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60" windowWidth="11340" windowHeight="9345" tabRatio="840" activeTab="1"/>
  </bookViews>
  <sheets>
    <sheet name="Instructions" sheetId="57" r:id="rId1"/>
    <sheet name="Cover" sheetId="10" r:id="rId2"/>
    <sheet name="Page 2" sheetId="11" r:id="rId3"/>
    <sheet name="Page 3 - 4" sheetId="12" r:id="rId4"/>
    <sheet name="Page 5" sheetId="14" r:id="rId5"/>
    <sheet name="Page 6" sheetId="15" r:id="rId6"/>
    <sheet name="Page 7" sheetId="16" r:id="rId7"/>
    <sheet name="Page 8" sheetId="8" r:id="rId8"/>
    <sheet name="Page 9" sheetId="9" r:id="rId9"/>
    <sheet name="Page 10" sheetId="17" r:id="rId10"/>
    <sheet name="Page 11" sheetId="18" r:id="rId11"/>
    <sheet name="Page 12" sheetId="19" r:id="rId12"/>
    <sheet name="Page 13" sheetId="20" r:id="rId13"/>
    <sheet name="Page 14" sheetId="21" r:id="rId14"/>
    <sheet name="Page 15" sheetId="22" r:id="rId15"/>
    <sheet name="Page 16" sheetId="23" r:id="rId16"/>
    <sheet name="Page 17" sheetId="24" r:id="rId17"/>
    <sheet name="Page 18" sheetId="25" r:id="rId18"/>
    <sheet name="Page 19" sheetId="26" r:id="rId19"/>
    <sheet name="Page 20" sheetId="27" r:id="rId20"/>
    <sheet name="Page 21" sheetId="28" r:id="rId21"/>
    <sheet name="Page 22 - 26" sheetId="30" r:id="rId22"/>
    <sheet name="Pages 27-38" sheetId="35" r:id="rId23"/>
    <sheet name="Page 39" sheetId="36" r:id="rId24"/>
    <sheet name="Page 40" sheetId="37" r:id="rId25"/>
    <sheet name="Page 41" sheetId="38" r:id="rId26"/>
    <sheet name="Page 42" sheetId="39" r:id="rId27"/>
    <sheet name="Page 43" sheetId="40" r:id="rId28"/>
    <sheet name="Page 44" sheetId="41" r:id="rId29"/>
    <sheet name="Page 45" sheetId="42" r:id="rId30"/>
    <sheet name="Page 46" sheetId="43" r:id="rId31"/>
    <sheet name="Page 47" sheetId="44" r:id="rId32"/>
    <sheet name="Page 48" sheetId="45" r:id="rId33"/>
    <sheet name="Page 49" sheetId="46" r:id="rId34"/>
    <sheet name="Page 50" sheetId="47" r:id="rId35"/>
    <sheet name="Page 51" sheetId="48" r:id="rId36"/>
    <sheet name="Page 52" sheetId="49" r:id="rId37"/>
    <sheet name="Page 53" sheetId="50" r:id="rId38"/>
    <sheet name="Page 54" sheetId="51" r:id="rId39"/>
    <sheet name="Page 55-56" sheetId="52" r:id="rId40"/>
    <sheet name="Page 57" sheetId="53" r:id="rId41"/>
    <sheet name="Page 58-67" sheetId="109" r:id="rId42"/>
    <sheet name="Page 68-70" sheetId="54" r:id="rId43"/>
    <sheet name="WCDA Checks" sheetId="106" state="hidden" r:id="rId44"/>
    <sheet name="Checks" sheetId="56" r:id="rId45"/>
    <sheet name="Cash Flow" sheetId="58" r:id="rId46"/>
    <sheet name="10% Cover" sheetId="60" state="hidden" r:id="rId47"/>
    <sheet name="10% Package Page 2" sheetId="59" state="hidden" r:id="rId48"/>
    <sheet name="10% Package Page 3" sheetId="61" state="hidden" r:id="rId49"/>
    <sheet name="10% Package Page 4" sheetId="62" state="hidden" r:id="rId50"/>
    <sheet name="10% Package Page 5" sheetId="63" state="hidden" r:id="rId51"/>
    <sheet name="10% Package Page 6" sheetId="64" state="hidden" r:id="rId52"/>
    <sheet name="10% Package Page 7" sheetId="65" state="hidden" r:id="rId53"/>
    <sheet name="10% Package Page 8" sheetId="66" state="hidden" r:id="rId54"/>
    <sheet name="10% Package Page 9" sheetId="67" state="hidden" r:id="rId55"/>
    <sheet name="10% Package Page 10" sheetId="68" state="hidden" r:id="rId56"/>
    <sheet name="10% Package Page 11" sheetId="69" state="hidden" r:id="rId57"/>
    <sheet name="10% Package Page 12" sheetId="70" state="hidden" r:id="rId58"/>
    <sheet name="10% Package Page 13" sheetId="71" state="hidden" r:id="rId59"/>
    <sheet name="10% Package Page 14-18" sheetId="73" state="hidden" r:id="rId60"/>
    <sheet name="10% Package Page 19" sheetId="74" state="hidden" r:id="rId61"/>
    <sheet name="10% Package Page 20" sheetId="75" state="hidden" r:id="rId62"/>
    <sheet name="10% Package Page 21" sheetId="76" state="hidden" r:id="rId63"/>
    <sheet name="10% Package Page 22" sheetId="77" state="hidden" r:id="rId64"/>
    <sheet name="10% Package Page 23" sheetId="78" state="hidden" r:id="rId65"/>
    <sheet name="10% Package Page 24-25" sheetId="79" state="hidden" r:id="rId66"/>
    <sheet name="10% Package Page 26-27" sheetId="80" state="hidden" r:id="rId67"/>
    <sheet name="10% WCDA Checks" sheetId="107" state="hidden" r:id="rId68"/>
    <sheet name="10% Package Checks" sheetId="81" state="hidden" r:id="rId69"/>
    <sheet name="Final Package Cover" sheetId="82" state="hidden" r:id="rId70"/>
    <sheet name="Final Package Page 2" sheetId="83" state="hidden" r:id="rId71"/>
    <sheet name="Final Package Page 3" sheetId="84" state="hidden" r:id="rId72"/>
    <sheet name="Final Package Page 4" sheetId="85" state="hidden" r:id="rId73"/>
    <sheet name="Final Package Page 5" sheetId="86" state="hidden" r:id="rId74"/>
    <sheet name="Final Package Page 6" sheetId="87" state="hidden" r:id="rId75"/>
    <sheet name="Final Package Page 7" sheetId="88" state="hidden" r:id="rId76"/>
    <sheet name="Final Package Page 8" sheetId="89" state="hidden" r:id="rId77"/>
    <sheet name="Final Package Page 9" sheetId="90" state="hidden" r:id="rId78"/>
    <sheet name="Final Package Page 10" sheetId="91" state="hidden" r:id="rId79"/>
    <sheet name="Final Package Page 11-15" sheetId="92" state="hidden" r:id="rId80"/>
    <sheet name="Final Package Page 16" sheetId="93" state="hidden" r:id="rId81"/>
    <sheet name="Final Package Page 17" sheetId="94" state="hidden" r:id="rId82"/>
    <sheet name="Final Package Page 18" sheetId="95" state="hidden" r:id="rId83"/>
    <sheet name="Final Package Page 19" sheetId="96" state="hidden" r:id="rId84"/>
    <sheet name="Final Package Page 20-21" sheetId="97" state="hidden" r:id="rId85"/>
    <sheet name="Final Package Page 22" sheetId="98" state="hidden" r:id="rId86"/>
    <sheet name="Final Package Page 23-24" sheetId="99" state="hidden" r:id="rId87"/>
    <sheet name="Final Package Page 25" sheetId="100" state="hidden" r:id="rId88"/>
    <sheet name="Final Package Page 26" sheetId="101" state="hidden" r:id="rId89"/>
    <sheet name="Final Package Page 27" sheetId="102" state="hidden" r:id="rId90"/>
    <sheet name="Final Package Page 28-30" sheetId="103" state="hidden" r:id="rId91"/>
    <sheet name="Final Package Page 31" sheetId="104" state="hidden" r:id="rId92"/>
    <sheet name="Final Checks" sheetId="105" state="hidden" r:id="rId93"/>
    <sheet name="WCDA FINAL CHECKS" sheetId="108" state="hidden" r:id="rId94"/>
  </sheets>
  <definedNames>
    <definedName name="_xlnm.Print_Area" localSheetId="68">'10% Package Checks'!$A:$J</definedName>
    <definedName name="_xlnm.Print_Area" localSheetId="55">'10% Package Page 10'!$A$1:$H$37</definedName>
    <definedName name="_xlnm.Print_Area" localSheetId="56">'10% Package Page 11'!$A:$AO</definedName>
    <definedName name="_xlnm.Print_Area" localSheetId="57">'10% Package Page 12'!$A:$AP</definedName>
    <definedName name="_xlnm.Print_Area" localSheetId="58">'10% Package Page 13'!$A:$Z</definedName>
    <definedName name="_xlnm.Print_Area" localSheetId="59">'10% Package Page 14-18'!$A:$G</definedName>
    <definedName name="_xlnm.Print_Area" localSheetId="60">'10% Package Page 19'!$A:$H</definedName>
    <definedName name="_xlnm.Print_Area" localSheetId="61">'10% Package Page 20'!$A:$H</definedName>
    <definedName name="_xlnm.Print_Area" localSheetId="62">'10% Package Page 21'!$A:$N</definedName>
    <definedName name="_xlnm.Print_Area" localSheetId="65">'10% Package Page 24-25'!$A:$N</definedName>
    <definedName name="_xlnm.Print_Area" localSheetId="49">'10% Package Page 4'!$A:$Z</definedName>
    <definedName name="_xlnm.Print_Area" localSheetId="50">'10% Package Page 5'!$A$1:$N$33</definedName>
    <definedName name="_xlnm.Print_Area" localSheetId="51">'10% Package Page 6'!$A$1:$M$31</definedName>
    <definedName name="_xlnm.Print_Area" localSheetId="52">'10% Package Page 7'!$A$1:$T$26</definedName>
    <definedName name="_xlnm.Print_Area" localSheetId="53">'10% Package Page 8'!$A$1:$N$39</definedName>
    <definedName name="_xlnm.Print_Area" localSheetId="54">'10% Package Page 9'!$A$1:$K$52</definedName>
    <definedName name="_xlnm.Print_Area" localSheetId="44">Checks!$A:$J</definedName>
    <definedName name="_xlnm.Print_Area" localSheetId="92">'Final Checks'!$A:$J</definedName>
    <definedName name="_xlnm.Print_Area" localSheetId="78">'Final Package Page 10'!$A:$AO</definedName>
    <definedName name="_xlnm.Print_Area" localSheetId="79">'Final Package Page 11-15'!$A:$G</definedName>
    <definedName name="_xlnm.Print_Area" localSheetId="80">'Final Package Page 16'!$A$1:$H$46</definedName>
    <definedName name="_xlnm.Print_Area" localSheetId="81">'Final Package Page 17'!$A$1:$H$47</definedName>
    <definedName name="_xlnm.Print_Area" localSheetId="82">'Final Package Page 18'!$A:$N</definedName>
    <definedName name="_xlnm.Print_Area" localSheetId="84">'Final Package Page 20-21'!$A:$N</definedName>
    <definedName name="_xlnm.Print_Area" localSheetId="87">'Final Package Page 25'!$A:$X</definedName>
    <definedName name="_xlnm.Print_Area" localSheetId="74">'Final Package Page 6'!$A:$T</definedName>
    <definedName name="_xlnm.Print_Area" localSheetId="75">'Final Package Page 7'!$A:$N</definedName>
    <definedName name="_xlnm.Print_Area" localSheetId="76">'Final Package Page 8'!$A:$K</definedName>
    <definedName name="_xlnm.Print_Area" localSheetId="77">'Final Package Page 9'!$A:$H</definedName>
    <definedName name="_xlnm.Print_Area" localSheetId="0">Instructions!$A$1:$B$31</definedName>
    <definedName name="_xlnm.Print_Area" localSheetId="9">'Page 10'!$A:$F</definedName>
    <definedName name="_xlnm.Print_Area" localSheetId="10">'Page 11'!$A:$N</definedName>
    <definedName name="_xlnm.Print_Area" localSheetId="11">'Page 12'!$A$1:$M$38</definedName>
    <definedName name="_xlnm.Print_Area" localSheetId="12">'Page 13'!$A:$T</definedName>
    <definedName name="_xlnm.Print_Area" localSheetId="13">'Page 14'!$A:$T</definedName>
    <definedName name="_xlnm.Print_Area" localSheetId="14">'Page 15'!$A:$N</definedName>
    <definedName name="_xlnm.Print_Area" localSheetId="15">'Page 16'!$A:$O</definedName>
    <definedName name="_xlnm.Print_Area" localSheetId="16">'Page 17'!$A$1:$K$52</definedName>
    <definedName name="_xlnm.Print_Area" localSheetId="18">'Page 19'!$A:$AO</definedName>
    <definedName name="_xlnm.Print_Area" localSheetId="19">'Page 20'!$A:$AP</definedName>
    <definedName name="_xlnm.Print_Area" localSheetId="20">'Page 21'!$A:$Z</definedName>
    <definedName name="_xlnm.Print_Area" localSheetId="21">'Page 22 - 26'!$A:$F</definedName>
    <definedName name="_xlnm.Print_Area" localSheetId="23">'Page 39'!$A$1:$H$46</definedName>
    <definedName name="_xlnm.Print_Area" localSheetId="24">'Page 40'!$A$1:$H$47</definedName>
    <definedName name="_xlnm.Print_Area" localSheetId="26">'Page 42'!$A:$N</definedName>
    <definedName name="_xlnm.Print_Area" localSheetId="28">'Page 44'!$A$1:$I$15</definedName>
    <definedName name="_xlnm.Print_Area" localSheetId="29">'Page 45'!$A:$J</definedName>
    <definedName name="_xlnm.Print_Area" localSheetId="30">'Page 46'!$A:$F</definedName>
    <definedName name="_xlnm.Print_Area" localSheetId="31">'Page 47'!$A:$F</definedName>
    <definedName name="_xlnm.Print_Area" localSheetId="33">'Page 49'!$A:$X</definedName>
    <definedName name="_xlnm.Print_Area" localSheetId="4">'Page 5'!$A$1:$Z$45</definedName>
    <definedName name="_xlnm.Print_Area" localSheetId="34">'Page 50'!$A:$X</definedName>
    <definedName name="_xlnm.Print_Area" localSheetId="35">'Page 51'!$A:$X</definedName>
    <definedName name="_xlnm.Print_Area" localSheetId="38">'Page 54'!$A:$H</definedName>
    <definedName name="_xlnm.Print_Area" localSheetId="39">'Page 55-56'!$A:$I</definedName>
    <definedName name="_xlnm.Print_Area" localSheetId="41">'Page 58-67'!$A$1:$AG$495</definedName>
    <definedName name="_xlnm.Print_Area" localSheetId="5">'Page 6'!$A:$Y</definedName>
    <definedName name="_xlnm.Print_Area" localSheetId="42">'Page 68-70'!$A:$Z</definedName>
    <definedName name="_xlnm.Print_Area" localSheetId="6">'Page 7'!$A:$Y</definedName>
    <definedName name="_xlnm.Print_Area" localSheetId="7">'Page 8'!$A:$Z</definedName>
    <definedName name="_xlnm.Print_Area" localSheetId="8">'Page 9'!$A:$M</definedName>
    <definedName name="_xlnm.Print_Area" localSheetId="22">'Pages 27-38'!$A:$AA</definedName>
    <definedName name="_xlnm.Print_Titles" localSheetId="68">'10% Package Checks'!$1:$1</definedName>
    <definedName name="_xlnm.Print_Titles" localSheetId="59">'10% Package Page 14-18'!$1:$5</definedName>
    <definedName name="_xlnm.Print_Titles" localSheetId="45">'Cash Flow'!$A:$A</definedName>
    <definedName name="_xlnm.Print_Titles" localSheetId="44">Checks!$1:$1</definedName>
    <definedName name="_xlnm.Print_Titles" localSheetId="79">'Final Package Page 11-15'!$1:$5</definedName>
    <definedName name="_xlnm.Print_Titles" localSheetId="21">'Page 22 - 26'!$1:$5</definedName>
    <definedName name="_xlnm.Print_Titles" localSheetId="3">'Page 3 - 4'!$1:$2</definedName>
    <definedName name="_xlnm.Print_Titles" localSheetId="22">'Pages 27-38'!$A:$C,'Pages 27-38'!$1:$1</definedName>
  </definedNames>
  <calcPr calcId="125725" iterate="1" iterateCount="1000"/>
</workbook>
</file>

<file path=xl/calcChain.xml><?xml version="1.0" encoding="utf-8"?>
<calcChain xmlns="http://schemas.openxmlformats.org/spreadsheetml/2006/main">
  <c r="G13" i="36"/>
  <c r="A444" i="56"/>
  <c r="L446" s="1"/>
  <c r="L447" s="1"/>
  <c r="L444"/>
  <c r="AD17" i="16"/>
  <c r="AC17"/>
  <c r="L439" i="56"/>
  <c r="Q10"/>
  <c r="AG36" i="14"/>
  <c r="E4" i="16"/>
  <c r="E14"/>
  <c r="AG35" i="14"/>
  <c r="AA42" i="16"/>
  <c r="P10" i="91"/>
  <c r="AF10" s="1"/>
  <c r="P12"/>
  <c r="AF12" s="1"/>
  <c r="P14"/>
  <c r="AF14" s="1"/>
  <c r="P75"/>
  <c r="AF75" s="1"/>
  <c r="P77"/>
  <c r="AT77" s="1"/>
  <c r="AR82" s="1"/>
  <c r="C32" i="74"/>
  <c r="E109" i="73"/>
  <c r="F200" i="105" s="1"/>
  <c r="C12" i="67"/>
  <c r="L5" i="81" s="1"/>
  <c r="B12" i="67"/>
  <c r="B12" i="89" s="1"/>
  <c r="B13" i="67"/>
  <c r="B13" i="89" s="1"/>
  <c r="C13" i="67"/>
  <c r="C13" i="89" s="1"/>
  <c r="B14" i="67"/>
  <c r="C14"/>
  <c r="E258" i="81" s="1"/>
  <c r="B15" i="67"/>
  <c r="K8" i="81" s="1"/>
  <c r="M8" s="1"/>
  <c r="C15" i="67"/>
  <c r="B16"/>
  <c r="K9" i="81" s="1"/>
  <c r="M9" s="1"/>
  <c r="C16" i="67"/>
  <c r="C16" i="89" s="1"/>
  <c r="B17" i="67"/>
  <c r="K10" i="81" s="1"/>
  <c r="M10" s="1"/>
  <c r="C17" i="67"/>
  <c r="C17" i="89" s="1"/>
  <c r="B18" i="67"/>
  <c r="K11" i="81" s="1"/>
  <c r="M11" s="1"/>
  <c r="C18" i="67"/>
  <c r="C18" i="89" s="1"/>
  <c r="B19" i="67"/>
  <c r="K12" i="81" s="1"/>
  <c r="M12" s="1"/>
  <c r="C19" i="67"/>
  <c r="C19" i="89" s="1"/>
  <c r="B20" i="67"/>
  <c r="K13" i="81" s="1"/>
  <c r="M13" s="1"/>
  <c r="C20" i="67"/>
  <c r="C20" i="89" s="1"/>
  <c r="B21" i="67"/>
  <c r="K14" i="81" s="1"/>
  <c r="M14" s="1"/>
  <c r="C21" i="67"/>
  <c r="B22"/>
  <c r="K15" i="81" s="1"/>
  <c r="M15" s="1"/>
  <c r="C22" i="67"/>
  <c r="C22" i="89" s="1"/>
  <c r="B23" i="67"/>
  <c r="K16" i="81" s="1"/>
  <c r="M16" s="1"/>
  <c r="C23" i="67"/>
  <c r="C23" i="89" s="1"/>
  <c r="B24" i="67"/>
  <c r="K17" i="81" s="1"/>
  <c r="M17" s="1"/>
  <c r="C24" i="67"/>
  <c r="C24" i="89" s="1"/>
  <c r="B25" i="67"/>
  <c r="K18" i="81" s="1"/>
  <c r="M18" s="1"/>
  <c r="C25" i="67"/>
  <c r="C25" i="89" s="1"/>
  <c r="B26" i="67"/>
  <c r="K19" i="81" s="1"/>
  <c r="M19" s="1"/>
  <c r="C26" i="67"/>
  <c r="C26" i="89" s="1"/>
  <c r="B27" i="67"/>
  <c r="K20" i="81" s="1"/>
  <c r="M20" s="1"/>
  <c r="C27" i="67"/>
  <c r="C27" i="89" s="1"/>
  <c r="B28" i="67"/>
  <c r="K21" i="81" s="1"/>
  <c r="M21" s="1"/>
  <c r="C28" i="67"/>
  <c r="C28" i="89" s="1"/>
  <c r="B29" i="67"/>
  <c r="K22" i="81" s="1"/>
  <c r="M22" s="1"/>
  <c r="C29" i="67"/>
  <c r="C29" i="89" s="1"/>
  <c r="B30" i="67"/>
  <c r="K23" i="81" s="1"/>
  <c r="M23" s="1"/>
  <c r="C30" i="67"/>
  <c r="C30" i="89" s="1"/>
  <c r="C31" i="24"/>
  <c r="C46" i="67"/>
  <c r="C46" i="89" s="1"/>
  <c r="C47" i="67"/>
  <c r="C47" i="89" s="1"/>
  <c r="C48" i="67"/>
  <c r="C48" i="89" s="1"/>
  <c r="C49" i="67"/>
  <c r="C49" i="89" s="1"/>
  <c r="C50" i="67"/>
  <c r="C50" i="89" s="1"/>
  <c r="C51" i="67"/>
  <c r="C51" i="89" s="1"/>
  <c r="X10" i="70"/>
  <c r="X10" i="91" s="1"/>
  <c r="AD10" i="70"/>
  <c r="AD10" i="91" s="1"/>
  <c r="P16"/>
  <c r="AF16" s="1"/>
  <c r="P18"/>
  <c r="AF18" s="1"/>
  <c r="AF77"/>
  <c r="P79"/>
  <c r="AF79" s="1"/>
  <c r="H33" i="75"/>
  <c r="H33" i="94" s="1"/>
  <c r="D20" i="75"/>
  <c r="D20" i="94" s="1"/>
  <c r="D21" i="75"/>
  <c r="D21" i="94" s="1"/>
  <c r="D23" i="75"/>
  <c r="D23" i="94" s="1"/>
  <c r="D24" i="75"/>
  <c r="D24" i="94" s="1"/>
  <c r="D25" i="75"/>
  <c r="D25" i="94" s="1"/>
  <c r="D26" i="75"/>
  <c r="D26" i="94" s="1"/>
  <c r="D27" i="75"/>
  <c r="D27" i="94" s="1"/>
  <c r="D6" i="75"/>
  <c r="D6" i="94" s="1"/>
  <c r="D7" i="75"/>
  <c r="D7" i="94" s="1"/>
  <c r="D8" i="75"/>
  <c r="D8" i="94" s="1"/>
  <c r="D9" i="75"/>
  <c r="D9" i="94" s="1"/>
  <c r="D10" i="75"/>
  <c r="D10" i="94" s="1"/>
  <c r="D11" i="75"/>
  <c r="D11" i="94" s="1"/>
  <c r="D12" i="75"/>
  <c r="D12" i="94" s="1"/>
  <c r="D13" i="75"/>
  <c r="D13" i="94" s="1"/>
  <c r="D14" i="75"/>
  <c r="D14" i="94" s="1"/>
  <c r="D15" i="75"/>
  <c r="D15" i="94" s="1"/>
  <c r="D16" i="75"/>
  <c r="D16" i="94" s="1"/>
  <c r="H6" i="75"/>
  <c r="H6" i="94" s="1"/>
  <c r="H7" i="75"/>
  <c r="H7" i="94" s="1"/>
  <c r="H8" i="75"/>
  <c r="H8" i="94" s="1"/>
  <c r="H9" i="75"/>
  <c r="H9" i="94" s="1"/>
  <c r="H10" i="75"/>
  <c r="H10" i="94" s="1"/>
  <c r="H11" i="75"/>
  <c r="H11" i="94" s="1"/>
  <c r="H12" i="75"/>
  <c r="H12" i="94" s="1"/>
  <c r="H13" i="75"/>
  <c r="H13" i="94" s="1"/>
  <c r="H14" i="75"/>
  <c r="H14" i="94" s="1"/>
  <c r="H20" i="75"/>
  <c r="H20" i="94" s="1"/>
  <c r="H21" i="75"/>
  <c r="H21" i="94" s="1"/>
  <c r="H22" i="75"/>
  <c r="H22" i="94" s="1"/>
  <c r="H23" i="75"/>
  <c r="H23" i="94" s="1"/>
  <c r="H24" i="75"/>
  <c r="H24" i="94" s="1"/>
  <c r="H25" i="75"/>
  <c r="H25" i="94" s="1"/>
  <c r="P20" i="70"/>
  <c r="P85" s="1"/>
  <c r="C37" i="93"/>
  <c r="P17" i="91"/>
  <c r="C34" i="93" s="1"/>
  <c r="C35"/>
  <c r="Z4" i="16"/>
  <c r="Z5"/>
  <c r="Z14"/>
  <c r="Z15"/>
  <c r="P81" i="91"/>
  <c r="P82" s="1"/>
  <c r="P84"/>
  <c r="P21"/>
  <c r="P86" s="1"/>
  <c r="K7" i="81"/>
  <c r="M7" s="1"/>
  <c r="L9"/>
  <c r="L10"/>
  <c r="L11"/>
  <c r="L12"/>
  <c r="L13"/>
  <c r="L14"/>
  <c r="L15"/>
  <c r="L16"/>
  <c r="L17"/>
  <c r="L18"/>
  <c r="L19"/>
  <c r="L20"/>
  <c r="L21"/>
  <c r="L22"/>
  <c r="L23"/>
  <c r="AF10" i="70"/>
  <c r="AF12"/>
  <c r="AF14"/>
  <c r="AF16"/>
  <c r="AF75"/>
  <c r="AF77"/>
  <c r="AF79"/>
  <c r="F200" i="81"/>
  <c r="D109" i="30"/>
  <c r="F200" i="56" s="1"/>
  <c r="L5"/>
  <c r="K5"/>
  <c r="M5" s="1"/>
  <c r="K6"/>
  <c r="M6" s="1"/>
  <c r="L6"/>
  <c r="K7"/>
  <c r="M7" s="1"/>
  <c r="L7"/>
  <c r="K8"/>
  <c r="M8" s="1"/>
  <c r="L8"/>
  <c r="K9"/>
  <c r="M9" s="1"/>
  <c r="L9"/>
  <c r="K10"/>
  <c r="M10" s="1"/>
  <c r="L10"/>
  <c r="K11"/>
  <c r="M11" s="1"/>
  <c r="L11"/>
  <c r="K12"/>
  <c r="M12" s="1"/>
  <c r="L12"/>
  <c r="K13"/>
  <c r="M13" s="1"/>
  <c r="L13"/>
  <c r="K14"/>
  <c r="M14" s="1"/>
  <c r="L14"/>
  <c r="K15"/>
  <c r="M15" s="1"/>
  <c r="L15"/>
  <c r="K16"/>
  <c r="M16" s="1"/>
  <c r="L16"/>
  <c r="K17"/>
  <c r="M17" s="1"/>
  <c r="L17"/>
  <c r="K18"/>
  <c r="M18" s="1"/>
  <c r="L18"/>
  <c r="K19"/>
  <c r="M19" s="1"/>
  <c r="L19"/>
  <c r="K20"/>
  <c r="M20" s="1"/>
  <c r="L20"/>
  <c r="K21"/>
  <c r="M21" s="1"/>
  <c r="L21"/>
  <c r="K22"/>
  <c r="M22" s="1"/>
  <c r="L22"/>
  <c r="K23"/>
  <c r="M23" s="1"/>
  <c r="L23"/>
  <c r="AF16" i="27"/>
  <c r="E200" i="81"/>
  <c r="E195"/>
  <c r="D22" i="75"/>
  <c r="P81" i="70"/>
  <c r="P82" s="1"/>
  <c r="C37" i="74"/>
  <c r="C33"/>
  <c r="C34"/>
  <c r="C35"/>
  <c r="A1" i="62"/>
  <c r="E195" i="56"/>
  <c r="AF18" i="27"/>
  <c r="D28" i="37"/>
  <c r="C33" i="36"/>
  <c r="C34"/>
  <c r="C35"/>
  <c r="C36"/>
  <c r="C37"/>
  <c r="P83" i="27"/>
  <c r="P84"/>
  <c r="P85"/>
  <c r="A220" i="56"/>
  <c r="A221"/>
  <c r="F221" s="1"/>
  <c r="G221" s="1"/>
  <c r="A222"/>
  <c r="A223"/>
  <c r="F223" s="1"/>
  <c r="G223" s="1"/>
  <c r="A224"/>
  <c r="A225"/>
  <c r="F225" s="1"/>
  <c r="G225" s="1"/>
  <c r="A226"/>
  <c r="A227"/>
  <c r="F227" s="1"/>
  <c r="G227" s="1"/>
  <c r="A228"/>
  <c r="A229"/>
  <c r="F229" s="1"/>
  <c r="G229" s="1"/>
  <c r="A230"/>
  <c r="A231"/>
  <c r="F231" s="1"/>
  <c r="G231" s="1"/>
  <c r="A232"/>
  <c r="A233"/>
  <c r="F233" s="1"/>
  <c r="G233" s="1"/>
  <c r="A234"/>
  <c r="A235"/>
  <c r="F235" s="1"/>
  <c r="G235" s="1"/>
  <c r="A236"/>
  <c r="A237"/>
  <c r="F237" s="1"/>
  <c r="G237" s="1"/>
  <c r="A238"/>
  <c r="E221"/>
  <c r="E220"/>
  <c r="A256"/>
  <c r="E256"/>
  <c r="A257"/>
  <c r="A258"/>
  <c r="A259"/>
  <c r="A260"/>
  <c r="A261"/>
  <c r="A262"/>
  <c r="A263"/>
  <c r="A264"/>
  <c r="A265"/>
  <c r="A266"/>
  <c r="A267"/>
  <c r="A268"/>
  <c r="A269"/>
  <c r="A270"/>
  <c r="A271"/>
  <c r="A272"/>
  <c r="A273"/>
  <c r="A274"/>
  <c r="F307"/>
  <c r="D73" i="30"/>
  <c r="D30"/>
  <c r="D10"/>
  <c r="D99"/>
  <c r="E222" i="56"/>
  <c r="E223"/>
  <c r="E224"/>
  <c r="E225"/>
  <c r="E226"/>
  <c r="E227"/>
  <c r="E228"/>
  <c r="E229"/>
  <c r="E230"/>
  <c r="E231"/>
  <c r="E232"/>
  <c r="E233"/>
  <c r="E234"/>
  <c r="E235"/>
  <c r="E236"/>
  <c r="E237"/>
  <c r="E238"/>
  <c r="E257"/>
  <c r="E258"/>
  <c r="E259"/>
  <c r="E260"/>
  <c r="E261"/>
  <c r="E262"/>
  <c r="E263"/>
  <c r="E264"/>
  <c r="E265"/>
  <c r="E266"/>
  <c r="E267"/>
  <c r="E268"/>
  <c r="E269"/>
  <c r="E270"/>
  <c r="E271"/>
  <c r="E272"/>
  <c r="E273"/>
  <c r="E274"/>
  <c r="AC15" i="14"/>
  <c r="L218" i="56" s="1"/>
  <c r="C220"/>
  <c r="C221"/>
  <c r="D221" s="1"/>
  <c r="C222"/>
  <c r="C223"/>
  <c r="C224"/>
  <c r="C225"/>
  <c r="C226"/>
  <c r="C227"/>
  <c r="C228"/>
  <c r="C229"/>
  <c r="C230"/>
  <c r="C231"/>
  <c r="C232"/>
  <c r="C233"/>
  <c r="C234"/>
  <c r="C235"/>
  <c r="C236"/>
  <c r="C237"/>
  <c r="C238"/>
  <c r="E12" i="24"/>
  <c r="E13"/>
  <c r="E14"/>
  <c r="E15"/>
  <c r="O65" i="97"/>
  <c r="O13"/>
  <c r="O15"/>
  <c r="O63"/>
  <c r="O1017"/>
  <c r="O1015"/>
  <c r="O949"/>
  <c r="O947"/>
  <c r="O881"/>
  <c r="O879"/>
  <c r="O813"/>
  <c r="O811"/>
  <c r="O745"/>
  <c r="O743"/>
  <c r="O677"/>
  <c r="O675"/>
  <c r="O609"/>
  <c r="O607"/>
  <c r="O541"/>
  <c r="O539"/>
  <c r="O473"/>
  <c r="O471"/>
  <c r="O405"/>
  <c r="O403"/>
  <c r="O337"/>
  <c r="O335"/>
  <c r="O269"/>
  <c r="O267"/>
  <c r="O201"/>
  <c r="O199"/>
  <c r="O133"/>
  <c r="O131"/>
  <c r="AL18" i="69"/>
  <c r="AL19"/>
  <c r="AL17"/>
  <c r="AL21" i="26"/>
  <c r="T17" s="1"/>
  <c r="P86" i="70"/>
  <c r="P83"/>
  <c r="P84"/>
  <c r="P12" i="24"/>
  <c r="R12" s="1"/>
  <c r="A391" i="56"/>
  <c r="E36" i="105"/>
  <c r="F38" s="1"/>
  <c r="F39"/>
  <c r="F294" s="1"/>
  <c r="F43"/>
  <c r="F47"/>
  <c r="F296" s="1"/>
  <c r="D30" i="92"/>
  <c r="E55" i="105"/>
  <c r="E67"/>
  <c r="E36" i="81"/>
  <c r="F38" s="1"/>
  <c r="F39"/>
  <c r="F43"/>
  <c r="F295" s="1"/>
  <c r="F47"/>
  <c r="E55"/>
  <c r="E67"/>
  <c r="E36" i="56"/>
  <c r="G43" s="1"/>
  <c r="F39"/>
  <c r="F42"/>
  <c r="F43"/>
  <c r="F47"/>
  <c r="E55"/>
  <c r="E56"/>
  <c r="E67"/>
  <c r="D13" i="67"/>
  <c r="D13" i="89" s="1"/>
  <c r="D14" i="67"/>
  <c r="D14" i="89" s="1"/>
  <c r="D15" i="67"/>
  <c r="D15" i="89" s="1"/>
  <c r="D16" i="67"/>
  <c r="D16" i="89" s="1"/>
  <c r="D17" i="67"/>
  <c r="C225" i="81" s="1"/>
  <c r="D18" i="67"/>
  <c r="D18" i="89" s="1"/>
  <c r="D19" i="67"/>
  <c r="C227" i="81" s="1"/>
  <c r="D20" i="67"/>
  <c r="D20" i="89" s="1"/>
  <c r="D21" i="67"/>
  <c r="D21" i="89" s="1"/>
  <c r="C229" i="105" s="1"/>
  <c r="D22" i="67"/>
  <c r="D22" i="89" s="1"/>
  <c r="D23" i="67"/>
  <c r="D23" i="89" s="1"/>
  <c r="C231" i="105" s="1"/>
  <c r="D24" i="67"/>
  <c r="D24" i="89" s="1"/>
  <c r="D25" i="67"/>
  <c r="D25" i="89" s="1"/>
  <c r="C233" i="105" s="1"/>
  <c r="D26" i="67"/>
  <c r="D26" i="89" s="1"/>
  <c r="D27" i="67"/>
  <c r="D27" i="89" s="1"/>
  <c r="C235" i="105" s="1"/>
  <c r="D28" i="67"/>
  <c r="D28" i="89" s="1"/>
  <c r="D29" i="67"/>
  <c r="D29" i="89" s="1"/>
  <c r="C237" i="105" s="1"/>
  <c r="D30" i="67"/>
  <c r="D30" i="89" s="1"/>
  <c r="D12" i="67"/>
  <c r="D12" i="89" s="1"/>
  <c r="C220" i="105" s="1"/>
  <c r="AF12" i="27"/>
  <c r="AF14"/>
  <c r="AF75"/>
  <c r="AF77"/>
  <c r="AB10" i="14"/>
  <c r="K162" i="56" s="1"/>
  <c r="B361"/>
  <c r="AC10" i="14"/>
  <c r="L162" i="56" s="1"/>
  <c r="E73" i="105"/>
  <c r="E30" i="73"/>
  <c r="E17"/>
  <c r="E99"/>
  <c r="E72" i="81" s="1"/>
  <c r="E73"/>
  <c r="N12" i="24"/>
  <c r="N13"/>
  <c r="N14"/>
  <c r="N15"/>
  <c r="N16"/>
  <c r="N17"/>
  <c r="N18"/>
  <c r="N19"/>
  <c r="N20"/>
  <c r="N21"/>
  <c r="N22"/>
  <c r="N23"/>
  <c r="N24"/>
  <c r="N25"/>
  <c r="N26"/>
  <c r="N27"/>
  <c r="N28"/>
  <c r="N29"/>
  <c r="N30"/>
  <c r="K12" i="67"/>
  <c r="K12" i="89" s="1"/>
  <c r="N12" s="1"/>
  <c r="K13" i="67"/>
  <c r="K13" i="89" s="1"/>
  <c r="K14" i="67"/>
  <c r="K14" i="89" s="1"/>
  <c r="K15" i="67"/>
  <c r="K15" i="89" s="1"/>
  <c r="K16" i="67"/>
  <c r="K16" i="89" s="1"/>
  <c r="K17" i="67"/>
  <c r="K17" i="89" s="1"/>
  <c r="K18" i="67"/>
  <c r="K18" i="89" s="1"/>
  <c r="K19" i="67"/>
  <c r="K19" i="89" s="1"/>
  <c r="K20" i="67"/>
  <c r="K20" i="89" s="1"/>
  <c r="K21" i="67"/>
  <c r="K21" i="89" s="1"/>
  <c r="K22" i="67"/>
  <c r="K22" i="89" s="1"/>
  <c r="K23" i="67"/>
  <c r="K23" i="89" s="1"/>
  <c r="K24" i="67"/>
  <c r="K24" i="89" s="1"/>
  <c r="K25" i="67"/>
  <c r="K25" i="89" s="1"/>
  <c r="K26" i="67"/>
  <c r="K26" i="89" s="1"/>
  <c r="K27" i="67"/>
  <c r="K27" i="89" s="1"/>
  <c r="K28" i="67"/>
  <c r="K28" i="89" s="1"/>
  <c r="K29" i="67"/>
  <c r="K29" i="89" s="1"/>
  <c r="K30" i="67"/>
  <c r="K30" i="89" s="1"/>
  <c r="AB42" i="14"/>
  <c r="G14" i="22"/>
  <c r="C40" i="24"/>
  <c r="L25" i="56" s="1"/>
  <c r="C52" i="24"/>
  <c r="F98" i="56"/>
  <c r="B418"/>
  <c r="B419"/>
  <c r="F18" i="66"/>
  <c r="F18" i="88" s="1"/>
  <c r="C38" i="67"/>
  <c r="C38" i="89" s="1"/>
  <c r="C39" i="67"/>
  <c r="B412" i="81"/>
  <c r="B413"/>
  <c r="B412" i="105"/>
  <c r="B413"/>
  <c r="Z6" i="16"/>
  <c r="Z16"/>
  <c r="Z40"/>
  <c r="Z41" s="1"/>
  <c r="P19" i="91"/>
  <c r="O12" i="24"/>
  <c r="Q12" s="1"/>
  <c r="O13"/>
  <c r="Q13" s="1"/>
  <c r="O14"/>
  <c r="Q14" s="1"/>
  <c r="O15"/>
  <c r="Q15" s="1"/>
  <c r="O16"/>
  <c r="Q16" s="1"/>
  <c r="O17"/>
  <c r="Q17" s="1"/>
  <c r="O18"/>
  <c r="Q18" s="1"/>
  <c r="O19"/>
  <c r="Q19" s="1"/>
  <c r="O20"/>
  <c r="Q20" s="1"/>
  <c r="O21"/>
  <c r="Q21" s="1"/>
  <c r="O22"/>
  <c r="Q22" s="1"/>
  <c r="O23"/>
  <c r="Q23" s="1"/>
  <c r="O24"/>
  <c r="Q24" s="1"/>
  <c r="O25"/>
  <c r="Q25" s="1"/>
  <c r="O26"/>
  <c r="Q26" s="1"/>
  <c r="O27"/>
  <c r="Q27" s="1"/>
  <c r="O28"/>
  <c r="Q28" s="1"/>
  <c r="O29"/>
  <c r="Q29" s="1"/>
  <c r="O30"/>
  <c r="Q30" s="1"/>
  <c r="S13"/>
  <c r="S21"/>
  <c r="S25"/>
  <c r="S29"/>
  <c r="E38"/>
  <c r="E39"/>
  <c r="E40" s="1"/>
  <c r="K17" i="22" s="1"/>
  <c r="K21" s="1"/>
  <c r="E16" i="24"/>
  <c r="E17"/>
  <c r="E18"/>
  <c r="E19"/>
  <c r="E20"/>
  <c r="E21"/>
  <c r="E22"/>
  <c r="E23"/>
  <c r="E24"/>
  <c r="E25"/>
  <c r="E26"/>
  <c r="E27"/>
  <c r="E28"/>
  <c r="E29"/>
  <c r="E30"/>
  <c r="E46"/>
  <c r="E47"/>
  <c r="E48"/>
  <c r="E49"/>
  <c r="E50"/>
  <c r="E51"/>
  <c r="E10" i="30"/>
  <c r="E30"/>
  <c r="E40"/>
  <c r="E58"/>
  <c r="E99"/>
  <c r="F30"/>
  <c r="F40"/>
  <c r="F58"/>
  <c r="F99"/>
  <c r="F17"/>
  <c r="D17"/>
  <c r="D40"/>
  <c r="D58"/>
  <c r="D92"/>
  <c r="E57" i="56" s="1"/>
  <c r="F58" s="1"/>
  <c r="E72"/>
  <c r="E73"/>
  <c r="A35" i="93"/>
  <c r="W123" i="70"/>
  <c r="W123" i="91" s="1"/>
  <c r="Q123" i="70"/>
  <c r="Q123" i="91" s="1"/>
  <c r="J123" i="70"/>
  <c r="J123" i="91" s="1"/>
  <c r="C123" i="70"/>
  <c r="C123" i="91" s="1"/>
  <c r="AG122" i="70"/>
  <c r="AG122" i="91" s="1"/>
  <c r="AA122" i="70"/>
  <c r="AA122" i="91" s="1"/>
  <c r="W122" i="70"/>
  <c r="W122" i="91" s="1"/>
  <c r="Q122" i="70"/>
  <c r="Q122" i="91" s="1"/>
  <c r="J122" i="70"/>
  <c r="J122" i="91" s="1"/>
  <c r="C122" i="70"/>
  <c r="C122" i="91" s="1"/>
  <c r="AG119" i="70"/>
  <c r="AG119" i="91" s="1"/>
  <c r="AA119" i="70"/>
  <c r="AA119" i="91" s="1"/>
  <c r="W119" i="70"/>
  <c r="W119" i="91" s="1"/>
  <c r="Q119" i="70"/>
  <c r="Q119" i="91" s="1"/>
  <c r="J119" i="70"/>
  <c r="J119" i="91" s="1"/>
  <c r="C119" i="70"/>
  <c r="C119" i="91" s="1"/>
  <c r="AK118" i="70"/>
  <c r="AK118" i="91" s="1"/>
  <c r="AG118" i="70"/>
  <c r="AG118" i="91" s="1"/>
  <c r="AA118" i="70"/>
  <c r="AA118" i="91" s="1"/>
  <c r="W118" i="70"/>
  <c r="W118" i="91" s="1"/>
  <c r="Q118" i="70"/>
  <c r="Q118" i="91" s="1"/>
  <c r="J118" i="70"/>
  <c r="J118" i="91" s="1"/>
  <c r="C118" i="70"/>
  <c r="C118" i="91" s="1"/>
  <c r="AK116" i="70"/>
  <c r="AK116" i="91" s="1"/>
  <c r="AB116" i="70"/>
  <c r="AB116" i="91" s="1"/>
  <c r="U116" i="70"/>
  <c r="U116" i="91" s="1"/>
  <c r="D116" i="70"/>
  <c r="D116" i="91" s="1"/>
  <c r="E115" i="70"/>
  <c r="E115" i="91" s="1"/>
  <c r="AC114" i="70"/>
  <c r="AC114" i="91" s="1"/>
  <c r="B79" i="70"/>
  <c r="B79" i="91" s="1"/>
  <c r="W111" i="70"/>
  <c r="W111" i="91" s="1"/>
  <c r="Q111"/>
  <c r="J111"/>
  <c r="C111"/>
  <c r="AG110"/>
  <c r="AA110"/>
  <c r="W110"/>
  <c r="Q110"/>
  <c r="J110"/>
  <c r="C110"/>
  <c r="AG107" i="70"/>
  <c r="AG107" i="91" s="1"/>
  <c r="AA107"/>
  <c r="W107"/>
  <c r="Q107"/>
  <c r="J107"/>
  <c r="C107"/>
  <c r="AK106"/>
  <c r="AG106"/>
  <c r="AA106"/>
  <c r="W106"/>
  <c r="Q106"/>
  <c r="J106"/>
  <c r="C106"/>
  <c r="AK104" i="70"/>
  <c r="AK104" i="91" s="1"/>
  <c r="AB104" i="70"/>
  <c r="AB104" i="91" s="1"/>
  <c r="U104" i="70"/>
  <c r="U104" i="91" s="1"/>
  <c r="D104" i="70"/>
  <c r="D104" i="91" s="1"/>
  <c r="E103" i="70"/>
  <c r="E103" i="91" s="1"/>
  <c r="AC102" i="70"/>
  <c r="AC102" i="91" s="1"/>
  <c r="B77" i="70"/>
  <c r="B77" i="91" s="1"/>
  <c r="W99" i="70"/>
  <c r="W99" i="91" s="1"/>
  <c r="Q99" i="70"/>
  <c r="Q99" i="91" s="1"/>
  <c r="J99" i="70"/>
  <c r="J99" i="91" s="1"/>
  <c r="C99" i="70"/>
  <c r="C99" i="91" s="1"/>
  <c r="AG98" i="70"/>
  <c r="AG98" i="91" s="1"/>
  <c r="AA98" i="70"/>
  <c r="AA98" i="91" s="1"/>
  <c r="W98" i="70"/>
  <c r="W98" i="91" s="1"/>
  <c r="Q98" i="70"/>
  <c r="Q98" i="91" s="1"/>
  <c r="J98" i="70"/>
  <c r="J98" i="91" s="1"/>
  <c r="C98" i="70"/>
  <c r="C98" i="91" s="1"/>
  <c r="AG95" i="70"/>
  <c r="AG95" i="91" s="1"/>
  <c r="AA95" i="70"/>
  <c r="AA95" i="91" s="1"/>
  <c r="W95" i="70"/>
  <c r="W95" i="91" s="1"/>
  <c r="Q95" i="70"/>
  <c r="Q95" i="91" s="1"/>
  <c r="J95" i="70"/>
  <c r="J95" i="91" s="1"/>
  <c r="C95" i="70"/>
  <c r="C95" i="91" s="1"/>
  <c r="AK94" i="70"/>
  <c r="AK94" i="91" s="1"/>
  <c r="AG94" i="70"/>
  <c r="AG94" i="91" s="1"/>
  <c r="AA94" i="70"/>
  <c r="AA94" i="91" s="1"/>
  <c r="W94" i="70"/>
  <c r="W94" i="91" s="1"/>
  <c r="Q94" i="70"/>
  <c r="Q94" i="91" s="1"/>
  <c r="J94" i="70"/>
  <c r="J94" i="91" s="1"/>
  <c r="C94" i="70"/>
  <c r="C94" i="91" s="1"/>
  <c r="AK92" i="70"/>
  <c r="AK92" i="91" s="1"/>
  <c r="AB92" i="70"/>
  <c r="AB92" i="91" s="1"/>
  <c r="U92" i="70"/>
  <c r="U92" i="91" s="1"/>
  <c r="D92" i="70"/>
  <c r="D92" i="91" s="1"/>
  <c r="E91" i="70"/>
  <c r="E91" i="91" s="1"/>
  <c r="AC90" i="70"/>
  <c r="AC90" i="91" s="1"/>
  <c r="B75" i="70"/>
  <c r="B75" i="91" s="1"/>
  <c r="AT79"/>
  <c r="AR83" s="1"/>
  <c r="AM83" i="70"/>
  <c r="AM83" i="91" s="1"/>
  <c r="AT75"/>
  <c r="AS79"/>
  <c r="AM79" i="70"/>
  <c r="AM79" i="91" s="1"/>
  <c r="AD79" i="70"/>
  <c r="AD79" i="91" s="1"/>
  <c r="AB79" i="70"/>
  <c r="AB79" i="91" s="1"/>
  <c r="X79" i="70"/>
  <c r="X79" i="91" s="1"/>
  <c r="AS77"/>
  <c r="AM77" i="70"/>
  <c r="AM77" i="91" s="1"/>
  <c r="AD77" i="70"/>
  <c r="AD77" i="91" s="1"/>
  <c r="AB77" i="70"/>
  <c r="AB77" i="91" s="1"/>
  <c r="X77" i="70"/>
  <c r="X77" i="91" s="1"/>
  <c r="AS75"/>
  <c r="AM75" i="70"/>
  <c r="AM75" i="91" s="1"/>
  <c r="AD75" i="70"/>
  <c r="AD75" i="91" s="1"/>
  <c r="AB75" i="70"/>
  <c r="AB75" i="91" s="1"/>
  <c r="X75" i="70"/>
  <c r="X75" i="91" s="1"/>
  <c r="AR67"/>
  <c r="AQ67"/>
  <c r="AR66"/>
  <c r="AQ66"/>
  <c r="A35" i="74"/>
  <c r="D41" i="71"/>
  <c r="C31"/>
  <c r="C32"/>
  <c r="C33"/>
  <c r="C34"/>
  <c r="C35"/>
  <c r="C36"/>
  <c r="C37"/>
  <c r="C38"/>
  <c r="C30"/>
  <c r="F23"/>
  <c r="U19"/>
  <c r="U20"/>
  <c r="U21"/>
  <c r="U22"/>
  <c r="U23"/>
  <c r="U18"/>
  <c r="O19"/>
  <c r="O20"/>
  <c r="R20" s="1"/>
  <c r="O21"/>
  <c r="O22"/>
  <c r="O23"/>
  <c r="O18"/>
  <c r="F12"/>
  <c r="U11"/>
  <c r="U8"/>
  <c r="U7"/>
  <c r="U6"/>
  <c r="U5"/>
  <c r="AB2"/>
  <c r="AB15" i="14"/>
  <c r="AA2" i="71" s="1"/>
  <c r="AB1"/>
  <c r="AA1"/>
  <c r="P19" i="70"/>
  <c r="P22" s="1"/>
  <c r="G306" i="81" s="1"/>
  <c r="AF18" i="70"/>
  <c r="J114"/>
  <c r="Q111"/>
  <c r="J111"/>
  <c r="C111"/>
  <c r="AG110"/>
  <c r="AA110"/>
  <c r="W110"/>
  <c r="Q110"/>
  <c r="J110"/>
  <c r="C110"/>
  <c r="AA107"/>
  <c r="W107"/>
  <c r="Q107"/>
  <c r="J107"/>
  <c r="C107"/>
  <c r="AK106"/>
  <c r="AG106"/>
  <c r="AA106"/>
  <c r="W106"/>
  <c r="Q106"/>
  <c r="J106"/>
  <c r="C106"/>
  <c r="J102"/>
  <c r="AT79"/>
  <c r="AR83" s="1"/>
  <c r="AT77"/>
  <c r="AT75"/>
  <c r="AR81" s="1"/>
  <c r="AS79"/>
  <c r="AR79"/>
  <c r="AS77"/>
  <c r="AR77"/>
  <c r="AS75"/>
  <c r="AR75"/>
  <c r="AR67"/>
  <c r="AQ67"/>
  <c r="AR66"/>
  <c r="AQ66"/>
  <c r="T12" i="69"/>
  <c r="T14"/>
  <c r="T16"/>
  <c r="T18"/>
  <c r="T67"/>
  <c r="T69"/>
  <c r="T71"/>
  <c r="A76"/>
  <c r="A74"/>
  <c r="W107"/>
  <c r="Q107"/>
  <c r="J107"/>
  <c r="C107"/>
  <c r="AG106"/>
  <c r="AA106"/>
  <c r="W106"/>
  <c r="Q106"/>
  <c r="J106"/>
  <c r="C106"/>
  <c r="AG104"/>
  <c r="AA104"/>
  <c r="W104"/>
  <c r="Q104"/>
  <c r="J104"/>
  <c r="C104"/>
  <c r="AK103"/>
  <c r="AG103"/>
  <c r="AA103"/>
  <c r="W103"/>
  <c r="Q103"/>
  <c r="J103"/>
  <c r="C103"/>
  <c r="AK101"/>
  <c r="AB101"/>
  <c r="U101"/>
  <c r="D101"/>
  <c r="E100"/>
  <c r="AC99"/>
  <c r="B71"/>
  <c r="J99" s="1"/>
  <c r="W97"/>
  <c r="Q97"/>
  <c r="J97"/>
  <c r="C97"/>
  <c r="AG96"/>
  <c r="AA96"/>
  <c r="W96"/>
  <c r="Q96"/>
  <c r="J96"/>
  <c r="C96"/>
  <c r="AG94"/>
  <c r="AA94"/>
  <c r="W94"/>
  <c r="Q94"/>
  <c r="J94"/>
  <c r="C94"/>
  <c r="AK93"/>
  <c r="AG93"/>
  <c r="AA93"/>
  <c r="W93"/>
  <c r="Q93"/>
  <c r="J93"/>
  <c r="C93"/>
  <c r="AK91"/>
  <c r="AB91"/>
  <c r="U91"/>
  <c r="D91"/>
  <c r="E90"/>
  <c r="AC89"/>
  <c r="B69"/>
  <c r="J89" s="1"/>
  <c r="W87"/>
  <c r="Q87"/>
  <c r="J87"/>
  <c r="C87"/>
  <c r="AG86"/>
  <c r="AA86"/>
  <c r="W86"/>
  <c r="Q86"/>
  <c r="J86"/>
  <c r="C86"/>
  <c r="AG84"/>
  <c r="AA84"/>
  <c r="W84"/>
  <c r="Q84"/>
  <c r="J84"/>
  <c r="C84"/>
  <c r="AK83"/>
  <c r="AG83"/>
  <c r="AA83"/>
  <c r="W83"/>
  <c r="Q83"/>
  <c r="J83"/>
  <c r="C83"/>
  <c r="AK81"/>
  <c r="AB81"/>
  <c r="U81"/>
  <c r="D81"/>
  <c r="E80"/>
  <c r="AC79"/>
  <c r="B67"/>
  <c r="J79" s="1"/>
  <c r="AL71"/>
  <c r="AH71"/>
  <c r="AB71"/>
  <c r="AL69"/>
  <c r="AH69"/>
  <c r="AB69"/>
  <c r="AL67"/>
  <c r="AH67"/>
  <c r="AB67"/>
  <c r="AP59"/>
  <c r="AQ58"/>
  <c r="AQ59"/>
  <c r="AP58"/>
  <c r="Z17" i="16"/>
  <c r="Z18"/>
  <c r="Z19"/>
  <c r="Z7"/>
  <c r="Z8"/>
  <c r="Z9"/>
  <c r="Z45"/>
  <c r="Z42"/>
  <c r="Z39"/>
  <c r="H107" i="30"/>
  <c r="I107"/>
  <c r="J107" s="1"/>
  <c r="H97"/>
  <c r="I97"/>
  <c r="H90"/>
  <c r="I90"/>
  <c r="J90"/>
  <c r="H82"/>
  <c r="I82"/>
  <c r="J82" s="1"/>
  <c r="H71"/>
  <c r="I71"/>
  <c r="J71" s="1"/>
  <c r="H56"/>
  <c r="I56"/>
  <c r="H38"/>
  <c r="I38"/>
  <c r="J38"/>
  <c r="I28"/>
  <c r="H28"/>
  <c r="J28" s="1"/>
  <c r="R19" i="28"/>
  <c r="R21"/>
  <c r="R23"/>
  <c r="J99" i="26"/>
  <c r="J89"/>
  <c r="J79"/>
  <c r="AP59"/>
  <c r="AQ58"/>
  <c r="AQ59"/>
  <c r="AP58"/>
  <c r="AT75" i="27"/>
  <c r="AR81" s="1"/>
  <c r="J114"/>
  <c r="J102"/>
  <c r="J90"/>
  <c r="AT79"/>
  <c r="AR83"/>
  <c r="AT77"/>
  <c r="AR82"/>
  <c r="AS79"/>
  <c r="AR79"/>
  <c r="AS77"/>
  <c r="AR77"/>
  <c r="AS75"/>
  <c r="AR75"/>
  <c r="AR67"/>
  <c r="AQ67"/>
  <c r="AR66"/>
  <c r="AQ66"/>
  <c r="N27" i="9"/>
  <c r="G7" i="17"/>
  <c r="G8" s="1"/>
  <c r="F9"/>
  <c r="G9"/>
  <c r="F10"/>
  <c r="G10"/>
  <c r="F11"/>
  <c r="G11"/>
  <c r="F12"/>
  <c r="G12"/>
  <c r="F13"/>
  <c r="G13"/>
  <c r="F14"/>
  <c r="G14"/>
  <c r="F15"/>
  <c r="G15"/>
  <c r="F16"/>
  <c r="G16"/>
  <c r="F17"/>
  <c r="G17"/>
  <c r="F18"/>
  <c r="G18"/>
  <c r="F19"/>
  <c r="G19"/>
  <c r="F20"/>
  <c r="G20"/>
  <c r="F21"/>
  <c r="G21"/>
  <c r="F22"/>
  <c r="G22"/>
  <c r="F23"/>
  <c r="G23" s="1"/>
  <c r="F24"/>
  <c r="G24" s="1"/>
  <c r="F25"/>
  <c r="G25" s="1"/>
  <c r="F26"/>
  <c r="G26" s="1"/>
  <c r="F27"/>
  <c r="G27" s="1"/>
  <c r="F28"/>
  <c r="G28" s="1"/>
  <c r="N29" i="9"/>
  <c r="N28"/>
  <c r="AA45" i="16"/>
  <c r="AC39"/>
  <c r="AD39"/>
  <c r="AE39" s="1"/>
  <c r="AB32"/>
  <c r="AA32"/>
  <c r="N11" i="62"/>
  <c r="O9"/>
  <c r="Q9" i="85"/>
  <c r="Q11"/>
  <c r="D17" i="37"/>
  <c r="H17"/>
  <c r="H28"/>
  <c r="E10" i="73"/>
  <c r="B46" i="67"/>
  <c r="B47"/>
  <c r="B48"/>
  <c r="B49"/>
  <c r="B50"/>
  <c r="B51"/>
  <c r="E30" i="92"/>
  <c r="E109"/>
  <c r="E256" i="81"/>
  <c r="A256"/>
  <c r="A257"/>
  <c r="E257"/>
  <c r="E259"/>
  <c r="E261"/>
  <c r="E262"/>
  <c r="E263"/>
  <c r="E264"/>
  <c r="E265"/>
  <c r="E266"/>
  <c r="E267"/>
  <c r="E268"/>
  <c r="E269"/>
  <c r="E270"/>
  <c r="E271"/>
  <c r="E272"/>
  <c r="E273"/>
  <c r="E274"/>
  <c r="E276"/>
  <c r="E278"/>
  <c r="E280"/>
  <c r="E275" i="56"/>
  <c r="G275" s="1"/>
  <c r="A276"/>
  <c r="E276"/>
  <c r="A277"/>
  <c r="E277"/>
  <c r="A278"/>
  <c r="E278"/>
  <c r="A279"/>
  <c r="E279"/>
  <c r="A280"/>
  <c r="E280"/>
  <c r="A281"/>
  <c r="E281"/>
  <c r="D84" i="30"/>
  <c r="D38" i="67"/>
  <c r="D39"/>
  <c r="D39" i="89" s="1"/>
  <c r="K18" i="66"/>
  <c r="K18" i="88" s="1"/>
  <c r="K19" i="66"/>
  <c r="K19" i="88" s="1"/>
  <c r="D46" i="67"/>
  <c r="D46" i="89" s="1"/>
  <c r="D47" i="67"/>
  <c r="D47" i="89" s="1"/>
  <c r="D48" i="67"/>
  <c r="D48" i="89" s="1"/>
  <c r="D49" i="67"/>
  <c r="D49" i="89" s="1"/>
  <c r="D50" i="67"/>
  <c r="D50" i="89" s="1"/>
  <c r="D51" i="67"/>
  <c r="D51" i="89" s="1"/>
  <c r="K28" i="66"/>
  <c r="K28" i="88" s="1"/>
  <c r="K1030" i="79"/>
  <c r="K1029"/>
  <c r="K1018"/>
  <c r="K1017"/>
  <c r="K963"/>
  <c r="K962"/>
  <c r="K950"/>
  <c r="K949"/>
  <c r="K895"/>
  <c r="K894"/>
  <c r="K882"/>
  <c r="K881"/>
  <c r="K827"/>
  <c r="K826"/>
  <c r="K814"/>
  <c r="K813"/>
  <c r="K759"/>
  <c r="K758"/>
  <c r="K746"/>
  <c r="K745"/>
  <c r="K691"/>
  <c r="K690"/>
  <c r="K678"/>
  <c r="K677"/>
  <c r="K623"/>
  <c r="K622"/>
  <c r="K610"/>
  <c r="K609"/>
  <c r="K555"/>
  <c r="K554"/>
  <c r="K542"/>
  <c r="K541"/>
  <c r="K487"/>
  <c r="K486"/>
  <c r="K474"/>
  <c r="K473"/>
  <c r="K419"/>
  <c r="K418"/>
  <c r="K406"/>
  <c r="K405"/>
  <c r="K351"/>
  <c r="K350"/>
  <c r="K338"/>
  <c r="K337"/>
  <c r="K283"/>
  <c r="K282"/>
  <c r="K270"/>
  <c r="K269"/>
  <c r="K215"/>
  <c r="K214"/>
  <c r="K202"/>
  <c r="K201"/>
  <c r="K147"/>
  <c r="K146"/>
  <c r="K134"/>
  <c r="K133"/>
  <c r="K79"/>
  <c r="K78"/>
  <c r="K11"/>
  <c r="K10"/>
  <c r="K65"/>
  <c r="K66"/>
  <c r="AG47" i="69"/>
  <c r="AD104" i="35"/>
  <c r="AD103"/>
  <c r="AD102"/>
  <c r="AE102" s="1"/>
  <c r="AD101"/>
  <c r="AD100"/>
  <c r="AD99"/>
  <c r="AC104"/>
  <c r="AE104" s="1"/>
  <c r="AC103"/>
  <c r="AE103" s="1"/>
  <c r="AC94"/>
  <c r="AE94" s="1"/>
  <c r="G9" i="68"/>
  <c r="G9" i="90" s="1"/>
  <c r="G10" i="68"/>
  <c r="G11"/>
  <c r="G11" i="90" s="1"/>
  <c r="AN36" i="24"/>
  <c r="AN37"/>
  <c r="AN35"/>
  <c r="AN38"/>
  <c r="AN39"/>
  <c r="AN40"/>
  <c r="AC35"/>
  <c r="AC36"/>
  <c r="AC37"/>
  <c r="AC38"/>
  <c r="AC39"/>
  <c r="AC40"/>
  <c r="AC41"/>
  <c r="AC42"/>
  <c r="AC43"/>
  <c r="AC44"/>
  <c r="AC45"/>
  <c r="AC46"/>
  <c r="AC47"/>
  <c r="AC48"/>
  <c r="AC49"/>
  <c r="AC50"/>
  <c r="AC51"/>
  <c r="AC52"/>
  <c r="AC53"/>
  <c r="AO36"/>
  <c r="AO37"/>
  <c r="AO35"/>
  <c r="AO38"/>
  <c r="AO39"/>
  <c r="AO40"/>
  <c r="AD35"/>
  <c r="AD36"/>
  <c r="AD37"/>
  <c r="AD38"/>
  <c r="AD39"/>
  <c r="AD40"/>
  <c r="AD41"/>
  <c r="AD42"/>
  <c r="AD43"/>
  <c r="AD44"/>
  <c r="AD45"/>
  <c r="AD46"/>
  <c r="AD47"/>
  <c r="AD48"/>
  <c r="AD49"/>
  <c r="AD50"/>
  <c r="AD51"/>
  <c r="AD52"/>
  <c r="AD53"/>
  <c r="AP36"/>
  <c r="AP37"/>
  <c r="AP35"/>
  <c r="AP38"/>
  <c r="AP39"/>
  <c r="AP40"/>
  <c r="AE35"/>
  <c r="AE36"/>
  <c r="AE37"/>
  <c r="AE38"/>
  <c r="AE39"/>
  <c r="AE40"/>
  <c r="AE41"/>
  <c r="AE42"/>
  <c r="AE43"/>
  <c r="AE44"/>
  <c r="AE45"/>
  <c r="AE46"/>
  <c r="AE47"/>
  <c r="AE48"/>
  <c r="AE49"/>
  <c r="AE50"/>
  <c r="AE51"/>
  <c r="AE52"/>
  <c r="AE53"/>
  <c r="AQ36"/>
  <c r="AQ37"/>
  <c r="AQ35"/>
  <c r="AQ38"/>
  <c r="AQ39"/>
  <c r="AQ40"/>
  <c r="AF35"/>
  <c r="AF36"/>
  <c r="AF37"/>
  <c r="AF38"/>
  <c r="AF39"/>
  <c r="AF40"/>
  <c r="AF41"/>
  <c r="AF42"/>
  <c r="AF43"/>
  <c r="AF44"/>
  <c r="AF45"/>
  <c r="AF46"/>
  <c r="AF47"/>
  <c r="AF48"/>
  <c r="AF49"/>
  <c r="AF50"/>
  <c r="AF51"/>
  <c r="AF52"/>
  <c r="AF53"/>
  <c r="AR36"/>
  <c r="AR37"/>
  <c r="AR35"/>
  <c r="AR38"/>
  <c r="AR39"/>
  <c r="AR40"/>
  <c r="AG35"/>
  <c r="AG36"/>
  <c r="AG37"/>
  <c r="AG38"/>
  <c r="AG39"/>
  <c r="AG40"/>
  <c r="AG41"/>
  <c r="AG42"/>
  <c r="AG43"/>
  <c r="AG44"/>
  <c r="AG45"/>
  <c r="AG46"/>
  <c r="AG47"/>
  <c r="AG48"/>
  <c r="AG49"/>
  <c r="AG50"/>
  <c r="AG51"/>
  <c r="AG52"/>
  <c r="AG53"/>
  <c r="AS36"/>
  <c r="AS37"/>
  <c r="AS35"/>
  <c r="AS38"/>
  <c r="AS39"/>
  <c r="AS40"/>
  <c r="AH35"/>
  <c r="AH36"/>
  <c r="AH37"/>
  <c r="AH38"/>
  <c r="AH39"/>
  <c r="AH40"/>
  <c r="AH41"/>
  <c r="AH42"/>
  <c r="AH43"/>
  <c r="AH44"/>
  <c r="AH45"/>
  <c r="AH46"/>
  <c r="AH47"/>
  <c r="AH48"/>
  <c r="AH49"/>
  <c r="AH50"/>
  <c r="AH51"/>
  <c r="AH52"/>
  <c r="AH53"/>
  <c r="AT36"/>
  <c r="AT37"/>
  <c r="AT35"/>
  <c r="AT38"/>
  <c r="AT39"/>
  <c r="AT40"/>
  <c r="AI35"/>
  <c r="AI36"/>
  <c r="AI37"/>
  <c r="AI38"/>
  <c r="AI39"/>
  <c r="AI40"/>
  <c r="AI41"/>
  <c r="AI42"/>
  <c r="AI43"/>
  <c r="AI44"/>
  <c r="AI45"/>
  <c r="AI46"/>
  <c r="AI47"/>
  <c r="AI48"/>
  <c r="AI49"/>
  <c r="AI50"/>
  <c r="AI51"/>
  <c r="AI52"/>
  <c r="AI53"/>
  <c r="AU36"/>
  <c r="AU37"/>
  <c r="AU35"/>
  <c r="AU38"/>
  <c r="AU39"/>
  <c r="AU40"/>
  <c r="AJ35"/>
  <c r="AJ36"/>
  <c r="AJ37"/>
  <c r="AJ38"/>
  <c r="AJ39"/>
  <c r="AJ40"/>
  <c r="AJ41"/>
  <c r="AJ42"/>
  <c r="AJ43"/>
  <c r="AJ44"/>
  <c r="AJ45"/>
  <c r="AJ46"/>
  <c r="AJ47"/>
  <c r="AJ48"/>
  <c r="AJ49"/>
  <c r="AJ50"/>
  <c r="AJ51"/>
  <c r="AJ52"/>
  <c r="AJ53"/>
  <c r="AV36"/>
  <c r="AV37"/>
  <c r="AV35"/>
  <c r="AV38"/>
  <c r="AV39"/>
  <c r="AV40"/>
  <c r="AK35"/>
  <c r="AK36"/>
  <c r="AK37"/>
  <c r="AK38"/>
  <c r="AK39"/>
  <c r="AK40"/>
  <c r="AK41"/>
  <c r="AK42"/>
  <c r="AK43"/>
  <c r="AK44"/>
  <c r="AK45"/>
  <c r="AK46"/>
  <c r="AK47"/>
  <c r="AK48"/>
  <c r="AK49"/>
  <c r="AK50"/>
  <c r="AK51"/>
  <c r="AK52"/>
  <c r="AK53"/>
  <c r="AW36"/>
  <c r="AW37"/>
  <c r="AW35"/>
  <c r="AW38"/>
  <c r="AW39"/>
  <c r="AW40"/>
  <c r="AL35"/>
  <c r="AL36"/>
  <c r="AL37"/>
  <c r="AL38"/>
  <c r="AL39"/>
  <c r="AL40"/>
  <c r="AL41"/>
  <c r="AL42"/>
  <c r="AL43"/>
  <c r="AL44"/>
  <c r="AL45"/>
  <c r="AL46"/>
  <c r="AL47"/>
  <c r="AL48"/>
  <c r="AL49"/>
  <c r="AL50"/>
  <c r="AL51"/>
  <c r="AL52"/>
  <c r="AL53"/>
  <c r="AN14"/>
  <c r="AN13"/>
  <c r="AN12"/>
  <c r="AN15"/>
  <c r="AN16"/>
  <c r="AN17"/>
  <c r="AC12"/>
  <c r="AC13"/>
  <c r="AC14"/>
  <c r="AC15"/>
  <c r="AC16"/>
  <c r="AC17"/>
  <c r="AC18"/>
  <c r="AC19"/>
  <c r="AC20"/>
  <c r="AC21"/>
  <c r="AC22"/>
  <c r="AC23"/>
  <c r="AC24"/>
  <c r="AC25"/>
  <c r="AC26"/>
  <c r="AC27"/>
  <c r="AC28"/>
  <c r="AC29"/>
  <c r="AC30"/>
  <c r="AO14"/>
  <c r="AO13"/>
  <c r="AO12"/>
  <c r="AO15"/>
  <c r="AO16"/>
  <c r="AO17"/>
  <c r="AD12"/>
  <c r="AD13"/>
  <c r="AD14"/>
  <c r="AD15"/>
  <c r="AD16"/>
  <c r="AD17"/>
  <c r="AD18"/>
  <c r="AD19"/>
  <c r="AD20"/>
  <c r="AD21"/>
  <c r="AD22"/>
  <c r="AD23"/>
  <c r="AD24"/>
  <c r="AD25"/>
  <c r="AD26"/>
  <c r="AD27"/>
  <c r="AD28"/>
  <c r="AD29"/>
  <c r="AD30"/>
  <c r="AP14"/>
  <c r="AP13"/>
  <c r="AP12"/>
  <c r="AP15"/>
  <c r="AP16"/>
  <c r="AP17"/>
  <c r="AE12"/>
  <c r="AE13"/>
  <c r="AE14"/>
  <c r="AE15"/>
  <c r="AE16"/>
  <c r="AE17"/>
  <c r="AE18"/>
  <c r="AE19"/>
  <c r="AE20"/>
  <c r="AE21"/>
  <c r="AE22"/>
  <c r="AE23"/>
  <c r="AE24"/>
  <c r="AE25"/>
  <c r="AE26"/>
  <c r="AE27"/>
  <c r="AE28"/>
  <c r="AE29"/>
  <c r="AE30"/>
  <c r="AQ14"/>
  <c r="AQ13"/>
  <c r="AQ12"/>
  <c r="AQ15"/>
  <c r="AQ16"/>
  <c r="AQ17"/>
  <c r="AF12"/>
  <c r="AF13"/>
  <c r="AF14"/>
  <c r="AF15"/>
  <c r="AF16"/>
  <c r="AF17"/>
  <c r="AF18"/>
  <c r="AF19"/>
  <c r="AF20"/>
  <c r="AF21"/>
  <c r="AF22"/>
  <c r="AF23"/>
  <c r="AF24"/>
  <c r="AF25"/>
  <c r="AF26"/>
  <c r="AF27"/>
  <c r="AF28"/>
  <c r="AF29"/>
  <c r="AF30"/>
  <c r="AR14"/>
  <c r="AR13"/>
  <c r="AR12"/>
  <c r="AR15"/>
  <c r="AR16"/>
  <c r="AR17"/>
  <c r="AG12"/>
  <c r="AG13"/>
  <c r="AG14"/>
  <c r="AG15"/>
  <c r="AG16"/>
  <c r="AG17"/>
  <c r="AG18"/>
  <c r="AG19"/>
  <c r="AG20"/>
  <c r="AG21"/>
  <c r="AG22"/>
  <c r="AG23"/>
  <c r="AG24"/>
  <c r="AG25"/>
  <c r="AG26"/>
  <c r="AG27"/>
  <c r="AG28"/>
  <c r="AG29"/>
  <c r="AG30"/>
  <c r="AS14"/>
  <c r="AS13"/>
  <c r="AS12"/>
  <c r="AS15"/>
  <c r="AS16"/>
  <c r="AS17"/>
  <c r="AH12"/>
  <c r="AH13"/>
  <c r="AH14"/>
  <c r="AH15"/>
  <c r="AH16"/>
  <c r="AH17"/>
  <c r="AH18"/>
  <c r="AH19"/>
  <c r="AH20"/>
  <c r="AH21"/>
  <c r="AH22"/>
  <c r="AH23"/>
  <c r="AH24"/>
  <c r="AH25"/>
  <c r="AH26"/>
  <c r="AH27"/>
  <c r="AH28"/>
  <c r="AH29"/>
  <c r="AH30"/>
  <c r="AT14"/>
  <c r="AT13"/>
  <c r="AT12"/>
  <c r="AT15"/>
  <c r="AT16"/>
  <c r="AT17"/>
  <c r="AI12"/>
  <c r="AI13"/>
  <c r="AI14"/>
  <c r="AI15"/>
  <c r="AI16"/>
  <c r="AI17"/>
  <c r="AI18"/>
  <c r="AI19"/>
  <c r="AI20"/>
  <c r="AI21"/>
  <c r="AI22"/>
  <c r="AI23"/>
  <c r="AI24"/>
  <c r="AI25"/>
  <c r="AI26"/>
  <c r="AI27"/>
  <c r="AI28"/>
  <c r="AI29"/>
  <c r="AI30"/>
  <c r="AU14"/>
  <c r="AU13"/>
  <c r="AU12"/>
  <c r="AU15"/>
  <c r="AU16"/>
  <c r="AU17"/>
  <c r="AJ12"/>
  <c r="AJ13"/>
  <c r="AJ14"/>
  <c r="AJ15"/>
  <c r="AJ16"/>
  <c r="AJ17"/>
  <c r="AJ18"/>
  <c r="AJ19"/>
  <c r="AJ20"/>
  <c r="AJ21"/>
  <c r="AJ22"/>
  <c r="AJ23"/>
  <c r="AJ24"/>
  <c r="AJ25"/>
  <c r="AJ26"/>
  <c r="AJ27"/>
  <c r="AJ28"/>
  <c r="AJ29"/>
  <c r="AJ30"/>
  <c r="AV14"/>
  <c r="AV13"/>
  <c r="AV12"/>
  <c r="AV15"/>
  <c r="AV16"/>
  <c r="AV17"/>
  <c r="AK12"/>
  <c r="AK13"/>
  <c r="AK14"/>
  <c r="AK15"/>
  <c r="AK16"/>
  <c r="AK17"/>
  <c r="AK18"/>
  <c r="AK19"/>
  <c r="AK20"/>
  <c r="AK21"/>
  <c r="AK22"/>
  <c r="AK23"/>
  <c r="AK24"/>
  <c r="AK25"/>
  <c r="AK26"/>
  <c r="AK27"/>
  <c r="AK28"/>
  <c r="AK29"/>
  <c r="AK30"/>
  <c r="AW14"/>
  <c r="AW13"/>
  <c r="AW12"/>
  <c r="AW15"/>
  <c r="AW16"/>
  <c r="AW17"/>
  <c r="AL12"/>
  <c r="AL13"/>
  <c r="AL14"/>
  <c r="AL15"/>
  <c r="AL16"/>
  <c r="AL17"/>
  <c r="AL18"/>
  <c r="AL19"/>
  <c r="AL20"/>
  <c r="AL21"/>
  <c r="AL22"/>
  <c r="AL23"/>
  <c r="AL24"/>
  <c r="AL25"/>
  <c r="AL26"/>
  <c r="AL27"/>
  <c r="AL28"/>
  <c r="AL29"/>
  <c r="AL30"/>
  <c r="I8" i="30"/>
  <c r="H8"/>
  <c r="AB41" i="14"/>
  <c r="J8" i="30"/>
  <c r="H6"/>
  <c r="J6"/>
  <c r="I6"/>
  <c r="O11" i="16"/>
  <c r="N434" i="56"/>
  <c r="V14" i="24"/>
  <c r="P14"/>
  <c r="R14"/>
  <c r="V12"/>
  <c r="AA12"/>
  <c r="V17"/>
  <c r="P17"/>
  <c r="AA17" s="1"/>
  <c r="P13"/>
  <c r="R13" s="1"/>
  <c r="V13"/>
  <c r="P15"/>
  <c r="R15" s="1"/>
  <c r="V15"/>
  <c r="P16"/>
  <c r="R16" s="1"/>
  <c r="V16"/>
  <c r="P18"/>
  <c r="AA18" s="1"/>
  <c r="P19"/>
  <c r="AA19" s="1"/>
  <c r="P20"/>
  <c r="AA20" s="1"/>
  <c r="P21"/>
  <c r="AA21" s="1"/>
  <c r="P22"/>
  <c r="AA22" s="1"/>
  <c r="P23"/>
  <c r="AA23" s="1"/>
  <c r="P24"/>
  <c r="AA24" s="1"/>
  <c r="P25"/>
  <c r="AA25" s="1"/>
  <c r="P26"/>
  <c r="AA26" s="1"/>
  <c r="P27"/>
  <c r="AA27" s="1"/>
  <c r="P28"/>
  <c r="AA28" s="1"/>
  <c r="P29"/>
  <c r="AA29" s="1"/>
  <c r="P30"/>
  <c r="AA30" s="1"/>
  <c r="R17"/>
  <c r="R19"/>
  <c r="R21"/>
  <c r="R24"/>
  <c r="R28"/>
  <c r="K434" i="56"/>
  <c r="A429" s="1"/>
  <c r="V18" i="24"/>
  <c r="V19"/>
  <c r="V20"/>
  <c r="V21"/>
  <c r="V22"/>
  <c r="V23"/>
  <c r="V24"/>
  <c r="V25"/>
  <c r="V26"/>
  <c r="V27"/>
  <c r="V28"/>
  <c r="V29"/>
  <c r="V30"/>
  <c r="X12"/>
  <c r="Z12"/>
  <c r="X14"/>
  <c r="Z14"/>
  <c r="X17"/>
  <c r="X13"/>
  <c r="X15"/>
  <c r="X16"/>
  <c r="Z18"/>
  <c r="Z20"/>
  <c r="Z22"/>
  <c r="Z24"/>
  <c r="Z26"/>
  <c r="Z28"/>
  <c r="Z30"/>
  <c r="K402" i="56"/>
  <c r="N402" s="1"/>
  <c r="K399"/>
  <c r="K398"/>
  <c r="K397"/>
  <c r="K400"/>
  <c r="A403"/>
  <c r="L400" s="1"/>
  <c r="G312"/>
  <c r="A24" i="81"/>
  <c r="A24" i="105" s="1"/>
  <c r="A25" i="81"/>
  <c r="A25" i="105" s="1"/>
  <c r="A26" i="81"/>
  <c r="A26" i="105" s="1"/>
  <c r="A27" i="81"/>
  <c r="A27" i="105" s="1"/>
  <c r="A23" i="81"/>
  <c r="A23" i="105" s="1"/>
  <c r="I14" i="81"/>
  <c r="I14" i="105" s="1"/>
  <c r="D11" i="81"/>
  <c r="D11" i="105" s="1"/>
  <c r="D10" i="81"/>
  <c r="D10" i="105" s="1"/>
  <c r="AD16" i="70"/>
  <c r="AD16" i="91" s="1"/>
  <c r="M427" i="105" s="1"/>
  <c r="L427"/>
  <c r="L428" s="1"/>
  <c r="K427"/>
  <c r="K428"/>
  <c r="K429" s="1"/>
  <c r="L427" i="81"/>
  <c r="A428" s="1"/>
  <c r="K427"/>
  <c r="K428"/>
  <c r="L433" i="56"/>
  <c r="K433"/>
  <c r="M433"/>
  <c r="M436" s="1"/>
  <c r="E13" i="67"/>
  <c r="E18"/>
  <c r="E20"/>
  <c r="E22"/>
  <c r="E24"/>
  <c r="E26"/>
  <c r="E28"/>
  <c r="E30"/>
  <c r="E46"/>
  <c r="E48"/>
  <c r="E50"/>
  <c r="F10" i="73"/>
  <c r="F17"/>
  <c r="F30"/>
  <c r="F40"/>
  <c r="F58"/>
  <c r="F73"/>
  <c r="F84"/>
  <c r="F99"/>
  <c r="F109"/>
  <c r="G17"/>
  <c r="G30"/>
  <c r="G40"/>
  <c r="G58"/>
  <c r="G113" s="1"/>
  <c r="G118" s="1"/>
  <c r="A15" i="74" s="1"/>
  <c r="G73" i="73"/>
  <c r="G84"/>
  <c r="G99"/>
  <c r="G109"/>
  <c r="F10" i="92"/>
  <c r="F17"/>
  <c r="F30"/>
  <c r="F40"/>
  <c r="F58"/>
  <c r="F73"/>
  <c r="F84"/>
  <c r="F99"/>
  <c r="F109"/>
  <c r="G17"/>
  <c r="G30"/>
  <c r="G40"/>
  <c r="G58"/>
  <c r="G73"/>
  <c r="G84"/>
  <c r="G99"/>
  <c r="G109"/>
  <c r="D10"/>
  <c r="D17"/>
  <c r="D40"/>
  <c r="D58"/>
  <c r="D73"/>
  <c r="D84"/>
  <c r="D92"/>
  <c r="D99"/>
  <c r="D109"/>
  <c r="D10" i="73"/>
  <c r="D17"/>
  <c r="D30"/>
  <c r="D40"/>
  <c r="D58"/>
  <c r="D73"/>
  <c r="D84"/>
  <c r="D92"/>
  <c r="D99"/>
  <c r="D109"/>
  <c r="D113"/>
  <c r="E17" i="30"/>
  <c r="E73"/>
  <c r="E84"/>
  <c r="E109"/>
  <c r="F73"/>
  <c r="F84"/>
  <c r="F109"/>
  <c r="J13" i="67"/>
  <c r="J13" i="89" s="1"/>
  <c r="J14" i="67"/>
  <c r="J14" i="89" s="1"/>
  <c r="J15" i="67"/>
  <c r="J15" i="89" s="1"/>
  <c r="J16" i="67"/>
  <c r="J17"/>
  <c r="J17" i="89" s="1"/>
  <c r="J18" i="67"/>
  <c r="J19"/>
  <c r="J19" i="89" s="1"/>
  <c r="J20" i="67"/>
  <c r="J21"/>
  <c r="J21" i="89" s="1"/>
  <c r="J22" i="67"/>
  <c r="J23"/>
  <c r="J23" i="89" s="1"/>
  <c r="J24" i="67"/>
  <c r="J24" i="89" s="1"/>
  <c r="J25" i="67"/>
  <c r="J25" i="89" s="1"/>
  <c r="J26" i="67"/>
  <c r="J27"/>
  <c r="J27" i="89" s="1"/>
  <c r="J28" i="67"/>
  <c r="J29"/>
  <c r="J29" i="89" s="1"/>
  <c r="J30" i="67"/>
  <c r="J12"/>
  <c r="J12" i="89" s="1"/>
  <c r="E169" i="81"/>
  <c r="E173"/>
  <c r="E221"/>
  <c r="E223"/>
  <c r="E225"/>
  <c r="E227"/>
  <c r="E229"/>
  <c r="E231"/>
  <c r="E233"/>
  <c r="E235"/>
  <c r="E237"/>
  <c r="E220"/>
  <c r="N13" i="67"/>
  <c r="N15"/>
  <c r="R15" s="1"/>
  <c r="N17"/>
  <c r="N19"/>
  <c r="X19" s="1"/>
  <c r="N21"/>
  <c r="N22"/>
  <c r="Y22" s="1"/>
  <c r="N23"/>
  <c r="M24"/>
  <c r="Q24" s="1"/>
  <c r="N25"/>
  <c r="N27"/>
  <c r="X27" s="1"/>
  <c r="N29"/>
  <c r="N30"/>
  <c r="R30" s="1"/>
  <c r="H12"/>
  <c r="H12" i="89" s="1"/>
  <c r="I12" i="67"/>
  <c r="I12" i="89" s="1"/>
  <c r="H13"/>
  <c r="I13"/>
  <c r="H14"/>
  <c r="I14"/>
  <c r="H15"/>
  <c r="H16"/>
  <c r="V16" s="1"/>
  <c r="I16"/>
  <c r="H17"/>
  <c r="V17" s="1"/>
  <c r="I17"/>
  <c r="T17"/>
  <c r="H18"/>
  <c r="V18" s="1"/>
  <c r="I18"/>
  <c r="H19"/>
  <c r="U19" s="1"/>
  <c r="I19"/>
  <c r="T19"/>
  <c r="H20"/>
  <c r="I20"/>
  <c r="T20"/>
  <c r="H21"/>
  <c r="U21" s="1"/>
  <c r="I21"/>
  <c r="T21"/>
  <c r="H22"/>
  <c r="I22"/>
  <c r="T22"/>
  <c r="H23"/>
  <c r="U23" s="1"/>
  <c r="I23"/>
  <c r="T23"/>
  <c r="H24"/>
  <c r="I24"/>
  <c r="T24"/>
  <c r="H25"/>
  <c r="H26"/>
  <c r="I26"/>
  <c r="T26"/>
  <c r="H27"/>
  <c r="V27" s="1"/>
  <c r="I27"/>
  <c r="H28"/>
  <c r="U28" s="1"/>
  <c r="I28"/>
  <c r="T28"/>
  <c r="H29"/>
  <c r="V29" s="1"/>
  <c r="I29"/>
  <c r="H30"/>
  <c r="I30"/>
  <c r="T30"/>
  <c r="V14"/>
  <c r="I15"/>
  <c r="V19"/>
  <c r="B397" i="105"/>
  <c r="L423" s="1"/>
  <c r="L422" s="1"/>
  <c r="T12" i="67"/>
  <c r="H13"/>
  <c r="I13"/>
  <c r="T13"/>
  <c r="H14"/>
  <c r="I14"/>
  <c r="H15"/>
  <c r="U15" s="1"/>
  <c r="H16"/>
  <c r="I16"/>
  <c r="T16"/>
  <c r="H17"/>
  <c r="U17" s="1"/>
  <c r="I17"/>
  <c r="H18"/>
  <c r="U18" s="1"/>
  <c r="I18"/>
  <c r="T18"/>
  <c r="H19"/>
  <c r="U19" s="1"/>
  <c r="I19"/>
  <c r="H20"/>
  <c r="I20"/>
  <c r="T20"/>
  <c r="H21"/>
  <c r="U21" s="1"/>
  <c r="I21"/>
  <c r="H22"/>
  <c r="I22"/>
  <c r="T22"/>
  <c r="H23"/>
  <c r="U23" s="1"/>
  <c r="I23"/>
  <c r="H24"/>
  <c r="I24"/>
  <c r="T24"/>
  <c r="H25"/>
  <c r="T25" s="1"/>
  <c r="H26"/>
  <c r="V26" s="1"/>
  <c r="I26"/>
  <c r="T26"/>
  <c r="H27"/>
  <c r="V27" s="1"/>
  <c r="I27"/>
  <c r="H28"/>
  <c r="I28"/>
  <c r="H29"/>
  <c r="V29" s="1"/>
  <c r="I29"/>
  <c r="T29"/>
  <c r="H30"/>
  <c r="V30" s="1"/>
  <c r="I30"/>
  <c r="T30"/>
  <c r="V13"/>
  <c r="X13" s="1"/>
  <c r="I15"/>
  <c r="V16"/>
  <c r="X17"/>
  <c r="X21"/>
  <c r="X23"/>
  <c r="X25"/>
  <c r="X29"/>
  <c r="V18"/>
  <c r="W24"/>
  <c r="B397" i="81"/>
  <c r="L423" s="1"/>
  <c r="L422" s="1"/>
  <c r="V20" i="89"/>
  <c r="V21"/>
  <c r="V22"/>
  <c r="V23"/>
  <c r="V24"/>
  <c r="V25"/>
  <c r="V26"/>
  <c r="V28"/>
  <c r="V30"/>
  <c r="U30"/>
  <c r="U26"/>
  <c r="U24"/>
  <c r="U22"/>
  <c r="U20"/>
  <c r="U18"/>
  <c r="U17"/>
  <c r="U16"/>
  <c r="Y13" i="67"/>
  <c r="Y23"/>
  <c r="Y30"/>
  <c r="V20"/>
  <c r="V21"/>
  <c r="V24"/>
  <c r="R13"/>
  <c r="R22"/>
  <c r="R23"/>
  <c r="P13"/>
  <c r="P17"/>
  <c r="P21"/>
  <c r="P23"/>
  <c r="P25"/>
  <c r="P29"/>
  <c r="U30"/>
  <c r="U29"/>
  <c r="U27"/>
  <c r="U26"/>
  <c r="U24"/>
  <c r="U20"/>
  <c r="U16"/>
  <c r="U14"/>
  <c r="U13"/>
  <c r="U12"/>
  <c r="Y12" i="24"/>
  <c r="Y13"/>
  <c r="Y14"/>
  <c r="Y15"/>
  <c r="Y16"/>
  <c r="Y17"/>
  <c r="X18"/>
  <c r="Y18"/>
  <c r="X19"/>
  <c r="Y19"/>
  <c r="Y20"/>
  <c r="Y21"/>
  <c r="Y22"/>
  <c r="Y23"/>
  <c r="Y24"/>
  <c r="Y25"/>
  <c r="Y26"/>
  <c r="Y27"/>
  <c r="Y28"/>
  <c r="Y29"/>
  <c r="Y30"/>
  <c r="AC41" i="14"/>
  <c r="A7" i="36"/>
  <c r="L15" i="39"/>
  <c r="L17" s="1"/>
  <c r="L26"/>
  <c r="L429" i="56"/>
  <c r="L428" s="1"/>
  <c r="X20" i="24"/>
  <c r="X21"/>
  <c r="X22"/>
  <c r="X23"/>
  <c r="X24"/>
  <c r="X25"/>
  <c r="X26"/>
  <c r="X27"/>
  <c r="X28"/>
  <c r="X29"/>
  <c r="X30"/>
  <c r="F32" i="63"/>
  <c r="E22"/>
  <c r="E10" i="92"/>
  <c r="E17"/>
  <c r="E40"/>
  <c r="E58"/>
  <c r="E73"/>
  <c r="E84"/>
  <c r="E92"/>
  <c r="E99"/>
  <c r="E40" i="73"/>
  <c r="E58"/>
  <c r="E73"/>
  <c r="E84"/>
  <c r="E92"/>
  <c r="E57" i="81" s="1"/>
  <c r="A165"/>
  <c r="A166"/>
  <c r="A167"/>
  <c r="A168"/>
  <c r="A169"/>
  <c r="A171"/>
  <c r="A173"/>
  <c r="A175"/>
  <c r="A177"/>
  <c r="A179"/>
  <c r="A181"/>
  <c r="A164" i="56"/>
  <c r="E164"/>
  <c r="A165"/>
  <c r="E165"/>
  <c r="A166"/>
  <c r="E166"/>
  <c r="A167"/>
  <c r="E167"/>
  <c r="A168"/>
  <c r="E168"/>
  <c r="A169"/>
  <c r="E169"/>
  <c r="A170"/>
  <c r="E170"/>
  <c r="A171"/>
  <c r="E171"/>
  <c r="A172"/>
  <c r="E172"/>
  <c r="A173"/>
  <c r="E173"/>
  <c r="A174"/>
  <c r="E174"/>
  <c r="A175"/>
  <c r="E175"/>
  <c r="A176"/>
  <c r="E176"/>
  <c r="A177"/>
  <c r="E177"/>
  <c r="A178"/>
  <c r="E178"/>
  <c r="A179"/>
  <c r="E179"/>
  <c r="A180"/>
  <c r="E180"/>
  <c r="A181"/>
  <c r="E181"/>
  <c r="A182"/>
  <c r="E182"/>
  <c r="E183"/>
  <c r="G183" s="1"/>
  <c r="AT12" i="91"/>
  <c r="AT14"/>
  <c r="AT14" i="70"/>
  <c r="AR18" s="1"/>
  <c r="A5" i="107" s="1"/>
  <c r="AT12" i="70"/>
  <c r="AT10"/>
  <c r="AR16" s="1"/>
  <c r="A3" i="107" s="1"/>
  <c r="AT12" i="27"/>
  <c r="AR17" s="1"/>
  <c r="A4" i="106" s="1"/>
  <c r="AT14" i="27"/>
  <c r="AR18" s="1"/>
  <c r="A5" i="106" s="1"/>
  <c r="K9" i="62"/>
  <c r="I19" i="76"/>
  <c r="I19" i="95" s="1"/>
  <c r="I20" i="76"/>
  <c r="I20" i="95" s="1"/>
  <c r="I21" i="76"/>
  <c r="I21" i="95" s="1"/>
  <c r="I22" i="76"/>
  <c r="I22" i="95" s="1"/>
  <c r="I23" i="76"/>
  <c r="I23" i="95" s="1"/>
  <c r="I24" i="76"/>
  <c r="I24" i="95" s="1"/>
  <c r="I25" i="76"/>
  <c r="I25" i="95" s="1"/>
  <c r="B323" i="105"/>
  <c r="B321"/>
  <c r="A7" i="93"/>
  <c r="P31" i="24"/>
  <c r="O31"/>
  <c r="W13"/>
  <c r="W14"/>
  <c r="W15"/>
  <c r="W16"/>
  <c r="W17"/>
  <c r="W18"/>
  <c r="W19"/>
  <c r="W20"/>
  <c r="W21"/>
  <c r="W22"/>
  <c r="W23"/>
  <c r="W24"/>
  <c r="W25"/>
  <c r="W26"/>
  <c r="W27"/>
  <c r="W28"/>
  <c r="W29"/>
  <c r="W30"/>
  <c r="W12"/>
  <c r="AB43" i="14"/>
  <c r="AB44"/>
  <c r="AB45"/>
  <c r="AC42"/>
  <c r="E10" i="63"/>
  <c r="Q11" i="65" s="1"/>
  <c r="Q11" i="87" s="1"/>
  <c r="A330" i="56"/>
  <c r="A10" i="77"/>
  <c r="A11"/>
  <c r="A12"/>
  <c r="A15"/>
  <c r="A16"/>
  <c r="A17"/>
  <c r="A18"/>
  <c r="A21"/>
  <c r="A22"/>
  <c r="A23"/>
  <c r="A24"/>
  <c r="A27"/>
  <c r="A28"/>
  <c r="A29"/>
  <c r="A30"/>
  <c r="A31"/>
  <c r="A34"/>
  <c r="A35"/>
  <c r="A36"/>
  <c r="A39"/>
  <c r="A40"/>
  <c r="A43"/>
  <c r="A44"/>
  <c r="A45"/>
  <c r="A46"/>
  <c r="A47"/>
  <c r="A48"/>
  <c r="A49"/>
  <c r="A9"/>
  <c r="F306" i="105"/>
  <c r="I306" s="1"/>
  <c r="G241"/>
  <c r="F212"/>
  <c r="G214" s="1"/>
  <c r="F213"/>
  <c r="AA36" i="16"/>
  <c r="F12" i="67"/>
  <c r="F12" i="89" s="1"/>
  <c r="F13" i="67"/>
  <c r="F14"/>
  <c r="F14" i="89" s="1"/>
  <c r="F15" i="67"/>
  <c r="F16"/>
  <c r="F16" i="89" s="1"/>
  <c r="F17" i="67"/>
  <c r="F18"/>
  <c r="F18" i="89" s="1"/>
  <c r="F19" i="67"/>
  <c r="F20"/>
  <c r="F20" i="89"/>
  <c r="F21" i="67"/>
  <c r="F21" i="89"/>
  <c r="F127" i="105" s="1"/>
  <c r="F22" i="67"/>
  <c r="F22" i="89" s="1"/>
  <c r="F23" i="67"/>
  <c r="F24"/>
  <c r="F24" i="89"/>
  <c r="F25" i="67"/>
  <c r="F25" i="89"/>
  <c r="F131" i="105" s="1"/>
  <c r="F26" i="67"/>
  <c r="F26" i="89" s="1"/>
  <c r="F27" i="67"/>
  <c r="F28"/>
  <c r="F28" i="89"/>
  <c r="F29" i="67"/>
  <c r="F29" i="89"/>
  <c r="F135" i="105" s="1"/>
  <c r="F30" i="67"/>
  <c r="F30" i="89" s="1"/>
  <c r="F38" i="67"/>
  <c r="F39"/>
  <c r="F39" i="89" s="1"/>
  <c r="F46" i="67"/>
  <c r="F47"/>
  <c r="F47" i="89" s="1"/>
  <c r="F48" i="67"/>
  <c r="F49"/>
  <c r="F49" i="89" s="1"/>
  <c r="F148" i="105" s="1"/>
  <c r="F50" i="67"/>
  <c r="F51"/>
  <c r="F51" i="89"/>
  <c r="F150" i="105" s="1"/>
  <c r="F151"/>
  <c r="G151" s="1"/>
  <c r="M4" i="66"/>
  <c r="M4" i="88" s="1"/>
  <c r="F93" i="105" s="1"/>
  <c r="E84"/>
  <c r="K24"/>
  <c r="B402"/>
  <c r="B401"/>
  <c r="B403" s="1"/>
  <c r="A401" s="1"/>
  <c r="K400"/>
  <c r="A396"/>
  <c r="K396" s="1"/>
  <c r="D46" i="35"/>
  <c r="D82" s="1"/>
  <c r="D96"/>
  <c r="D106"/>
  <c r="E46"/>
  <c r="E82" s="1"/>
  <c r="E106"/>
  <c r="F46"/>
  <c r="F82" s="1"/>
  <c r="F106"/>
  <c r="G46"/>
  <c r="G82" s="1"/>
  <c r="G96" s="1"/>
  <c r="G106"/>
  <c r="H46"/>
  <c r="H82" s="1"/>
  <c r="H96" s="1"/>
  <c r="H106"/>
  <c r="I46"/>
  <c r="I82" s="1"/>
  <c r="I96" s="1"/>
  <c r="I106"/>
  <c r="J46"/>
  <c r="J82" s="1"/>
  <c r="J96" s="1"/>
  <c r="J106"/>
  <c r="K46"/>
  <c r="K82" s="1"/>
  <c r="K96" s="1"/>
  <c r="K106"/>
  <c r="L46"/>
  <c r="L82" s="1"/>
  <c r="L106"/>
  <c r="M46"/>
  <c r="M82" s="1"/>
  <c r="M96"/>
  <c r="M106"/>
  <c r="N46"/>
  <c r="N82" s="1"/>
  <c r="N96"/>
  <c r="N106"/>
  <c r="O46"/>
  <c r="O82" s="1"/>
  <c r="O96"/>
  <c r="O106"/>
  <c r="P46"/>
  <c r="P82" s="1"/>
  <c r="P96"/>
  <c r="P106"/>
  <c r="Q46"/>
  <c r="Q82" s="1"/>
  <c r="Q96"/>
  <c r="Q106"/>
  <c r="R46"/>
  <c r="R82" s="1"/>
  <c r="R96"/>
  <c r="R106"/>
  <c r="S46"/>
  <c r="S82" s="1"/>
  <c r="S96"/>
  <c r="S106"/>
  <c r="T46"/>
  <c r="T82"/>
  <c r="T96"/>
  <c r="T106"/>
  <c r="U46"/>
  <c r="U82"/>
  <c r="U96"/>
  <c r="U106"/>
  <c r="V46"/>
  <c r="V82"/>
  <c r="V96"/>
  <c r="V106"/>
  <c r="W46"/>
  <c r="W82"/>
  <c r="W96"/>
  <c r="W106"/>
  <c r="X46"/>
  <c r="X82"/>
  <c r="X96"/>
  <c r="X106"/>
  <c r="Y46"/>
  <c r="Y82"/>
  <c r="Y96"/>
  <c r="Y106"/>
  <c r="Z46"/>
  <c r="Z82"/>
  <c r="Z96"/>
  <c r="Z106"/>
  <c r="AA46"/>
  <c r="AA82"/>
  <c r="AA96"/>
  <c r="AA106"/>
  <c r="A386" i="105"/>
  <c r="B379"/>
  <c r="A377" s="1"/>
  <c r="B376"/>
  <c r="A375" s="1"/>
  <c r="F12" i="23"/>
  <c r="F13"/>
  <c r="F14"/>
  <c r="O31"/>
  <c r="A369" i="105"/>
  <c r="L26" i="76"/>
  <c r="L218" i="105"/>
  <c r="K330" s="1"/>
  <c r="B330"/>
  <c r="A315"/>
  <c r="K329" s="1"/>
  <c r="B329"/>
  <c r="J11" i="62"/>
  <c r="A321" i="105"/>
  <c r="A7" i="74"/>
  <c r="A311" i="105"/>
  <c r="A310"/>
  <c r="A309"/>
  <c r="A308"/>
  <c r="A307"/>
  <c r="F295"/>
  <c r="F297"/>
  <c r="B299"/>
  <c r="B297"/>
  <c r="B296"/>
  <c r="B295"/>
  <c r="B294"/>
  <c r="G247"/>
  <c r="G250" s="1"/>
  <c r="G245"/>
  <c r="G246" s="1"/>
  <c r="A250"/>
  <c r="G239"/>
  <c r="K218"/>
  <c r="G202"/>
  <c r="L162"/>
  <c r="K162"/>
  <c r="A150"/>
  <c r="A149"/>
  <c r="A148"/>
  <c r="A147"/>
  <c r="A146"/>
  <c r="A145"/>
  <c r="A141"/>
  <c r="A140"/>
  <c r="G43"/>
  <c r="D14" i="63"/>
  <c r="D14" i="86" s="1"/>
  <c r="Q13" i="102" s="1"/>
  <c r="E12" i="63"/>
  <c r="E12" i="86" s="1"/>
  <c r="A13" i="102" s="1"/>
  <c r="I12"/>
  <c r="D7" i="62"/>
  <c r="D7" i="85" s="1"/>
  <c r="G6" i="62"/>
  <c r="G6" i="85" s="1"/>
  <c r="F10" i="102" s="1"/>
  <c r="F5" i="62"/>
  <c r="F5" i="85" s="1"/>
  <c r="E8" i="63"/>
  <c r="P38" i="100"/>
  <c r="E10" i="86"/>
  <c r="R37" i="99" s="1"/>
  <c r="R66" i="97"/>
  <c r="R134"/>
  <c r="R202"/>
  <c r="R270"/>
  <c r="R338"/>
  <c r="R406"/>
  <c r="R474"/>
  <c r="R542"/>
  <c r="R610"/>
  <c r="R678"/>
  <c r="R746"/>
  <c r="R814"/>
  <c r="R882"/>
  <c r="R950"/>
  <c r="R1018"/>
  <c r="R1030"/>
  <c r="E65"/>
  <c r="Q66"/>
  <c r="E133"/>
  <c r="Q134"/>
  <c r="E201"/>
  <c r="Q202"/>
  <c r="E269"/>
  <c r="Q270"/>
  <c r="E337"/>
  <c r="Q338"/>
  <c r="E405"/>
  <c r="Q406"/>
  <c r="E473"/>
  <c r="Q474"/>
  <c r="E541"/>
  <c r="Q542"/>
  <c r="E609"/>
  <c r="Q610"/>
  <c r="E677"/>
  <c r="Q678"/>
  <c r="E745"/>
  <c r="Q746"/>
  <c r="E813"/>
  <c r="Q814" s="1"/>
  <c r="E881"/>
  <c r="Q882" s="1"/>
  <c r="E949"/>
  <c r="Q950" s="1"/>
  <c r="E1017"/>
  <c r="Q1018" s="1"/>
  <c r="O17"/>
  <c r="O19"/>
  <c r="O21"/>
  <c r="O23"/>
  <c r="O25"/>
  <c r="O27"/>
  <c r="O29"/>
  <c r="O31"/>
  <c r="O33"/>
  <c r="O35"/>
  <c r="O37"/>
  <c r="O39"/>
  <c r="O41"/>
  <c r="O43"/>
  <c r="O45"/>
  <c r="O47"/>
  <c r="O49"/>
  <c r="O51"/>
  <c r="O53"/>
  <c r="O55"/>
  <c r="O57"/>
  <c r="O59"/>
  <c r="O81"/>
  <c r="O83"/>
  <c r="O85"/>
  <c r="O87"/>
  <c r="O89"/>
  <c r="O91"/>
  <c r="O93"/>
  <c r="O95"/>
  <c r="O97"/>
  <c r="O99"/>
  <c r="O101"/>
  <c r="O103"/>
  <c r="O105"/>
  <c r="O107"/>
  <c r="O109"/>
  <c r="O111"/>
  <c r="O113"/>
  <c r="O115"/>
  <c r="O117"/>
  <c r="O119"/>
  <c r="O121"/>
  <c r="O123"/>
  <c r="O125"/>
  <c r="O127"/>
  <c r="O149"/>
  <c r="O151"/>
  <c r="O153"/>
  <c r="O155"/>
  <c r="O157"/>
  <c r="O159"/>
  <c r="O161"/>
  <c r="O163"/>
  <c r="O165"/>
  <c r="O167"/>
  <c r="O169"/>
  <c r="O171"/>
  <c r="O173"/>
  <c r="O175"/>
  <c r="O177"/>
  <c r="O179"/>
  <c r="O181"/>
  <c r="O183"/>
  <c r="O185"/>
  <c r="O187"/>
  <c r="O189"/>
  <c r="O191"/>
  <c r="O193"/>
  <c r="O195"/>
  <c r="O217"/>
  <c r="O219"/>
  <c r="O221"/>
  <c r="O223"/>
  <c r="O225"/>
  <c r="O227"/>
  <c r="O229"/>
  <c r="O231"/>
  <c r="O233"/>
  <c r="O235"/>
  <c r="O237"/>
  <c r="O239"/>
  <c r="O241"/>
  <c r="O243"/>
  <c r="O245"/>
  <c r="O247"/>
  <c r="O249"/>
  <c r="O251"/>
  <c r="O253"/>
  <c r="O255"/>
  <c r="O257"/>
  <c r="O259"/>
  <c r="O261"/>
  <c r="O263"/>
  <c r="O285"/>
  <c r="O287"/>
  <c r="O332" s="1"/>
  <c r="O289"/>
  <c r="O291"/>
  <c r="O293"/>
  <c r="O295"/>
  <c r="O297"/>
  <c r="O299"/>
  <c r="O301"/>
  <c r="O303"/>
  <c r="O305"/>
  <c r="O307"/>
  <c r="O309"/>
  <c r="O311"/>
  <c r="O313"/>
  <c r="O315"/>
  <c r="O317"/>
  <c r="O319"/>
  <c r="O321"/>
  <c r="O323"/>
  <c r="O325"/>
  <c r="O327"/>
  <c r="O329"/>
  <c r="O331"/>
  <c r="O353"/>
  <c r="O355"/>
  <c r="O357"/>
  <c r="O359"/>
  <c r="O361"/>
  <c r="O363"/>
  <c r="O365"/>
  <c r="O367"/>
  <c r="O369"/>
  <c r="O371"/>
  <c r="O373"/>
  <c r="O375"/>
  <c r="O377"/>
  <c r="O379"/>
  <c r="O381"/>
  <c r="O383"/>
  <c r="O385"/>
  <c r="O387"/>
  <c r="O389"/>
  <c r="O391"/>
  <c r="O393"/>
  <c r="O395"/>
  <c r="O397"/>
  <c r="O399"/>
  <c r="O421"/>
  <c r="O423"/>
  <c r="O425"/>
  <c r="O427"/>
  <c r="O429"/>
  <c r="O431"/>
  <c r="O433"/>
  <c r="O435"/>
  <c r="O437"/>
  <c r="O439"/>
  <c r="O441"/>
  <c r="O443"/>
  <c r="O445"/>
  <c r="O447"/>
  <c r="O449"/>
  <c r="O451"/>
  <c r="O453"/>
  <c r="O455"/>
  <c r="O457"/>
  <c r="O459"/>
  <c r="O461"/>
  <c r="O463"/>
  <c r="O465"/>
  <c r="O467"/>
  <c r="O489"/>
  <c r="O491"/>
  <c r="O493"/>
  <c r="O495"/>
  <c r="O497"/>
  <c r="O499"/>
  <c r="O501"/>
  <c r="O503"/>
  <c r="O505"/>
  <c r="O507"/>
  <c r="O509"/>
  <c r="O511"/>
  <c r="O513"/>
  <c r="O515"/>
  <c r="O517"/>
  <c r="O519"/>
  <c r="O521"/>
  <c r="O523"/>
  <c r="O525"/>
  <c r="O527"/>
  <c r="O529"/>
  <c r="O531"/>
  <c r="O533"/>
  <c r="O535"/>
  <c r="O557"/>
  <c r="O559"/>
  <c r="O561"/>
  <c r="O563"/>
  <c r="O565"/>
  <c r="O567"/>
  <c r="O569"/>
  <c r="O571"/>
  <c r="O573"/>
  <c r="O575"/>
  <c r="O577"/>
  <c r="O579"/>
  <c r="O581"/>
  <c r="O583"/>
  <c r="O585"/>
  <c r="O587"/>
  <c r="O589"/>
  <c r="O591"/>
  <c r="O593"/>
  <c r="O595"/>
  <c r="O597"/>
  <c r="O599"/>
  <c r="O601"/>
  <c r="O603"/>
  <c r="O604"/>
  <c r="O605" s="1"/>
  <c r="O625"/>
  <c r="O627"/>
  <c r="O629"/>
  <c r="O631"/>
  <c r="O633"/>
  <c r="O635"/>
  <c r="O637"/>
  <c r="O639"/>
  <c r="O641"/>
  <c r="O643"/>
  <c r="O645"/>
  <c r="O647"/>
  <c r="O649"/>
  <c r="O651"/>
  <c r="O653"/>
  <c r="O655"/>
  <c r="O657"/>
  <c r="O659"/>
  <c r="O661"/>
  <c r="O663"/>
  <c r="O665"/>
  <c r="O667"/>
  <c r="O669"/>
  <c r="O671"/>
  <c r="O693"/>
  <c r="O695"/>
  <c r="O697"/>
  <c r="O699"/>
  <c r="O701"/>
  <c r="O703"/>
  <c r="O705"/>
  <c r="O707"/>
  <c r="O709"/>
  <c r="O711"/>
  <c r="O713"/>
  <c r="O715"/>
  <c r="O717"/>
  <c r="O719"/>
  <c r="O721"/>
  <c r="O723"/>
  <c r="O725"/>
  <c r="O727"/>
  <c r="O729"/>
  <c r="O731"/>
  <c r="O733"/>
  <c r="O735"/>
  <c r="O737"/>
  <c r="O739"/>
  <c r="O761"/>
  <c r="O763"/>
  <c r="O765"/>
  <c r="O767"/>
  <c r="O769"/>
  <c r="O771"/>
  <c r="O773"/>
  <c r="O775"/>
  <c r="O777"/>
  <c r="O779"/>
  <c r="O781"/>
  <c r="O783"/>
  <c r="O785"/>
  <c r="O787"/>
  <c r="O789"/>
  <c r="O791"/>
  <c r="O793"/>
  <c r="O795"/>
  <c r="O797"/>
  <c r="O799"/>
  <c r="O801"/>
  <c r="O803"/>
  <c r="O805"/>
  <c r="O807"/>
  <c r="O829"/>
  <c r="O831"/>
  <c r="O876" s="1"/>
  <c r="O833"/>
  <c r="O835"/>
  <c r="O837"/>
  <c r="O839"/>
  <c r="O841"/>
  <c r="O843"/>
  <c r="O845"/>
  <c r="O847"/>
  <c r="O849"/>
  <c r="O851"/>
  <c r="O853"/>
  <c r="O855"/>
  <c r="O857"/>
  <c r="O859"/>
  <c r="O861"/>
  <c r="O863"/>
  <c r="O865"/>
  <c r="O867"/>
  <c r="O869"/>
  <c r="O871"/>
  <c r="O873"/>
  <c r="O875"/>
  <c r="O897"/>
  <c r="O899"/>
  <c r="O901"/>
  <c r="O903"/>
  <c r="O905"/>
  <c r="O907"/>
  <c r="O909"/>
  <c r="O911"/>
  <c r="O913"/>
  <c r="O915"/>
  <c r="O917"/>
  <c r="O919"/>
  <c r="O921"/>
  <c r="O923"/>
  <c r="O925"/>
  <c r="O927"/>
  <c r="O929"/>
  <c r="O931"/>
  <c r="O933"/>
  <c r="O935"/>
  <c r="O937"/>
  <c r="O939"/>
  <c r="O941"/>
  <c r="O943"/>
  <c r="O965"/>
  <c r="O967"/>
  <c r="O969"/>
  <c r="O971"/>
  <c r="O973"/>
  <c r="O975"/>
  <c r="O977"/>
  <c r="O979"/>
  <c r="O981"/>
  <c r="O983"/>
  <c r="O985"/>
  <c r="O987"/>
  <c r="O989"/>
  <c r="O991"/>
  <c r="O993"/>
  <c r="O995"/>
  <c r="O997"/>
  <c r="O999"/>
  <c r="O1001"/>
  <c r="O1003"/>
  <c r="O1005"/>
  <c r="O1007"/>
  <c r="O1009"/>
  <c r="O1011"/>
  <c r="K1030"/>
  <c r="K1029"/>
  <c r="G1029"/>
  <c r="K1028"/>
  <c r="G1027"/>
  <c r="J1027" s="1"/>
  <c r="E1027"/>
  <c r="O1024"/>
  <c r="K1018"/>
  <c r="K1017"/>
  <c r="A1017"/>
  <c r="K1016"/>
  <c r="G1015"/>
  <c r="J1015" s="1"/>
  <c r="E1015"/>
  <c r="K950"/>
  <c r="K949"/>
  <c r="A949"/>
  <c r="K948"/>
  <c r="G947"/>
  <c r="J947" s="1"/>
  <c r="E947"/>
  <c r="K882"/>
  <c r="K881"/>
  <c r="A881"/>
  <c r="K880"/>
  <c r="G879"/>
  <c r="J879"/>
  <c r="E879"/>
  <c r="K814"/>
  <c r="K813"/>
  <c r="A813"/>
  <c r="K812"/>
  <c r="G811"/>
  <c r="J811" s="1"/>
  <c r="E811"/>
  <c r="K746"/>
  <c r="K745"/>
  <c r="A745"/>
  <c r="K744"/>
  <c r="G743"/>
  <c r="J743" s="1"/>
  <c r="E743"/>
  <c r="K678"/>
  <c r="K677"/>
  <c r="A677"/>
  <c r="K676"/>
  <c r="G675"/>
  <c r="J675" s="1"/>
  <c r="E675"/>
  <c r="K610"/>
  <c r="K609"/>
  <c r="A609"/>
  <c r="K608"/>
  <c r="G607"/>
  <c r="J607"/>
  <c r="E607"/>
  <c r="K542"/>
  <c r="K541"/>
  <c r="A541"/>
  <c r="K540"/>
  <c r="G539"/>
  <c r="J539" s="1"/>
  <c r="E539"/>
  <c r="K474"/>
  <c r="K473"/>
  <c r="A473"/>
  <c r="K472"/>
  <c r="G471"/>
  <c r="J471" s="1"/>
  <c r="E471"/>
  <c r="K406"/>
  <c r="K405"/>
  <c r="A405"/>
  <c r="K404"/>
  <c r="G403"/>
  <c r="J403" s="1"/>
  <c r="E403"/>
  <c r="K338"/>
  <c r="K337"/>
  <c r="A337"/>
  <c r="K336"/>
  <c r="G335"/>
  <c r="J335"/>
  <c r="E335"/>
  <c r="K270"/>
  <c r="K269"/>
  <c r="A269"/>
  <c r="K268"/>
  <c r="G267"/>
  <c r="J267" s="1"/>
  <c r="E267"/>
  <c r="K202"/>
  <c r="K201"/>
  <c r="A201"/>
  <c r="K200"/>
  <c r="G199"/>
  <c r="J199" s="1"/>
  <c r="E199"/>
  <c r="K134"/>
  <c r="K133"/>
  <c r="A133"/>
  <c r="K132"/>
  <c r="G131"/>
  <c r="J131" s="1"/>
  <c r="E131"/>
  <c r="K66"/>
  <c r="K65"/>
  <c r="A65"/>
  <c r="K64"/>
  <c r="G63"/>
  <c r="J63"/>
  <c r="E63"/>
  <c r="G19" i="96"/>
  <c r="M39" i="76"/>
  <c r="M39" i="95" s="1"/>
  <c r="I39" i="76"/>
  <c r="I39" i="95" s="1"/>
  <c r="F39" i="76"/>
  <c r="F39" i="95" s="1"/>
  <c r="C39" i="76"/>
  <c r="C39" i="95" s="1"/>
  <c r="D38" i="76"/>
  <c r="D38" i="95" s="1"/>
  <c r="D37" i="76"/>
  <c r="D37" i="95" s="1"/>
  <c r="D36" i="76"/>
  <c r="D36" i="95" s="1"/>
  <c r="E25" i="76"/>
  <c r="E25" i="95" s="1"/>
  <c r="D12" i="76"/>
  <c r="D12" i="95" s="1"/>
  <c r="D11" i="76"/>
  <c r="D11" i="95" s="1"/>
  <c r="K8" i="76"/>
  <c r="K8" i="95" s="1"/>
  <c r="M6" i="76"/>
  <c r="M6" i="95" s="1"/>
  <c r="F6" i="76"/>
  <c r="F6" i="95" s="1"/>
  <c r="K5" i="76"/>
  <c r="K5" i="95" s="1"/>
  <c r="O4"/>
  <c r="P1"/>
  <c r="O1"/>
  <c r="H37" i="75"/>
  <c r="H37" i="94" s="1"/>
  <c r="C27" i="75"/>
  <c r="C27" i="94" s="1"/>
  <c r="G25" i="75"/>
  <c r="G25" i="94" s="1"/>
  <c r="G24" i="75"/>
  <c r="G24" i="94" s="1"/>
  <c r="G14" i="75"/>
  <c r="G14" i="94" s="1"/>
  <c r="G13" i="75"/>
  <c r="G13" i="94" s="1"/>
  <c r="C16" i="75"/>
  <c r="C16" i="94" s="1"/>
  <c r="H16"/>
  <c r="H15"/>
  <c r="B14" i="70"/>
  <c r="B12"/>
  <c r="B12" i="91" s="1"/>
  <c r="B10" i="70"/>
  <c r="W58"/>
  <c r="W58" i="91" s="1"/>
  <c r="W46" i="70"/>
  <c r="W46" i="91" s="1"/>
  <c r="W34" i="70"/>
  <c r="W34" i="91" s="1"/>
  <c r="AG54" i="70"/>
  <c r="AG54" i="91" s="1"/>
  <c r="AG42" i="70"/>
  <c r="AG42" i="91" s="1"/>
  <c r="AG30" i="70"/>
  <c r="AG30" i="91" s="1"/>
  <c r="AK53" i="70"/>
  <c r="AK53" i="91" s="1"/>
  <c r="AG57" i="70"/>
  <c r="AG57" i="91" s="1"/>
  <c r="AG53" i="70"/>
  <c r="AG53" i="91" s="1"/>
  <c r="AA57" i="70"/>
  <c r="AA57" i="91" s="1"/>
  <c r="AA54" i="70"/>
  <c r="AA54" i="91" s="1"/>
  <c r="AA53" i="70"/>
  <c r="AA53" i="91" s="1"/>
  <c r="W57" i="70"/>
  <c r="W57" i="91" s="1"/>
  <c r="W54" i="70"/>
  <c r="W54" i="91" s="1"/>
  <c r="W53" i="70"/>
  <c r="W53" i="91" s="1"/>
  <c r="Q58" i="70"/>
  <c r="Q58" i="91" s="1"/>
  <c r="Q57" i="70"/>
  <c r="Q57" i="91" s="1"/>
  <c r="Q54" i="70"/>
  <c r="Q54" i="91" s="1"/>
  <c r="Q53" i="70"/>
  <c r="Q53" i="91" s="1"/>
  <c r="J58" i="70"/>
  <c r="J58" i="91" s="1"/>
  <c r="J57" i="70"/>
  <c r="J57" i="91" s="1"/>
  <c r="J54" i="70"/>
  <c r="J54" i="91" s="1"/>
  <c r="J53" i="70"/>
  <c r="J53" i="91" s="1"/>
  <c r="C58" i="70"/>
  <c r="C58" i="91" s="1"/>
  <c r="C57" i="70"/>
  <c r="C57" i="91" s="1"/>
  <c r="C54" i="70"/>
  <c r="C54" i="91" s="1"/>
  <c r="C53" i="70"/>
  <c r="C53" i="91" s="1"/>
  <c r="AG45" i="70"/>
  <c r="AA45"/>
  <c r="W45"/>
  <c r="AK41"/>
  <c r="AG41"/>
  <c r="AA41"/>
  <c r="AA42"/>
  <c r="W42"/>
  <c r="W41"/>
  <c r="Q41"/>
  <c r="Q42"/>
  <c r="Q45"/>
  <c r="Q46"/>
  <c r="J46"/>
  <c r="J45"/>
  <c r="J42"/>
  <c r="J41"/>
  <c r="C46"/>
  <c r="C45"/>
  <c r="C42"/>
  <c r="C41"/>
  <c r="AG33"/>
  <c r="AG33" i="91" s="1"/>
  <c r="AA33" i="70"/>
  <c r="AA33" i="91" s="1"/>
  <c r="W33" i="70"/>
  <c r="W33" i="91" s="1"/>
  <c r="Q34" i="70"/>
  <c r="Q34" i="91" s="1"/>
  <c r="Q33" i="70"/>
  <c r="Q33" i="91" s="1"/>
  <c r="J34" i="70"/>
  <c r="J34" i="91" s="1"/>
  <c r="J33" i="70"/>
  <c r="J33" i="91" s="1"/>
  <c r="C34" i="70"/>
  <c r="C34" i="91" s="1"/>
  <c r="C33" i="70"/>
  <c r="C33" i="91" s="1"/>
  <c r="AK29" i="70"/>
  <c r="AK29" i="91" s="1"/>
  <c r="AG29" i="70"/>
  <c r="AG29" i="91" s="1"/>
  <c r="AA30" i="70"/>
  <c r="AA30" i="91" s="1"/>
  <c r="AA29" i="70"/>
  <c r="AA29" i="91" s="1"/>
  <c r="W30" i="70"/>
  <c r="W30" i="91" s="1"/>
  <c r="W29" i="70"/>
  <c r="W29" i="91" s="1"/>
  <c r="Q30" i="70"/>
  <c r="Q30" i="91" s="1"/>
  <c r="Q29" i="70"/>
  <c r="Q29" i="91" s="1"/>
  <c r="J29" i="70"/>
  <c r="J29" i="91" s="1"/>
  <c r="J30" i="70"/>
  <c r="J30" i="91" s="1"/>
  <c r="C30" i="70"/>
  <c r="C30" i="91" s="1"/>
  <c r="C29" i="70"/>
  <c r="C29" i="91" s="1"/>
  <c r="AK51" i="70"/>
  <c r="AK51" i="91" s="1"/>
  <c r="AK39" i="70"/>
  <c r="AK39" i="91" s="1"/>
  <c r="AK27" i="70"/>
  <c r="AK27" i="91" s="1"/>
  <c r="AB51" i="70"/>
  <c r="AB51" i="91" s="1"/>
  <c r="AB39" i="70"/>
  <c r="AB39" i="91" s="1"/>
  <c r="AB27" i="70"/>
  <c r="AB27" i="91" s="1"/>
  <c r="U51" i="70"/>
  <c r="U51" i="91" s="1"/>
  <c r="U39" i="70"/>
  <c r="U39" i="91" s="1"/>
  <c r="U27" i="70"/>
  <c r="U27" i="91" s="1"/>
  <c r="D51" i="70"/>
  <c r="D51" i="91" s="1"/>
  <c r="D39" i="70"/>
  <c r="D39" i="91" s="1"/>
  <c r="D27" i="70"/>
  <c r="D27" i="91" s="1"/>
  <c r="E50" i="70"/>
  <c r="E50" i="91" s="1"/>
  <c r="E38" i="70"/>
  <c r="E38" i="91" s="1"/>
  <c r="E26" i="70"/>
  <c r="E26" i="91" s="1"/>
  <c r="AC49" i="70"/>
  <c r="AC49" i="91" s="1"/>
  <c r="AC37" i="70"/>
  <c r="AC37" i="91" s="1"/>
  <c r="AC25" i="70"/>
  <c r="AC25" i="91" s="1"/>
  <c r="AM18" i="70"/>
  <c r="AM18" i="91" s="1"/>
  <c r="AM17" i="70"/>
  <c r="AM17" i="91" s="1"/>
  <c r="AM16" i="70"/>
  <c r="AM16" i="91" s="1"/>
  <c r="AM14" i="70"/>
  <c r="AM14" i="91" s="1"/>
  <c r="AM12" i="70"/>
  <c r="AM12" i="91" s="1"/>
  <c r="AM10" i="70"/>
  <c r="AM10" i="91" s="1"/>
  <c r="AD18"/>
  <c r="AD17"/>
  <c r="AD14" i="70"/>
  <c r="AD14" i="91" s="1"/>
  <c r="AD12" i="70"/>
  <c r="AD12" i="91" s="1"/>
  <c r="AB18" i="70"/>
  <c r="AB18" i="91"/>
  <c r="AB17" i="70"/>
  <c r="AB17" i="91" s="1"/>
  <c r="AB16" i="70"/>
  <c r="AB16" i="91" s="1"/>
  <c r="AB14" i="70"/>
  <c r="AB14" i="91" s="1"/>
  <c r="AB12" i="70"/>
  <c r="AB12" i="91" s="1"/>
  <c r="AB10" i="70"/>
  <c r="AB10" i="91" s="1"/>
  <c r="X18"/>
  <c r="X17"/>
  <c r="X14" i="70"/>
  <c r="X14" i="91" s="1"/>
  <c r="X12" i="70"/>
  <c r="X12" i="91" s="1"/>
  <c r="Q46"/>
  <c r="J46"/>
  <c r="C46"/>
  <c r="AG45"/>
  <c r="AA45"/>
  <c r="W45"/>
  <c r="Q45"/>
  <c r="J45"/>
  <c r="C45"/>
  <c r="AA42"/>
  <c r="W42"/>
  <c r="Q42"/>
  <c r="J42"/>
  <c r="C42"/>
  <c r="AK41"/>
  <c r="AG41"/>
  <c r="AA41"/>
  <c r="W41"/>
  <c r="Q41"/>
  <c r="J41"/>
  <c r="C41"/>
  <c r="AS14"/>
  <c r="AS12"/>
  <c r="AS10"/>
  <c r="AR2"/>
  <c r="AQ2"/>
  <c r="AR1"/>
  <c r="AQ1"/>
  <c r="F13" i="93"/>
  <c r="H13" s="1"/>
  <c r="AB46" i="14"/>
  <c r="I6" i="93" s="1"/>
  <c r="C5"/>
  <c r="F5" s="1"/>
  <c r="J1"/>
  <c r="I1"/>
  <c r="J1" i="92"/>
  <c r="I1"/>
  <c r="H31" i="68"/>
  <c r="H31" i="90" s="1"/>
  <c r="B10" i="68"/>
  <c r="B10" i="90" s="1"/>
  <c r="B11" i="68"/>
  <c r="B11" i="90" s="1"/>
  <c r="B9" i="68"/>
  <c r="B9" i="90" s="1"/>
  <c r="G36"/>
  <c r="L36" i="66"/>
  <c r="L36" i="88" s="1"/>
  <c r="G36" i="66"/>
  <c r="G36" i="88" s="1"/>
  <c r="K11" i="66"/>
  <c r="K11" i="88" s="1"/>
  <c r="F11" i="66"/>
  <c r="F11" i="88" s="1"/>
  <c r="K10" i="66"/>
  <c r="K10" i="88" s="1"/>
  <c r="F10" i="66"/>
  <c r="F10" i="88" s="1"/>
  <c r="B39" i="67"/>
  <c r="B39" i="89" s="1"/>
  <c r="B38" i="67"/>
  <c r="B38" i="89" s="1"/>
  <c r="I25"/>
  <c r="M2"/>
  <c r="L2"/>
  <c r="M1"/>
  <c r="L1"/>
  <c r="B26" i="65"/>
  <c r="B26" i="87" s="1"/>
  <c r="Q8" i="65"/>
  <c r="Q8" i="87" s="1"/>
  <c r="Q9" i="65"/>
  <c r="Q9" i="87" s="1"/>
  <c r="Q10" i="65"/>
  <c r="Q10" i="87" s="1"/>
  <c r="Q12" i="65"/>
  <c r="Q12" i="87" s="1"/>
  <c r="Q13" i="65"/>
  <c r="Q13" i="87" s="1"/>
  <c r="Q14" i="65"/>
  <c r="Q14" i="87" s="1"/>
  <c r="Q7" i="21"/>
  <c r="Q7" i="65" s="1"/>
  <c r="Q7" i="87" s="1"/>
  <c r="G8" i="65"/>
  <c r="G8" i="87" s="1"/>
  <c r="G9" i="65"/>
  <c r="G9" i="87" s="1"/>
  <c r="G10" i="65"/>
  <c r="G10" i="87" s="1"/>
  <c r="V10" s="1"/>
  <c r="G11" i="65"/>
  <c r="G11" i="87" s="1"/>
  <c r="G12" i="65"/>
  <c r="G12" i="87" s="1"/>
  <c r="G13" i="65"/>
  <c r="G13" i="87" s="1"/>
  <c r="G14" i="65"/>
  <c r="G14" i="87" s="1"/>
  <c r="G7" i="21"/>
  <c r="G7" i="65" s="1"/>
  <c r="G7" i="87" s="1"/>
  <c r="H6" i="64"/>
  <c r="H26" i="86" s="1"/>
  <c r="H7" i="64"/>
  <c r="H27" i="86" s="1"/>
  <c r="H8" i="64"/>
  <c r="H28" i="86" s="1"/>
  <c r="H9" i="64"/>
  <c r="H29" i="86" s="1"/>
  <c r="H10" i="64"/>
  <c r="H30" i="86" s="1"/>
  <c r="H11" i="64"/>
  <c r="H31" i="86" s="1"/>
  <c r="H12" i="64"/>
  <c r="H32" i="86" s="1"/>
  <c r="H13" i="64"/>
  <c r="H33" i="86" s="1"/>
  <c r="B6" i="64"/>
  <c r="B26" i="86" s="1"/>
  <c r="B7" i="64"/>
  <c r="B27" i="86" s="1"/>
  <c r="B8" i="64"/>
  <c r="B28" i="86" s="1"/>
  <c r="B9" i="64"/>
  <c r="B29" i="86" s="1"/>
  <c r="B10" i="64"/>
  <c r="B30" i="86" s="1"/>
  <c r="B11" i="64"/>
  <c r="B31" i="86" s="1"/>
  <c r="B12" i="64"/>
  <c r="B32" i="86" s="1"/>
  <c r="B13" i="64"/>
  <c r="B33" i="86" s="1"/>
  <c r="B5" i="19"/>
  <c r="B5" i="64" s="1"/>
  <c r="B25" i="86" s="1"/>
  <c r="L6" i="64"/>
  <c r="L26" i="86"/>
  <c r="L7" i="64"/>
  <c r="L27" i="86" s="1"/>
  <c r="L8" i="64"/>
  <c r="L28" i="86" s="1"/>
  <c r="L9" i="64"/>
  <c r="L29" i="86" s="1"/>
  <c r="L10" i="64"/>
  <c r="L30" i="86" s="1"/>
  <c r="L11" i="64"/>
  <c r="L31" i="86" s="1"/>
  <c r="L12" i="64"/>
  <c r="L32" i="86" s="1"/>
  <c r="L13" i="64"/>
  <c r="L33" i="86" s="1"/>
  <c r="L5" i="64"/>
  <c r="L25" i="86" s="1"/>
  <c r="E20" i="63"/>
  <c r="E20" i="86" s="1"/>
  <c r="J18" i="63"/>
  <c r="J18" i="86" s="1"/>
  <c r="D18" i="63"/>
  <c r="D18" i="86" s="1"/>
  <c r="E16" i="63"/>
  <c r="E16" i="86" s="1"/>
  <c r="N14" i="63"/>
  <c r="N14" i="86" s="1"/>
  <c r="K14" i="63"/>
  <c r="K14" i="86" s="1"/>
  <c r="H14" i="63"/>
  <c r="H14" i="86" s="1"/>
  <c r="M10" i="63"/>
  <c r="M10" i="86" s="1"/>
  <c r="X7" i="62"/>
  <c r="X7" i="85" s="1"/>
  <c r="M7" i="62"/>
  <c r="M7" i="85" s="1"/>
  <c r="W7"/>
  <c r="K7"/>
  <c r="B7"/>
  <c r="B6"/>
  <c r="B5"/>
  <c r="A5"/>
  <c r="O985" i="79"/>
  <c r="O983"/>
  <c r="O981"/>
  <c r="O979"/>
  <c r="O977"/>
  <c r="O975"/>
  <c r="O973"/>
  <c r="O971"/>
  <c r="O915"/>
  <c r="O913"/>
  <c r="O911"/>
  <c r="O909"/>
  <c r="O907"/>
  <c r="O905"/>
  <c r="O903"/>
  <c r="O901"/>
  <c r="O847"/>
  <c r="O845"/>
  <c r="O843"/>
  <c r="O841"/>
  <c r="O839"/>
  <c r="O837"/>
  <c r="O835"/>
  <c r="O833"/>
  <c r="O779"/>
  <c r="O777"/>
  <c r="O775"/>
  <c r="O773"/>
  <c r="O771"/>
  <c r="O769"/>
  <c r="O767"/>
  <c r="O765"/>
  <c r="O711"/>
  <c r="O709"/>
  <c r="O707"/>
  <c r="O705"/>
  <c r="O703"/>
  <c r="O701"/>
  <c r="O699"/>
  <c r="O697"/>
  <c r="O641"/>
  <c r="O639"/>
  <c r="O637"/>
  <c r="O635"/>
  <c r="O633"/>
  <c r="O631"/>
  <c r="O629"/>
  <c r="O627"/>
  <c r="O575"/>
  <c r="O573"/>
  <c r="O571"/>
  <c r="O569"/>
  <c r="O567"/>
  <c r="O565"/>
  <c r="O563"/>
  <c r="O561"/>
  <c r="O507"/>
  <c r="O505"/>
  <c r="O503"/>
  <c r="O501"/>
  <c r="O499"/>
  <c r="O497"/>
  <c r="O495"/>
  <c r="O493"/>
  <c r="O437"/>
  <c r="O435"/>
  <c r="O433"/>
  <c r="O431"/>
  <c r="O429"/>
  <c r="O427"/>
  <c r="O425"/>
  <c r="O423"/>
  <c r="O371"/>
  <c r="O369"/>
  <c r="O367"/>
  <c r="O365"/>
  <c r="O363"/>
  <c r="O361"/>
  <c r="O359"/>
  <c r="O357"/>
  <c r="O303"/>
  <c r="O301"/>
  <c r="O299"/>
  <c r="O297"/>
  <c r="O295"/>
  <c r="O293"/>
  <c r="O291"/>
  <c r="O289"/>
  <c r="O235"/>
  <c r="O233"/>
  <c r="O231"/>
  <c r="O229"/>
  <c r="O227"/>
  <c r="O225"/>
  <c r="O223"/>
  <c r="O221"/>
  <c r="O169"/>
  <c r="O167"/>
  <c r="O165"/>
  <c r="O163"/>
  <c r="O161"/>
  <c r="O159"/>
  <c r="O157"/>
  <c r="O155"/>
  <c r="O101"/>
  <c r="O99"/>
  <c r="O97"/>
  <c r="O95"/>
  <c r="O93"/>
  <c r="O91"/>
  <c r="O89"/>
  <c r="O87"/>
  <c r="O31"/>
  <c r="O29"/>
  <c r="O27"/>
  <c r="O25"/>
  <c r="O23"/>
  <c r="O21"/>
  <c r="O19"/>
  <c r="O15"/>
  <c r="AD6" i="35"/>
  <c r="AC6"/>
  <c r="AE6" s="1"/>
  <c r="AD7"/>
  <c r="AC7"/>
  <c r="AE7" s="1"/>
  <c r="AD9"/>
  <c r="AC9"/>
  <c r="AD10"/>
  <c r="AC10"/>
  <c r="AD11"/>
  <c r="AC11"/>
  <c r="AE11"/>
  <c r="AD13"/>
  <c r="AC13"/>
  <c r="AD14"/>
  <c r="AC14"/>
  <c r="AD15"/>
  <c r="AE15" s="1"/>
  <c r="AC15"/>
  <c r="AD16"/>
  <c r="AC16"/>
  <c r="AD17"/>
  <c r="AC17"/>
  <c r="AD18"/>
  <c r="AC18"/>
  <c r="AD19"/>
  <c r="AE19" s="1"/>
  <c r="AC19"/>
  <c r="AD20"/>
  <c r="AC20"/>
  <c r="AD21"/>
  <c r="AC21"/>
  <c r="AD23"/>
  <c r="AC23"/>
  <c r="AD24"/>
  <c r="AC24"/>
  <c r="AD25"/>
  <c r="AC25"/>
  <c r="AD26"/>
  <c r="AC26"/>
  <c r="AD27"/>
  <c r="AC27"/>
  <c r="AD28"/>
  <c r="AE28" s="1"/>
  <c r="AC28"/>
  <c r="AD30"/>
  <c r="AC30"/>
  <c r="AD31"/>
  <c r="AC31"/>
  <c r="AD32"/>
  <c r="AC32"/>
  <c r="AE32"/>
  <c r="AD33"/>
  <c r="AC33"/>
  <c r="AD34"/>
  <c r="AC34"/>
  <c r="AD35"/>
  <c r="AC35"/>
  <c r="AD36"/>
  <c r="AC36"/>
  <c r="AD37"/>
  <c r="AC37"/>
  <c r="AD38"/>
  <c r="AC38"/>
  <c r="AE38" s="1"/>
  <c r="AD39"/>
  <c r="AC39"/>
  <c r="AD40"/>
  <c r="AC40"/>
  <c r="AD41"/>
  <c r="AC41"/>
  <c r="AD42"/>
  <c r="AC42"/>
  <c r="AD43"/>
  <c r="AC43"/>
  <c r="AE43"/>
  <c r="AD48"/>
  <c r="AC48"/>
  <c r="AD49"/>
  <c r="AE49" s="1"/>
  <c r="AC49"/>
  <c r="AD50"/>
  <c r="AC50"/>
  <c r="AD51"/>
  <c r="AC51"/>
  <c r="AD52"/>
  <c r="AC52"/>
  <c r="AD53"/>
  <c r="AC53"/>
  <c r="AD54"/>
  <c r="AC54"/>
  <c r="AD55"/>
  <c r="AC55"/>
  <c r="AD56"/>
  <c r="AC56"/>
  <c r="AD57"/>
  <c r="AE57" s="1"/>
  <c r="AC57"/>
  <c r="AD59"/>
  <c r="AC59"/>
  <c r="AD60"/>
  <c r="AC60"/>
  <c r="AD61"/>
  <c r="AC61"/>
  <c r="AD62"/>
  <c r="AE62" s="1"/>
  <c r="AC62"/>
  <c r="AD63"/>
  <c r="AC63"/>
  <c r="AD64"/>
  <c r="AC64"/>
  <c r="AD65"/>
  <c r="AC65"/>
  <c r="AD67"/>
  <c r="AE67" s="1"/>
  <c r="AC67"/>
  <c r="AD68"/>
  <c r="AC68"/>
  <c r="AD69"/>
  <c r="AC69"/>
  <c r="AD70"/>
  <c r="AC70"/>
  <c r="AE70"/>
  <c r="AD72"/>
  <c r="AC72"/>
  <c r="AD73"/>
  <c r="AC73"/>
  <c r="AD74"/>
  <c r="AC74"/>
  <c r="AD76"/>
  <c r="AC76"/>
  <c r="AD77"/>
  <c r="AC77"/>
  <c r="AD78"/>
  <c r="AC78"/>
  <c r="AE78" s="1"/>
  <c r="AD79"/>
  <c r="AC79"/>
  <c r="AD80"/>
  <c r="AC80"/>
  <c r="AE80"/>
  <c r="AD81"/>
  <c r="AC81"/>
  <c r="AC5"/>
  <c r="AC91"/>
  <c r="AE91" s="1"/>
  <c r="AC92"/>
  <c r="AE92" s="1"/>
  <c r="AC95"/>
  <c r="AE95" s="1"/>
  <c r="AC98"/>
  <c r="AC99"/>
  <c r="AE99" s="1"/>
  <c r="AC100"/>
  <c r="AE100" s="1"/>
  <c r="AC101"/>
  <c r="AE101" s="1"/>
  <c r="AC102"/>
  <c r="AC105"/>
  <c r="AC106"/>
  <c r="AE106" s="1"/>
  <c r="AC107"/>
  <c r="AE107"/>
  <c r="AD5"/>
  <c r="AE5" s="1"/>
  <c r="B351" i="81"/>
  <c r="B323"/>
  <c r="B322"/>
  <c r="B321"/>
  <c r="B324" s="1"/>
  <c r="F306"/>
  <c r="I306" s="1"/>
  <c r="G245"/>
  <c r="G241"/>
  <c r="C222"/>
  <c r="C224"/>
  <c r="C226"/>
  <c r="C228"/>
  <c r="C230"/>
  <c r="C232"/>
  <c r="C234"/>
  <c r="C236"/>
  <c r="C238"/>
  <c r="A221"/>
  <c r="F221" s="1"/>
  <c r="G221" s="1"/>
  <c r="A222"/>
  <c r="A223"/>
  <c r="F223" s="1"/>
  <c r="G223" s="1"/>
  <c r="A224"/>
  <c r="A225"/>
  <c r="F225" s="1"/>
  <c r="G225" s="1"/>
  <c r="A227"/>
  <c r="F227" s="1"/>
  <c r="G227" s="1"/>
  <c r="A229"/>
  <c r="F229" s="1"/>
  <c r="G229" s="1"/>
  <c r="A231"/>
  <c r="F231" s="1"/>
  <c r="G231" s="1"/>
  <c r="A233"/>
  <c r="F233" s="1"/>
  <c r="G233" s="1"/>
  <c r="A235"/>
  <c r="F235" s="1"/>
  <c r="G235" s="1"/>
  <c r="A237"/>
  <c r="F237" s="1"/>
  <c r="G237" s="1"/>
  <c r="A220"/>
  <c r="F213"/>
  <c r="F212"/>
  <c r="E204"/>
  <c r="F118"/>
  <c r="E118"/>
  <c r="E119"/>
  <c r="F120"/>
  <c r="E120"/>
  <c r="G120" s="1"/>
  <c r="E121"/>
  <c r="F122"/>
  <c r="E122"/>
  <c r="E123"/>
  <c r="E124"/>
  <c r="E125"/>
  <c r="F126"/>
  <c r="E126"/>
  <c r="F127"/>
  <c r="E127"/>
  <c r="G127" s="1"/>
  <c r="F128"/>
  <c r="E128"/>
  <c r="G128" s="1"/>
  <c r="E129"/>
  <c r="F130"/>
  <c r="E130"/>
  <c r="F131"/>
  <c r="E131"/>
  <c r="G131" s="1"/>
  <c r="E132"/>
  <c r="E133"/>
  <c r="F134"/>
  <c r="E134"/>
  <c r="G134" s="1"/>
  <c r="F135"/>
  <c r="E135"/>
  <c r="F136"/>
  <c r="E136"/>
  <c r="G136" s="1"/>
  <c r="E140"/>
  <c r="F141"/>
  <c r="E141"/>
  <c r="G141" s="1"/>
  <c r="E145"/>
  <c r="F147"/>
  <c r="E147"/>
  <c r="F148"/>
  <c r="E149"/>
  <c r="F150"/>
  <c r="E150"/>
  <c r="G151"/>
  <c r="A119"/>
  <c r="A120"/>
  <c r="A121"/>
  <c r="A122"/>
  <c r="A124"/>
  <c r="A126"/>
  <c r="A128"/>
  <c r="A130"/>
  <c r="A132"/>
  <c r="A134"/>
  <c r="A136"/>
  <c r="F93"/>
  <c r="E84"/>
  <c r="B402"/>
  <c r="B401"/>
  <c r="K400"/>
  <c r="A398"/>
  <c r="A396"/>
  <c r="K396" s="1"/>
  <c r="A386"/>
  <c r="B379"/>
  <c r="A377" s="1"/>
  <c r="B376"/>
  <c r="A375" s="1"/>
  <c r="A369"/>
  <c r="L218"/>
  <c r="K330" s="1"/>
  <c r="B330"/>
  <c r="A315"/>
  <c r="K329" s="1"/>
  <c r="B329"/>
  <c r="A321"/>
  <c r="A311"/>
  <c r="A310"/>
  <c r="A309"/>
  <c r="A308"/>
  <c r="A307"/>
  <c r="D225"/>
  <c r="F294"/>
  <c r="F296"/>
  <c r="F297"/>
  <c r="B299"/>
  <c r="B297"/>
  <c r="B296"/>
  <c r="B295"/>
  <c r="B294"/>
  <c r="G247"/>
  <c r="G246"/>
  <c r="G248" s="1"/>
  <c r="G250"/>
  <c r="G249"/>
  <c r="A250"/>
  <c r="F220"/>
  <c r="G220" s="1"/>
  <c r="F222"/>
  <c r="F224"/>
  <c r="G239"/>
  <c r="K218"/>
  <c r="G214"/>
  <c r="G202"/>
  <c r="L162"/>
  <c r="K162"/>
  <c r="A150"/>
  <c r="A149"/>
  <c r="A148"/>
  <c r="A147"/>
  <c r="A146"/>
  <c r="A145"/>
  <c r="A141"/>
  <c r="A140"/>
  <c r="G43"/>
  <c r="K24"/>
  <c r="D30" i="64"/>
  <c r="K1028" i="79"/>
  <c r="R66"/>
  <c r="R1030" s="1"/>
  <c r="G1029" s="1"/>
  <c r="R134"/>
  <c r="R202"/>
  <c r="R270"/>
  <c r="R338"/>
  <c r="R406"/>
  <c r="R474"/>
  <c r="R542"/>
  <c r="R610"/>
  <c r="R678"/>
  <c r="R746"/>
  <c r="R814"/>
  <c r="R882"/>
  <c r="R950"/>
  <c r="R1018"/>
  <c r="E65"/>
  <c r="Q66" s="1"/>
  <c r="E133"/>
  <c r="Q134" s="1"/>
  <c r="E201"/>
  <c r="Q202" s="1"/>
  <c r="E269"/>
  <c r="Q270" s="1"/>
  <c r="E337"/>
  <c r="Q338" s="1"/>
  <c r="E405"/>
  <c r="Q406" s="1"/>
  <c r="E473"/>
  <c r="Q474" s="1"/>
  <c r="E541"/>
  <c r="Q542" s="1"/>
  <c r="E609"/>
  <c r="Q610" s="1"/>
  <c r="E677"/>
  <c r="Q678" s="1"/>
  <c r="E745"/>
  <c r="Q746" s="1"/>
  <c r="E813"/>
  <c r="Q814" s="1"/>
  <c r="E881"/>
  <c r="Q882" s="1"/>
  <c r="E949"/>
  <c r="Q950" s="1"/>
  <c r="E1017"/>
  <c r="Q1018" s="1"/>
  <c r="O13"/>
  <c r="O17"/>
  <c r="O33"/>
  <c r="O35"/>
  <c r="O37"/>
  <c r="O39"/>
  <c r="O41"/>
  <c r="O43"/>
  <c r="O45"/>
  <c r="O47"/>
  <c r="O49"/>
  <c r="O51"/>
  <c r="O53"/>
  <c r="O55"/>
  <c r="O57"/>
  <c r="O59"/>
  <c r="O81"/>
  <c r="O83"/>
  <c r="O85"/>
  <c r="O103"/>
  <c r="O105"/>
  <c r="O107"/>
  <c r="O109"/>
  <c r="O111"/>
  <c r="O113"/>
  <c r="O115"/>
  <c r="O117"/>
  <c r="O119"/>
  <c r="O121"/>
  <c r="O123"/>
  <c r="O125"/>
  <c r="O127"/>
  <c r="O128"/>
  <c r="B133" s="1"/>
  <c r="P134" s="1"/>
  <c r="O149"/>
  <c r="O151"/>
  <c r="O153"/>
  <c r="O171"/>
  <c r="O173"/>
  <c r="O175"/>
  <c r="O177"/>
  <c r="O179"/>
  <c r="O181"/>
  <c r="O183"/>
  <c r="O185"/>
  <c r="O187"/>
  <c r="O189"/>
  <c r="O191"/>
  <c r="O193"/>
  <c r="O195"/>
  <c r="O217"/>
  <c r="O219"/>
  <c r="O264" s="1"/>
  <c r="B269" s="1"/>
  <c r="P270" s="1"/>
  <c r="O237"/>
  <c r="O239"/>
  <c r="O241"/>
  <c r="O243"/>
  <c r="O245"/>
  <c r="O247"/>
  <c r="O249"/>
  <c r="O251"/>
  <c r="O253"/>
  <c r="O255"/>
  <c r="O257"/>
  <c r="O259"/>
  <c r="O261"/>
  <c r="O263"/>
  <c r="O285"/>
  <c r="O287"/>
  <c r="O305"/>
  <c r="O307"/>
  <c r="O309"/>
  <c r="O311"/>
  <c r="O313"/>
  <c r="O315"/>
  <c r="O317"/>
  <c r="O319"/>
  <c r="O321"/>
  <c r="O323"/>
  <c r="O325"/>
  <c r="O327"/>
  <c r="O329"/>
  <c r="O331"/>
  <c r="O353"/>
  <c r="O355"/>
  <c r="O373"/>
  <c r="O375"/>
  <c r="O377"/>
  <c r="O379"/>
  <c r="O381"/>
  <c r="O383"/>
  <c r="O385"/>
  <c r="O387"/>
  <c r="O389"/>
  <c r="O391"/>
  <c r="O393"/>
  <c r="O395"/>
  <c r="O397"/>
  <c r="O399"/>
  <c r="O400"/>
  <c r="B405" s="1"/>
  <c r="P406" s="1"/>
  <c r="O421"/>
  <c r="O439"/>
  <c r="O441"/>
  <c r="O443"/>
  <c r="O445"/>
  <c r="O447"/>
  <c r="O449"/>
  <c r="O451"/>
  <c r="O453"/>
  <c r="O455"/>
  <c r="O457"/>
  <c r="O459"/>
  <c r="O461"/>
  <c r="O463"/>
  <c r="O465"/>
  <c r="O467"/>
  <c r="O489"/>
  <c r="O491"/>
  <c r="O536" s="1"/>
  <c r="B541" s="1"/>
  <c r="P542" s="1"/>
  <c r="O509"/>
  <c r="O511"/>
  <c r="O513"/>
  <c r="O515"/>
  <c r="O517"/>
  <c r="O519"/>
  <c r="O521"/>
  <c r="O523"/>
  <c r="O525"/>
  <c r="O527"/>
  <c r="O529"/>
  <c r="O531"/>
  <c r="O533"/>
  <c r="O535"/>
  <c r="O557"/>
  <c r="O559"/>
  <c r="O577"/>
  <c r="O579"/>
  <c r="O581"/>
  <c r="O583"/>
  <c r="O585"/>
  <c r="O587"/>
  <c r="O589"/>
  <c r="O591"/>
  <c r="O593"/>
  <c r="O595"/>
  <c r="O597"/>
  <c r="O599"/>
  <c r="O601"/>
  <c r="O603"/>
  <c r="O625"/>
  <c r="O643"/>
  <c r="O645"/>
  <c r="O647"/>
  <c r="O649"/>
  <c r="O651"/>
  <c r="O653"/>
  <c r="O655"/>
  <c r="O657"/>
  <c r="O659"/>
  <c r="O661"/>
  <c r="O663"/>
  <c r="O665"/>
  <c r="O667"/>
  <c r="O669"/>
  <c r="O671"/>
  <c r="O672"/>
  <c r="B677" s="1"/>
  <c r="P678" s="1"/>
  <c r="O693"/>
  <c r="O695"/>
  <c r="O713"/>
  <c r="O715"/>
  <c r="O717"/>
  <c r="O719"/>
  <c r="O721"/>
  <c r="O723"/>
  <c r="O725"/>
  <c r="O727"/>
  <c r="O729"/>
  <c r="O731"/>
  <c r="O733"/>
  <c r="O735"/>
  <c r="O737"/>
  <c r="O739"/>
  <c r="O761"/>
  <c r="O763"/>
  <c r="O808" s="1"/>
  <c r="B813" s="1"/>
  <c r="P814" s="1"/>
  <c r="O781"/>
  <c r="O783"/>
  <c r="O785"/>
  <c r="O787"/>
  <c r="O789"/>
  <c r="O791"/>
  <c r="O793"/>
  <c r="O795"/>
  <c r="O797"/>
  <c r="O799"/>
  <c r="O801"/>
  <c r="O803"/>
  <c r="O805"/>
  <c r="O807"/>
  <c r="O829"/>
  <c r="O831"/>
  <c r="O849"/>
  <c r="O851"/>
  <c r="O853"/>
  <c r="O855"/>
  <c r="O857"/>
  <c r="O859"/>
  <c r="O861"/>
  <c r="O863"/>
  <c r="O865"/>
  <c r="O867"/>
  <c r="O869"/>
  <c r="O871"/>
  <c r="O873"/>
  <c r="O875"/>
  <c r="O897"/>
  <c r="O899"/>
  <c r="O917"/>
  <c r="O919"/>
  <c r="O921"/>
  <c r="O923"/>
  <c r="O925"/>
  <c r="O927"/>
  <c r="O929"/>
  <c r="O931"/>
  <c r="O933"/>
  <c r="O935"/>
  <c r="O937"/>
  <c r="O939"/>
  <c r="O941"/>
  <c r="O943"/>
  <c r="O944"/>
  <c r="B949" s="1"/>
  <c r="P950" s="1"/>
  <c r="O965"/>
  <c r="O967"/>
  <c r="O969"/>
  <c r="O987"/>
  <c r="O989"/>
  <c r="O991"/>
  <c r="O993"/>
  <c r="O995"/>
  <c r="O997"/>
  <c r="O999"/>
  <c r="O1001"/>
  <c r="O1003"/>
  <c r="O1005"/>
  <c r="O1007"/>
  <c r="O1009"/>
  <c r="O1011"/>
  <c r="O1024"/>
  <c r="G1027"/>
  <c r="J1027" s="1"/>
  <c r="E1027"/>
  <c r="A1017"/>
  <c r="K1016"/>
  <c r="G1015"/>
  <c r="J1015"/>
  <c r="E1015"/>
  <c r="A949"/>
  <c r="K948"/>
  <c r="G947"/>
  <c r="J947" s="1"/>
  <c r="E947"/>
  <c r="A881"/>
  <c r="K880"/>
  <c r="G879"/>
  <c r="J879" s="1"/>
  <c r="E879"/>
  <c r="A813"/>
  <c r="K812"/>
  <c r="G811"/>
  <c r="J811" s="1"/>
  <c r="E811"/>
  <c r="A745"/>
  <c r="K744"/>
  <c r="G743"/>
  <c r="J743"/>
  <c r="E743"/>
  <c r="A677"/>
  <c r="K676"/>
  <c r="G675"/>
  <c r="J675" s="1"/>
  <c r="E675"/>
  <c r="A609"/>
  <c r="K608"/>
  <c r="G607"/>
  <c r="J607" s="1"/>
  <c r="E607"/>
  <c r="A541"/>
  <c r="K540"/>
  <c r="G539"/>
  <c r="J539" s="1"/>
  <c r="E539"/>
  <c r="A473"/>
  <c r="K472"/>
  <c r="G471"/>
  <c r="J471"/>
  <c r="E471"/>
  <c r="A405"/>
  <c r="K404"/>
  <c r="G403"/>
  <c r="J403" s="1"/>
  <c r="E403"/>
  <c r="A337"/>
  <c r="K336"/>
  <c r="G335"/>
  <c r="J335" s="1"/>
  <c r="E335"/>
  <c r="A269"/>
  <c r="K268"/>
  <c r="G267"/>
  <c r="J267" s="1"/>
  <c r="E267"/>
  <c r="A201"/>
  <c r="K200"/>
  <c r="G199"/>
  <c r="J199"/>
  <c r="E199"/>
  <c r="A133"/>
  <c r="K132"/>
  <c r="G131"/>
  <c r="J131" s="1"/>
  <c r="E131"/>
  <c r="I25" i="67"/>
  <c r="K64" i="79"/>
  <c r="A65"/>
  <c r="G63"/>
  <c r="J63" s="1"/>
  <c r="E63"/>
  <c r="M44" i="76"/>
  <c r="I44"/>
  <c r="C44"/>
  <c r="D43"/>
  <c r="D42"/>
  <c r="D41"/>
  <c r="F44"/>
  <c r="O4"/>
  <c r="P1"/>
  <c r="O1"/>
  <c r="I6" i="74"/>
  <c r="F13"/>
  <c r="H13" s="1"/>
  <c r="C5"/>
  <c r="F5" s="1"/>
  <c r="J1"/>
  <c r="I1"/>
  <c r="J1" i="73"/>
  <c r="I1"/>
  <c r="J37" i="70"/>
  <c r="AS14"/>
  <c r="AS12"/>
  <c r="AR12"/>
  <c r="AS10"/>
  <c r="AR2"/>
  <c r="AQ2"/>
  <c r="AR1"/>
  <c r="AQ1"/>
  <c r="W50" i="69"/>
  <c r="W40"/>
  <c r="W30"/>
  <c r="AG37"/>
  <c r="AG27"/>
  <c r="AK44"/>
  <c r="AK34"/>
  <c r="AB44"/>
  <c r="AB34"/>
  <c r="U44"/>
  <c r="U34"/>
  <c r="D44"/>
  <c r="D34"/>
  <c r="E43"/>
  <c r="E33"/>
  <c r="AC42"/>
  <c r="AC32"/>
  <c r="AK24"/>
  <c r="AB24"/>
  <c r="U24"/>
  <c r="D24"/>
  <c r="E23"/>
  <c r="AC22"/>
  <c r="AK46"/>
  <c r="AG46"/>
  <c r="AG49"/>
  <c r="AA49"/>
  <c r="AA47"/>
  <c r="AA46"/>
  <c r="W46"/>
  <c r="W47"/>
  <c r="W49"/>
  <c r="Q49"/>
  <c r="Q50"/>
  <c r="Q47"/>
  <c r="Q46"/>
  <c r="J46"/>
  <c r="J47"/>
  <c r="J49"/>
  <c r="J50"/>
  <c r="C50"/>
  <c r="C49"/>
  <c r="C47"/>
  <c r="C46"/>
  <c r="AG39"/>
  <c r="AA39"/>
  <c r="W39"/>
  <c r="Q39"/>
  <c r="Q40"/>
  <c r="J40"/>
  <c r="J39"/>
  <c r="C40"/>
  <c r="C39"/>
  <c r="AK36"/>
  <c r="AG36"/>
  <c r="AA37"/>
  <c r="AA36"/>
  <c r="W37"/>
  <c r="W36"/>
  <c r="Q37"/>
  <c r="Q36"/>
  <c r="J37"/>
  <c r="J36"/>
  <c r="C37"/>
  <c r="C36"/>
  <c r="Q30"/>
  <c r="J30"/>
  <c r="C30"/>
  <c r="AG29"/>
  <c r="AA29"/>
  <c r="W29"/>
  <c r="Q29"/>
  <c r="J29"/>
  <c r="C29"/>
  <c r="AA27"/>
  <c r="W27"/>
  <c r="Q27"/>
  <c r="J27"/>
  <c r="C27"/>
  <c r="AK26"/>
  <c r="AG26"/>
  <c r="AA26"/>
  <c r="W26"/>
  <c r="Q26"/>
  <c r="J26"/>
  <c r="C26"/>
  <c r="AL14"/>
  <c r="AL12"/>
  <c r="AH14"/>
  <c r="AH12"/>
  <c r="AB14"/>
  <c r="AB12"/>
  <c r="B14"/>
  <c r="B12"/>
  <c r="J32" s="1"/>
  <c r="AL10"/>
  <c r="AH10"/>
  <c r="AB10"/>
  <c r="B10"/>
  <c r="J22" s="1"/>
  <c r="J42"/>
  <c r="AP2"/>
  <c r="AQ1"/>
  <c r="AP3" s="1"/>
  <c r="AQ2"/>
  <c r="AP1"/>
  <c r="G36" i="68"/>
  <c r="G12" i="67"/>
  <c r="G14"/>
  <c r="G16"/>
  <c r="G18"/>
  <c r="G20"/>
  <c r="G21"/>
  <c r="G22"/>
  <c r="G24"/>
  <c r="G25"/>
  <c r="G26"/>
  <c r="G28"/>
  <c r="G29"/>
  <c r="G30"/>
  <c r="G39"/>
  <c r="G47"/>
  <c r="G49"/>
  <c r="G51"/>
  <c r="M2"/>
  <c r="L2"/>
  <c r="M1"/>
  <c r="L1"/>
  <c r="D28" i="64"/>
  <c r="J26"/>
  <c r="D26"/>
  <c r="L24"/>
  <c r="I24"/>
  <c r="C24"/>
  <c r="D22"/>
  <c r="D20"/>
  <c r="D18"/>
  <c r="H5" i="19"/>
  <c r="K7" i="62"/>
  <c r="W7"/>
  <c r="B6"/>
  <c r="B7"/>
  <c r="B5"/>
  <c r="A5"/>
  <c r="B4" i="49"/>
  <c r="B111" s="1"/>
  <c r="K36" i="16"/>
  <c r="E200" i="56"/>
  <c r="G202"/>
  <c r="G12" i="24"/>
  <c r="G13"/>
  <c r="G14"/>
  <c r="G15"/>
  <c r="G16"/>
  <c r="G17"/>
  <c r="G18"/>
  <c r="G19"/>
  <c r="G20"/>
  <c r="G21"/>
  <c r="G22"/>
  <c r="G23"/>
  <c r="G24"/>
  <c r="G25"/>
  <c r="G26"/>
  <c r="G27"/>
  <c r="G28"/>
  <c r="G29"/>
  <c r="G30"/>
  <c r="I6" i="36"/>
  <c r="A401" i="56"/>
  <c r="K401" s="1"/>
  <c r="K406"/>
  <c r="A316"/>
  <c r="K316" s="1"/>
  <c r="A35" i="36"/>
  <c r="K24" i="56"/>
  <c r="G39" i="24"/>
  <c r="E141" i="56"/>
  <c r="F141"/>
  <c r="E140"/>
  <c r="F140"/>
  <c r="F222"/>
  <c r="G222" s="1"/>
  <c r="F224"/>
  <c r="G224" s="1"/>
  <c r="F226"/>
  <c r="G226" s="1"/>
  <c r="F228"/>
  <c r="G228" s="1"/>
  <c r="F230"/>
  <c r="G230" s="1"/>
  <c r="F232"/>
  <c r="G232" s="1"/>
  <c r="F234"/>
  <c r="G234" s="1"/>
  <c r="F236"/>
  <c r="G236" s="1"/>
  <c r="F238"/>
  <c r="G238" s="1"/>
  <c r="A119"/>
  <c r="E119"/>
  <c r="G119" s="1"/>
  <c r="F119"/>
  <c r="A120"/>
  <c r="E120"/>
  <c r="F120"/>
  <c r="A121"/>
  <c r="E121"/>
  <c r="F121"/>
  <c r="A122"/>
  <c r="E122"/>
  <c r="F122"/>
  <c r="A123"/>
  <c r="E123"/>
  <c r="G123" s="1"/>
  <c r="F123"/>
  <c r="A124"/>
  <c r="E124"/>
  <c r="F124"/>
  <c r="A125"/>
  <c r="E125"/>
  <c r="F125"/>
  <c r="A126"/>
  <c r="E126"/>
  <c r="F126"/>
  <c r="A127"/>
  <c r="E127"/>
  <c r="G127" s="1"/>
  <c r="F127"/>
  <c r="A128"/>
  <c r="E128"/>
  <c r="F128"/>
  <c r="A129"/>
  <c r="E129"/>
  <c r="F129"/>
  <c r="A130"/>
  <c r="E130"/>
  <c r="F130"/>
  <c r="A131"/>
  <c r="E131"/>
  <c r="G131" s="1"/>
  <c r="F131"/>
  <c r="A132"/>
  <c r="E132"/>
  <c r="F132"/>
  <c r="A133"/>
  <c r="E133"/>
  <c r="F133"/>
  <c r="A134"/>
  <c r="E134"/>
  <c r="F134"/>
  <c r="A135"/>
  <c r="E135"/>
  <c r="G135" s="1"/>
  <c r="F135"/>
  <c r="A136"/>
  <c r="E136"/>
  <c r="F136"/>
  <c r="T17" i="24"/>
  <c r="T18"/>
  <c r="T19"/>
  <c r="T20"/>
  <c r="T21"/>
  <c r="T22"/>
  <c r="T23"/>
  <c r="T24"/>
  <c r="T25"/>
  <c r="T26"/>
  <c r="T27"/>
  <c r="T28"/>
  <c r="T29"/>
  <c r="T30"/>
  <c r="B407" i="56"/>
  <c r="B408"/>
  <c r="E88" i="35"/>
  <c r="F88"/>
  <c r="G88"/>
  <c r="H88"/>
  <c r="I88"/>
  <c r="J88"/>
  <c r="K88"/>
  <c r="L88"/>
  <c r="M88"/>
  <c r="N88"/>
  <c r="O88"/>
  <c r="P88"/>
  <c r="Q88"/>
  <c r="R88"/>
  <c r="S88"/>
  <c r="T88"/>
  <c r="U88"/>
  <c r="V88"/>
  <c r="W88"/>
  <c r="X88"/>
  <c r="Y88"/>
  <c r="Z88"/>
  <c r="AA88"/>
  <c r="D88"/>
  <c r="A322" i="56"/>
  <c r="P16" i="9"/>
  <c r="N20"/>
  <c r="F6" i="42"/>
  <c r="H14" s="1"/>
  <c r="A374" i="56"/>
  <c r="G38" i="24"/>
  <c r="G40" s="1"/>
  <c r="B4" i="58" s="1"/>
  <c r="C4" s="1"/>
  <c r="D4" s="1"/>
  <c r="E4" s="1"/>
  <c r="F4" s="1"/>
  <c r="G4" s="1"/>
  <c r="H4" s="1"/>
  <c r="I4" s="1"/>
  <c r="J4" s="1"/>
  <c r="K4" s="1"/>
  <c r="L4" s="1"/>
  <c r="M4" s="1"/>
  <c r="N4" s="1"/>
  <c r="O4" s="1"/>
  <c r="P4" s="1"/>
  <c r="G46" i="24"/>
  <c r="G47"/>
  <c r="G48"/>
  <c r="G49"/>
  <c r="G50"/>
  <c r="G51"/>
  <c r="H12" i="25"/>
  <c r="B6" i="58" s="1"/>
  <c r="C6" s="1"/>
  <c r="D6" s="1"/>
  <c r="E6" s="1"/>
  <c r="F6" s="1"/>
  <c r="G6" s="1"/>
  <c r="H6" s="1"/>
  <c r="I6" s="1"/>
  <c r="J6" s="1"/>
  <c r="K6" s="1"/>
  <c r="L6" s="1"/>
  <c r="M6" s="1"/>
  <c r="N6" s="1"/>
  <c r="O6" s="1"/>
  <c r="P6" s="1"/>
  <c r="B13"/>
  <c r="C13" s="1"/>
  <c r="D13" s="1"/>
  <c r="E13" s="1"/>
  <c r="F13" s="1"/>
  <c r="G13" s="1"/>
  <c r="H13" s="1"/>
  <c r="I13" s="1"/>
  <c r="J13" s="1"/>
  <c r="K13" s="1"/>
  <c r="L13" s="1"/>
  <c r="M13" s="1"/>
  <c r="N13" s="1"/>
  <c r="O13" s="1"/>
  <c r="P13" s="1"/>
  <c r="AD15" i="14"/>
  <c r="AE15" s="1"/>
  <c r="AD10"/>
  <c r="AE10" s="1"/>
  <c r="AF10" s="1"/>
  <c r="AB34"/>
  <c r="AC16"/>
  <c r="AC28"/>
  <c r="AC38"/>
  <c r="AB38"/>
  <c r="AC34"/>
  <c r="AB28"/>
  <c r="AC26"/>
  <c r="AB26"/>
  <c r="U25"/>
  <c r="AC24"/>
  <c r="AB24"/>
  <c r="AC21"/>
  <c r="AB21"/>
  <c r="AB16"/>
  <c r="AC11"/>
  <c r="AB11"/>
  <c r="B384" i="56"/>
  <c r="A382" s="1"/>
  <c r="B381"/>
  <c r="A380" s="1"/>
  <c r="E16" i="19"/>
  <c r="B16"/>
  <c r="B8" i="23"/>
  <c r="B9"/>
  <c r="B10"/>
  <c r="B11"/>
  <c r="B12"/>
  <c r="B13"/>
  <c r="B14"/>
  <c r="B7"/>
  <c r="D8"/>
  <c r="D9"/>
  <c r="D10"/>
  <c r="D11"/>
  <c r="D12"/>
  <c r="D13"/>
  <c r="D14"/>
  <c r="D7"/>
  <c r="AD11" i="8"/>
  <c r="AD12"/>
  <c r="AD13"/>
  <c r="O4" i="39"/>
  <c r="AB2" i="28"/>
  <c r="AA2"/>
  <c r="N2" i="24"/>
  <c r="O2"/>
  <c r="H1" i="17"/>
  <c r="L25" i="14"/>
  <c r="AQ1" i="26"/>
  <c r="AP2"/>
  <c r="AA2" i="15"/>
  <c r="C41" s="1"/>
  <c r="AA1"/>
  <c r="C36" s="1"/>
  <c r="G247" i="56"/>
  <c r="G250" s="1"/>
  <c r="G245"/>
  <c r="G249" s="1"/>
  <c r="F220"/>
  <c r="G239"/>
  <c r="G241"/>
  <c r="E204"/>
  <c r="F118"/>
  <c r="E118"/>
  <c r="F145"/>
  <c r="G145" s="1"/>
  <c r="E145"/>
  <c r="F146"/>
  <c r="G146" s="1"/>
  <c r="E146"/>
  <c r="F147"/>
  <c r="E147"/>
  <c r="F148"/>
  <c r="G148" s="1"/>
  <c r="E148"/>
  <c r="F149"/>
  <c r="G149" s="1"/>
  <c r="E149"/>
  <c r="F150"/>
  <c r="G150" s="1"/>
  <c r="E150"/>
  <c r="G151"/>
  <c r="F152"/>
  <c r="G152" s="1"/>
  <c r="G47"/>
  <c r="G39"/>
  <c r="B331"/>
  <c r="B330"/>
  <c r="B322"/>
  <c r="B323"/>
  <c r="B325" s="1"/>
  <c r="B324"/>
  <c r="B316"/>
  <c r="A312"/>
  <c r="A311"/>
  <c r="A310"/>
  <c r="A309"/>
  <c r="A308"/>
  <c r="F295"/>
  <c r="E211"/>
  <c r="G211" s="1"/>
  <c r="F213"/>
  <c r="A146"/>
  <c r="A147"/>
  <c r="A148"/>
  <c r="A149"/>
  <c r="A150"/>
  <c r="A145"/>
  <c r="A141"/>
  <c r="A140"/>
  <c r="A118"/>
  <c r="F93"/>
  <c r="T12" i="24"/>
  <c r="T13"/>
  <c r="T14"/>
  <c r="T15"/>
  <c r="T16"/>
  <c r="E84" i="56"/>
  <c r="F296"/>
  <c r="F297"/>
  <c r="F298"/>
  <c r="B300"/>
  <c r="B298"/>
  <c r="B297"/>
  <c r="B296"/>
  <c r="B295"/>
  <c r="A250"/>
  <c r="E184"/>
  <c r="B183"/>
  <c r="K218"/>
  <c r="AS12" i="27"/>
  <c r="AS14"/>
  <c r="G1" i="17"/>
  <c r="V6" i="20"/>
  <c r="V10" i="21"/>
  <c r="O1" i="24"/>
  <c r="N1"/>
  <c r="G24" i="25"/>
  <c r="J42" i="26"/>
  <c r="J32"/>
  <c r="J22"/>
  <c r="AQ2"/>
  <c r="AP1"/>
  <c r="AB18" i="27"/>
  <c r="J49"/>
  <c r="J37"/>
  <c r="J25"/>
  <c r="AR14"/>
  <c r="AR12"/>
  <c r="AR10"/>
  <c r="AQ2"/>
  <c r="AR2"/>
  <c r="AR1"/>
  <c r="AQ1"/>
  <c r="AB1" i="28"/>
  <c r="AA1"/>
  <c r="I1" i="30"/>
  <c r="H1"/>
  <c r="C5" i="36"/>
  <c r="J1"/>
  <c r="I1"/>
  <c r="O1" i="39"/>
  <c r="P1"/>
  <c r="K1" i="42"/>
  <c r="L1"/>
  <c r="F18" i="43"/>
  <c r="G1"/>
  <c r="H1"/>
  <c r="F20" i="44"/>
  <c r="H1"/>
  <c r="G1"/>
  <c r="H8" i="46"/>
  <c r="I17"/>
  <c r="J14"/>
  <c r="E9"/>
  <c r="Q7"/>
  <c r="D7"/>
  <c r="B6"/>
  <c r="V6"/>
  <c r="L6"/>
  <c r="F5"/>
  <c r="I4"/>
  <c r="I4" i="47"/>
  <c r="H18"/>
  <c r="H14"/>
  <c r="H8"/>
  <c r="G16" i="48"/>
  <c r="N12"/>
  <c r="H8"/>
  <c r="I4"/>
  <c r="B39" i="49"/>
  <c r="D4" i="50"/>
  <c r="D101" s="1"/>
  <c r="M4"/>
  <c r="H15" i="51"/>
  <c r="AD24" i="14"/>
  <c r="AD21"/>
  <c r="AD38"/>
  <c r="AD34"/>
  <c r="AD28"/>
  <c r="AD26"/>
  <c r="AD16"/>
  <c r="D9"/>
  <c r="F6" i="52"/>
  <c r="F5"/>
  <c r="K12" i="54"/>
  <c r="K10"/>
  <c r="AB2" i="15"/>
  <c r="AB1"/>
  <c r="E15" i="16"/>
  <c r="E16"/>
  <c r="E17"/>
  <c r="E18"/>
  <c r="E19"/>
  <c r="E5"/>
  <c r="E6"/>
  <c r="E7"/>
  <c r="E8"/>
  <c r="E9"/>
  <c r="C22"/>
  <c r="C228" i="105"/>
  <c r="E20" i="89"/>
  <c r="K6" i="105"/>
  <c r="M6" s="1"/>
  <c r="A257"/>
  <c r="A165"/>
  <c r="A221"/>
  <c r="A119"/>
  <c r="G141" i="56"/>
  <c r="G150" i="81"/>
  <c r="AE81" i="35"/>
  <c r="AE77"/>
  <c r="AE72"/>
  <c r="AE53"/>
  <c r="AE41"/>
  <c r="AE37"/>
  <c r="AE33"/>
  <c r="AE24"/>
  <c r="AE10"/>
  <c r="C232" i="105"/>
  <c r="E24" i="89"/>
  <c r="L23" i="105"/>
  <c r="E274"/>
  <c r="E136"/>
  <c r="L21"/>
  <c r="E272"/>
  <c r="E134"/>
  <c r="L20"/>
  <c r="E271"/>
  <c r="E27" i="89"/>
  <c r="E133" i="105"/>
  <c r="L19"/>
  <c r="E270"/>
  <c r="E132"/>
  <c r="L18"/>
  <c r="E269"/>
  <c r="E131"/>
  <c r="L17"/>
  <c r="E268"/>
  <c r="E130"/>
  <c r="L16"/>
  <c r="E267"/>
  <c r="E23" i="89"/>
  <c r="E129" i="105"/>
  <c r="L15"/>
  <c r="E266"/>
  <c r="E128"/>
  <c r="L13"/>
  <c r="E264"/>
  <c r="E126"/>
  <c r="L12"/>
  <c r="E263"/>
  <c r="E125"/>
  <c r="L11"/>
  <c r="E262"/>
  <c r="E124"/>
  <c r="L10"/>
  <c r="E261"/>
  <c r="E123"/>
  <c r="E260"/>
  <c r="F299" i="56"/>
  <c r="AR31" i="24"/>
  <c r="AN31"/>
  <c r="P83" i="91"/>
  <c r="P20"/>
  <c r="P85" s="1"/>
  <c r="M9" i="100"/>
  <c r="G249" i="105"/>
  <c r="G251" s="1"/>
  <c r="AS31" i="24"/>
  <c r="AO31"/>
  <c r="F74" i="81"/>
  <c r="G16" i="101"/>
  <c r="M12" i="89"/>
  <c r="O12" s="1"/>
  <c r="M23"/>
  <c r="Q23" s="1"/>
  <c r="E175" i="105"/>
  <c r="F136"/>
  <c r="G30" i="89"/>
  <c r="F132" i="105"/>
  <c r="G26" i="89"/>
  <c r="F128" i="105"/>
  <c r="G22" i="89"/>
  <c r="F124" i="105"/>
  <c r="G124" s="1"/>
  <c r="G18" i="89"/>
  <c r="M29"/>
  <c r="Q29" s="1"/>
  <c r="E181" i="105"/>
  <c r="M21" i="89"/>
  <c r="Q21" s="1"/>
  <c r="E173" i="105"/>
  <c r="M13" i="89"/>
  <c r="Q13" s="1"/>
  <c r="E165" i="105"/>
  <c r="M428"/>
  <c r="M430"/>
  <c r="A429"/>
  <c r="D31" i="50"/>
  <c r="K330" i="56"/>
  <c r="E10"/>
  <c r="E10" i="105"/>
  <c r="E10" i="81"/>
  <c r="AD42" i="14"/>
  <c r="AC46"/>
  <c r="AA3" i="71" s="1"/>
  <c r="J114" i="91"/>
  <c r="AR79"/>
  <c r="B609" i="97"/>
  <c r="P610" s="1"/>
  <c r="O60"/>
  <c r="B65" s="1"/>
  <c r="P66" s="1"/>
  <c r="F113" i="30"/>
  <c r="F118" s="1"/>
  <c r="A15" i="36" s="1"/>
  <c r="E57" i="105"/>
  <c r="D113" i="92"/>
  <c r="R29" i="24"/>
  <c r="R27"/>
  <c r="R25"/>
  <c r="R23"/>
  <c r="AA14"/>
  <c r="E113" i="30"/>
  <c r="E118" s="1"/>
  <c r="A9" i="36" s="1"/>
  <c r="O610" i="97"/>
  <c r="O608"/>
  <c r="E56" i="105"/>
  <c r="E72"/>
  <c r="F74" s="1"/>
  <c r="P15" i="101"/>
  <c r="E113" i="92"/>
  <c r="H31" i="37"/>
  <c r="E194" i="56" s="1"/>
  <c r="D113" i="30"/>
  <c r="C39" i="89"/>
  <c r="E141" i="105" s="1"/>
  <c r="F27" i="22"/>
  <c r="G30" s="1"/>
  <c r="N31" i="24"/>
  <c r="F101" i="56"/>
  <c r="Z20" i="16"/>
  <c r="Z10"/>
  <c r="L26" i="56"/>
  <c r="F99"/>
  <c r="F38"/>
  <c r="F40" s="1"/>
  <c r="F46"/>
  <c r="F48" s="1"/>
  <c r="F311"/>
  <c r="F310"/>
  <c r="F309"/>
  <c r="E113" i="73"/>
  <c r="C21" i="74" s="1"/>
  <c r="E56" i="81"/>
  <c r="F58" i="105"/>
  <c r="G308" i="56"/>
  <c r="C36" i="93"/>
  <c r="O61" i="97"/>
  <c r="O66" s="1"/>
  <c r="AA3" i="28"/>
  <c r="E39" i="89"/>
  <c r="I285" i="81"/>
  <c r="B344"/>
  <c r="E291"/>
  <c r="F28" i="66"/>
  <c r="F28" i="88" s="1"/>
  <c r="G307" i="56"/>
  <c r="I285"/>
  <c r="C21" i="36"/>
  <c r="AD82" i="35"/>
  <c r="B345" i="56"/>
  <c r="B338"/>
  <c r="E292"/>
  <c r="E83"/>
  <c r="E85" s="1"/>
  <c r="G156"/>
  <c r="I285" i="105"/>
  <c r="C21" i="93"/>
  <c r="B344" i="105"/>
  <c r="E291"/>
  <c r="E83"/>
  <c r="E85" s="1"/>
  <c r="A418" i="56"/>
  <c r="A419" s="1"/>
  <c r="A412" i="105"/>
  <c r="A413" s="1"/>
  <c r="A412" i="81"/>
  <c r="A413" s="1"/>
  <c r="W21" i="89"/>
  <c r="W29"/>
  <c r="O23"/>
  <c r="O64" i="97"/>
  <c r="AE31" i="24"/>
  <c r="AH31"/>
  <c r="AS32" s="1"/>
  <c r="AF31"/>
  <c r="L12"/>
  <c r="M12" s="1"/>
  <c r="V31"/>
  <c r="V32" s="1"/>
  <c r="AQ54"/>
  <c r="M27" i="89"/>
  <c r="E179" i="105"/>
  <c r="M25" i="89"/>
  <c r="W25" s="1"/>
  <c r="E177" i="105"/>
  <c r="M19" i="89"/>
  <c r="E171" i="105"/>
  <c r="M17" i="89"/>
  <c r="E169" i="105"/>
  <c r="M15" i="89"/>
  <c r="V25" i="67"/>
  <c r="V23"/>
  <c r="M29"/>
  <c r="M27"/>
  <c r="W27" s="1"/>
  <c r="M25"/>
  <c r="M23"/>
  <c r="M21"/>
  <c r="M19"/>
  <c r="Q19" s="1"/>
  <c r="M17"/>
  <c r="M15"/>
  <c r="Q15" s="1"/>
  <c r="M13"/>
  <c r="E164" i="81"/>
  <c r="E178"/>
  <c r="E175"/>
  <c r="E172"/>
  <c r="E168"/>
  <c r="E165"/>
  <c r="AS54" i="24"/>
  <c r="C40" i="67"/>
  <c r="E183" i="81" s="1"/>
  <c r="D237" i="56"/>
  <c r="D235"/>
  <c r="D233"/>
  <c r="D231"/>
  <c r="D229"/>
  <c r="D227"/>
  <c r="D225"/>
  <c r="D223"/>
  <c r="N9"/>
  <c r="K5" i="81"/>
  <c r="M5" s="1"/>
  <c r="N5" s="1"/>
  <c r="G131" i="105"/>
  <c r="AO54" i="24"/>
  <c r="F312" i="56"/>
  <c r="I312" s="1"/>
  <c r="J312" s="1"/>
  <c r="F141" i="105"/>
  <c r="G28" i="89"/>
  <c r="F134" i="105"/>
  <c r="G134" s="1"/>
  <c r="F130"/>
  <c r="G130" s="1"/>
  <c r="G24" i="89"/>
  <c r="F126" i="105"/>
  <c r="G126" s="1"/>
  <c r="G20" i="89"/>
  <c r="F122" i="105"/>
  <c r="G16" i="89"/>
  <c r="F17" i="66"/>
  <c r="G21" s="1"/>
  <c r="C226" i="105"/>
  <c r="E18" i="89"/>
  <c r="R12"/>
  <c r="X12"/>
  <c r="Y12"/>
  <c r="K5" i="105"/>
  <c r="M5" s="1"/>
  <c r="A256"/>
  <c r="F256" s="1"/>
  <c r="A164"/>
  <c r="A118"/>
  <c r="A220"/>
  <c r="Q31" i="24"/>
  <c r="F8" i="22" s="1"/>
  <c r="G118" i="56"/>
  <c r="G133"/>
  <c r="G129"/>
  <c r="G125"/>
  <c r="G121"/>
  <c r="G135" i="81"/>
  <c r="G130"/>
  <c r="V19" i="67"/>
  <c r="V17"/>
  <c r="Z16" i="24"/>
  <c r="Z15"/>
  <c r="Z13"/>
  <c r="Z17"/>
  <c r="AA15"/>
  <c r="AA13"/>
  <c r="AJ31"/>
  <c r="AR54"/>
  <c r="S20"/>
  <c r="S18"/>
  <c r="S16"/>
  <c r="S14"/>
  <c r="S12"/>
  <c r="D238" i="56"/>
  <c r="D236"/>
  <c r="D234"/>
  <c r="D232"/>
  <c r="D230"/>
  <c r="D228"/>
  <c r="D226"/>
  <c r="D224"/>
  <c r="D222"/>
  <c r="F308"/>
  <c r="I308" s="1"/>
  <c r="J308" s="1"/>
  <c r="N23"/>
  <c r="N21"/>
  <c r="N17"/>
  <c r="N15"/>
  <c r="N13"/>
  <c r="AP54" i="24"/>
  <c r="AD54"/>
  <c r="E176" i="105"/>
  <c r="M24" i="89"/>
  <c r="Q24" s="1"/>
  <c r="M14"/>
  <c r="W14" s="1"/>
  <c r="B51"/>
  <c r="A281" i="105" s="1"/>
  <c r="A281" i="81"/>
  <c r="F281" s="1"/>
  <c r="B50" i="89"/>
  <c r="A280" i="105" s="1"/>
  <c r="A280" i="81"/>
  <c r="B49" i="89"/>
  <c r="A279" i="105" s="1"/>
  <c r="A279" i="81"/>
  <c r="F279" s="1"/>
  <c r="B48" i="89"/>
  <c r="A278" i="105" s="1"/>
  <c r="A278" i="81"/>
  <c r="B47" i="89"/>
  <c r="A277" i="105" s="1"/>
  <c r="A277" i="81"/>
  <c r="F277" s="1"/>
  <c r="B46" i="89"/>
  <c r="A276" i="105" s="1"/>
  <c r="A276" i="81"/>
  <c r="D19" i="89"/>
  <c r="E19" i="67"/>
  <c r="D17" i="89"/>
  <c r="E17" i="67"/>
  <c r="C21" i="89"/>
  <c r="E21" i="67"/>
  <c r="C15" i="89"/>
  <c r="E167" i="105" s="1"/>
  <c r="L8" i="81"/>
  <c r="N8" s="1"/>
  <c r="E15" i="67"/>
  <c r="C14" i="89"/>
  <c r="E166" i="105" s="1"/>
  <c r="L7" i="81"/>
  <c r="C12" i="89"/>
  <c r="Q12" s="1"/>
  <c r="C31" i="67"/>
  <c r="F149" i="81"/>
  <c r="G149" s="1"/>
  <c r="F146"/>
  <c r="F133"/>
  <c r="G133" s="1"/>
  <c r="F132"/>
  <c r="G132" s="1"/>
  <c r="F125"/>
  <c r="G125" s="1"/>
  <c r="F124"/>
  <c r="G124" s="1"/>
  <c r="G118"/>
  <c r="G25" i="89"/>
  <c r="G21"/>
  <c r="U25" i="67"/>
  <c r="O24"/>
  <c r="U27" i="89"/>
  <c r="U29"/>
  <c r="V12" i="67"/>
  <c r="M12"/>
  <c r="W12" s="1"/>
  <c r="E182" i="81"/>
  <c r="E176"/>
  <c r="E174"/>
  <c r="E166"/>
  <c r="E220" i="105"/>
  <c r="E39" i="67"/>
  <c r="E27"/>
  <c r="E25"/>
  <c r="E16"/>
  <c r="AU54" i="24"/>
  <c r="AT54"/>
  <c r="AN54"/>
  <c r="E240" i="56"/>
  <c r="F305" s="1"/>
  <c r="G309"/>
  <c r="G311"/>
  <c r="B30" i="89"/>
  <c r="K23" i="105" s="1"/>
  <c r="M23" s="1"/>
  <c r="N23" s="1"/>
  <c r="A274" i="81"/>
  <c r="F274" s="1"/>
  <c r="G274" s="1"/>
  <c r="B29" i="89"/>
  <c r="K22" i="105" s="1"/>
  <c r="M22" s="1"/>
  <c r="A273" i="81"/>
  <c r="B28" i="89"/>
  <c r="K21" i="105" s="1"/>
  <c r="M21" s="1"/>
  <c r="N21" s="1"/>
  <c r="A272" i="81"/>
  <c r="B27" i="89"/>
  <c r="K20" i="105" s="1"/>
  <c r="M20" s="1"/>
  <c r="N20" s="1"/>
  <c r="A271" i="81"/>
  <c r="F271" s="1"/>
  <c r="G271" s="1"/>
  <c r="B26" i="89"/>
  <c r="A234" i="105" s="1"/>
  <c r="F234" s="1"/>
  <c r="A270" i="81"/>
  <c r="F270" s="1"/>
  <c r="G270" s="1"/>
  <c r="B25" i="89"/>
  <c r="A269" i="105" s="1"/>
  <c r="A269" i="81"/>
  <c r="B24" i="89"/>
  <c r="K17" i="105" s="1"/>
  <c r="M17" s="1"/>
  <c r="N17" s="1"/>
  <c r="A268" i="81"/>
  <c r="B23" i="89"/>
  <c r="K16" i="105" s="1"/>
  <c r="M16" s="1"/>
  <c r="A267" i="81"/>
  <c r="F267" s="1"/>
  <c r="G267" s="1"/>
  <c r="B22" i="89"/>
  <c r="A230" i="105" s="1"/>
  <c r="F230" s="1"/>
  <c r="A266" i="81"/>
  <c r="F266" s="1"/>
  <c r="G266" s="1"/>
  <c r="B21" i="89"/>
  <c r="A265" i="105" s="1"/>
  <c r="A265" i="81"/>
  <c r="B20" i="89"/>
  <c r="K13" i="105" s="1"/>
  <c r="M13" s="1"/>
  <c r="N13" s="1"/>
  <c r="A264" i="81"/>
  <c r="G311" s="1"/>
  <c r="B19" i="89"/>
  <c r="A263" i="105" s="1"/>
  <c r="A263" i="81"/>
  <c r="B18" i="89"/>
  <c r="K11" i="105" s="1"/>
  <c r="M11" s="1"/>
  <c r="N11" s="1"/>
  <c r="A262" i="81"/>
  <c r="F262" s="1"/>
  <c r="G262" s="1"/>
  <c r="B17" i="89"/>
  <c r="K10" i="105" s="1"/>
  <c r="M10" s="1"/>
  <c r="A261" i="81"/>
  <c r="F261" s="1"/>
  <c r="G261" s="1"/>
  <c r="B16" i="89"/>
  <c r="A224" i="105" s="1"/>
  <c r="F224" s="1"/>
  <c r="A260" i="81"/>
  <c r="B15" i="89"/>
  <c r="A259" i="105" s="1"/>
  <c r="A259" i="81"/>
  <c r="B14" i="89"/>
  <c r="K7" i="105" s="1"/>
  <c r="M7" s="1"/>
  <c r="A258" i="81"/>
  <c r="F258" s="1"/>
  <c r="G258" s="1"/>
  <c r="AW31" i="24"/>
  <c r="AU31"/>
  <c r="AV54"/>
  <c r="G251" i="81"/>
  <c r="K315" i="105"/>
  <c r="S16" i="101"/>
  <c r="Q10" i="102"/>
  <c r="I247" i="105"/>
  <c r="G248"/>
  <c r="G252"/>
  <c r="K430"/>
  <c r="A427"/>
  <c r="K315" i="81"/>
  <c r="AL31" i="24"/>
  <c r="AW32" s="1"/>
  <c r="AK31"/>
  <c r="G31"/>
  <c r="B3" i="58" s="1"/>
  <c r="AD31" i="24"/>
  <c r="AO32" s="1"/>
  <c r="AL54"/>
  <c r="AI54"/>
  <c r="AT55" s="1"/>
  <c r="AE54"/>
  <c r="D220" i="56"/>
  <c r="E12" i="89"/>
  <c r="W15" i="67"/>
  <c r="O15"/>
  <c r="W17"/>
  <c r="Q17"/>
  <c r="O17"/>
  <c r="W19"/>
  <c r="O19"/>
  <c r="W21"/>
  <c r="Q21"/>
  <c r="O21"/>
  <c r="W25"/>
  <c r="Q25"/>
  <c r="O25"/>
  <c r="Q27"/>
  <c r="W29"/>
  <c r="Q29"/>
  <c r="O29"/>
  <c r="W15" i="89"/>
  <c r="Q15"/>
  <c r="O17"/>
  <c r="W17"/>
  <c r="Q17"/>
  <c r="Q19"/>
  <c r="W19"/>
  <c r="O19"/>
  <c r="Q25"/>
  <c r="O25"/>
  <c r="O27"/>
  <c r="Q27"/>
  <c r="W27"/>
  <c r="W13" i="67"/>
  <c r="Q13"/>
  <c r="O13"/>
  <c r="W23"/>
  <c r="Q23"/>
  <c r="O23"/>
  <c r="G310" i="81"/>
  <c r="G309"/>
  <c r="G307"/>
  <c r="E258" i="105"/>
  <c r="L7"/>
  <c r="Q14" i="89"/>
  <c r="W24"/>
  <c r="O24"/>
  <c r="A222" i="105"/>
  <c r="K8"/>
  <c r="M8" s="1"/>
  <c r="A167"/>
  <c r="A121"/>
  <c r="A260"/>
  <c r="A168"/>
  <c r="A123"/>
  <c r="A261"/>
  <c r="A225"/>
  <c r="F225" s="1"/>
  <c r="A170"/>
  <c r="A226"/>
  <c r="F226" s="1"/>
  <c r="K12"/>
  <c r="M12" s="1"/>
  <c r="A171"/>
  <c r="A125"/>
  <c r="A172"/>
  <c r="A228"/>
  <c r="K14"/>
  <c r="M14" s="1"/>
  <c r="A173"/>
  <c r="A127"/>
  <c r="A266"/>
  <c r="A174"/>
  <c r="A129"/>
  <c r="A267"/>
  <c r="A231"/>
  <c r="F231" s="1"/>
  <c r="A176"/>
  <c r="A232"/>
  <c r="K18"/>
  <c r="M18" s="1"/>
  <c r="N18" s="1"/>
  <c r="A177"/>
  <c r="A131"/>
  <c r="A270"/>
  <c r="A178"/>
  <c r="A133"/>
  <c r="A271"/>
  <c r="A235"/>
  <c r="F235" s="1"/>
  <c r="A180"/>
  <c r="A236"/>
  <c r="A237"/>
  <c r="F237" s="1"/>
  <c r="A273"/>
  <c r="A135"/>
  <c r="A182"/>
  <c r="A238"/>
  <c r="F238" s="1"/>
  <c r="Q12" i="67"/>
  <c r="G14" i="66"/>
  <c r="D66" i="81"/>
  <c r="E66" s="1"/>
  <c r="F68" s="1"/>
  <c r="E259" i="105"/>
  <c r="L8"/>
  <c r="E121"/>
  <c r="O15" i="89"/>
  <c r="L14" i="105"/>
  <c r="E21" i="89"/>
  <c r="E127" i="105"/>
  <c r="G127" s="1"/>
  <c r="O21" i="89"/>
  <c r="E265" i="105"/>
  <c r="C225"/>
  <c r="E17" i="89"/>
  <c r="C227" i="105"/>
  <c r="E19" i="89"/>
  <c r="L14" i="24"/>
  <c r="M14" s="1"/>
  <c r="L13"/>
  <c r="M13" s="1"/>
  <c r="T31"/>
  <c r="K9" i="22" s="1"/>
  <c r="A18" i="56"/>
  <c r="A18" i="81" s="1"/>
  <c r="A18" i="105" s="1"/>
  <c r="E15" i="56"/>
  <c r="E18"/>
  <c r="E16"/>
  <c r="E16" i="81" s="1"/>
  <c r="E16" i="105" s="1"/>
  <c r="A15" i="56"/>
  <c r="F179" s="1"/>
  <c r="G179" s="1"/>
  <c r="A16"/>
  <c r="A16" i="81" s="1"/>
  <c r="A16" i="105" s="1"/>
  <c r="E19" i="56"/>
  <c r="E19" i="81" s="1"/>
  <c r="E19" i="105" s="1"/>
  <c r="E17" i="56"/>
  <c r="E17" i="81" s="1"/>
  <c r="E17" i="105" s="1"/>
  <c r="A19" i="56"/>
  <c r="A19" i="81" s="1"/>
  <c r="A19" i="105" s="1"/>
  <c r="A17" i="56"/>
  <c r="A17" i="81" s="1"/>
  <c r="A17" i="105" s="1"/>
  <c r="E18" i="81"/>
  <c r="E18" i="105" s="1"/>
  <c r="F221"/>
  <c r="F222"/>
  <c r="F232"/>
  <c r="F236"/>
  <c r="F220"/>
  <c r="Y32" i="24"/>
  <c r="A425" i="56" s="1"/>
  <c r="U13" i="89"/>
  <c r="E257" i="105"/>
  <c r="E119"/>
  <c r="O13" i="89"/>
  <c r="L6" i="105"/>
  <c r="V13" i="89"/>
  <c r="T13"/>
  <c r="F182" i="56"/>
  <c r="G182" s="1"/>
  <c r="F259"/>
  <c r="G259" s="1"/>
  <c r="F263"/>
  <c r="G263" s="1"/>
  <c r="F267"/>
  <c r="G267" s="1"/>
  <c r="F271"/>
  <c r="G271" s="1"/>
  <c r="E15" i="81"/>
  <c r="F256" i="56"/>
  <c r="G256" s="1"/>
  <c r="F260"/>
  <c r="G260" s="1"/>
  <c r="F262"/>
  <c r="G262" s="1"/>
  <c r="F264"/>
  <c r="G264" s="1"/>
  <c r="F266"/>
  <c r="G266" s="1"/>
  <c r="F268"/>
  <c r="G268" s="1"/>
  <c r="F270"/>
  <c r="G270" s="1"/>
  <c r="F272"/>
  <c r="G272" s="1"/>
  <c r="F274"/>
  <c r="G274" s="1"/>
  <c r="F276"/>
  <c r="G276" s="1"/>
  <c r="F278"/>
  <c r="G278" s="1"/>
  <c r="F280"/>
  <c r="G280" s="1"/>
  <c r="F261"/>
  <c r="G261" s="1"/>
  <c r="F265"/>
  <c r="G265" s="1"/>
  <c r="F269"/>
  <c r="G269" s="1"/>
  <c r="F273"/>
  <c r="G273" s="1"/>
  <c r="F257"/>
  <c r="G257" s="1"/>
  <c r="F277"/>
  <c r="G277" s="1"/>
  <c r="F279"/>
  <c r="G279" s="1"/>
  <c r="F281"/>
  <c r="G281" s="1"/>
  <c r="F258"/>
  <c r="G258" s="1"/>
  <c r="E15" i="105"/>
  <c r="F256" i="81"/>
  <c r="G256" s="1"/>
  <c r="F280"/>
  <c r="G280" s="1"/>
  <c r="F278"/>
  <c r="G278" s="1"/>
  <c r="F276"/>
  <c r="G276" s="1"/>
  <c r="F272"/>
  <c r="G272" s="1"/>
  <c r="F268"/>
  <c r="G268" s="1"/>
  <c r="F263"/>
  <c r="G263" s="1"/>
  <c r="F259"/>
  <c r="G259" s="1"/>
  <c r="F273"/>
  <c r="G273" s="1"/>
  <c r="F269"/>
  <c r="G269" s="1"/>
  <c r="F265"/>
  <c r="G265" s="1"/>
  <c r="F260"/>
  <c r="F257"/>
  <c r="G257" s="1"/>
  <c r="F273" i="105"/>
  <c r="F271"/>
  <c r="G271" s="1"/>
  <c r="F257"/>
  <c r="G257" s="1"/>
  <c r="F261"/>
  <c r="G261" s="1"/>
  <c r="L16" i="24"/>
  <c r="M16" s="1"/>
  <c r="L18"/>
  <c r="M18" s="1"/>
  <c r="L20"/>
  <c r="M20" s="1"/>
  <c r="L22"/>
  <c r="M22" s="1"/>
  <c r="L24"/>
  <c r="M24" s="1"/>
  <c r="L26"/>
  <c r="M26" s="1"/>
  <c r="L28"/>
  <c r="M28" s="1"/>
  <c r="I32" i="39"/>
  <c r="L28"/>
  <c r="B351" i="56" s="1"/>
  <c r="L30" i="24"/>
  <c r="M30" s="1"/>
  <c r="L17"/>
  <c r="M17" s="1"/>
  <c r="L21"/>
  <c r="M21" s="1"/>
  <c r="L25"/>
  <c r="M25" s="1"/>
  <c r="L29"/>
  <c r="M29" s="1"/>
  <c r="L15"/>
  <c r="M15" s="1"/>
  <c r="L19"/>
  <c r="M19" s="1"/>
  <c r="L23"/>
  <c r="M23" s="1"/>
  <c r="M9" i="85" l="1"/>
  <c r="L15" i="76"/>
  <c r="L17" s="1"/>
  <c r="B315" i="81"/>
  <c r="E211"/>
  <c r="G211" s="1"/>
  <c r="V28" i="67"/>
  <c r="U28"/>
  <c r="V22"/>
  <c r="U22"/>
  <c r="T25" i="89"/>
  <c r="U25"/>
  <c r="Y29" i="67"/>
  <c r="R29"/>
  <c r="Y25"/>
  <c r="R25"/>
  <c r="Y21"/>
  <c r="R21"/>
  <c r="Y17"/>
  <c r="R17"/>
  <c r="G10" i="90"/>
  <c r="H12" s="1"/>
  <c r="H12" i="68"/>
  <c r="D38" i="89"/>
  <c r="E38" i="67"/>
  <c r="L9" i="105"/>
  <c r="E122"/>
  <c r="G122" s="1"/>
  <c r="F264" i="81"/>
  <c r="G264" s="1"/>
  <c r="F171" i="56"/>
  <c r="G171" s="1"/>
  <c r="N12" i="105"/>
  <c r="O14" i="89"/>
  <c r="E120" i="105"/>
  <c r="G308" i="81"/>
  <c r="O27" i="67"/>
  <c r="L5" i="105"/>
  <c r="AP55" i="24"/>
  <c r="G252" i="81"/>
  <c r="N7" i="105"/>
  <c r="N10"/>
  <c r="N16"/>
  <c r="E40" i="67"/>
  <c r="AO55" i="24"/>
  <c r="G39" i="89"/>
  <c r="V10" i="65"/>
  <c r="F298" i="81"/>
  <c r="P27" i="67"/>
  <c r="P19"/>
  <c r="P15"/>
  <c r="M14"/>
  <c r="AQ31" i="24"/>
  <c r="AP31"/>
  <c r="P22" i="91"/>
  <c r="G306" i="105" s="1"/>
  <c r="D227" i="81"/>
  <c r="B10" i="91"/>
  <c r="J25" i="70"/>
  <c r="AR10"/>
  <c r="B14" i="91"/>
  <c r="J49" i="70"/>
  <c r="AR14"/>
  <c r="E8" i="86"/>
  <c r="F17" i="78"/>
  <c r="F50" i="89"/>
  <c r="F149" i="105" s="1"/>
  <c r="G50" i="67"/>
  <c r="F48" i="89"/>
  <c r="F147" i="105" s="1"/>
  <c r="G48" i="67"/>
  <c r="F46" i="89"/>
  <c r="F145" i="105" s="1"/>
  <c r="F145" i="81"/>
  <c r="G145" s="1"/>
  <c r="G46" i="67"/>
  <c r="G52" s="1"/>
  <c r="F38" i="89"/>
  <c r="F140" i="105" s="1"/>
  <c r="F140" i="81"/>
  <c r="G140" s="1"/>
  <c r="G38" i="67"/>
  <c r="G40" s="1"/>
  <c r="F27" i="89"/>
  <c r="G27" i="67"/>
  <c r="F23" i="89"/>
  <c r="F129" i="81"/>
  <c r="G129" s="1"/>
  <c r="G23" i="67"/>
  <c r="F19" i="89"/>
  <c r="F125" i="105" s="1"/>
  <c r="G125" s="1"/>
  <c r="G19" i="67"/>
  <c r="F17" i="89"/>
  <c r="F123" i="81"/>
  <c r="G17" i="67"/>
  <c r="F15" i="89"/>
  <c r="F121" i="81"/>
  <c r="G121" s="1"/>
  <c r="G15" i="67"/>
  <c r="F13" i="89"/>
  <c r="F119" i="81"/>
  <c r="G119" s="1"/>
  <c r="G13" i="67"/>
  <c r="G31" s="1"/>
  <c r="H6" i="68" s="1"/>
  <c r="H13" s="1"/>
  <c r="X30" i="67"/>
  <c r="P30"/>
  <c r="Y27"/>
  <c r="R27"/>
  <c r="X22"/>
  <c r="P22"/>
  <c r="Y19"/>
  <c r="R19"/>
  <c r="J30" i="89"/>
  <c r="M30" i="67"/>
  <c r="J28" i="89"/>
  <c r="M28" i="67"/>
  <c r="E180" i="81"/>
  <c r="J26" i="89"/>
  <c r="M26" i="67"/>
  <c r="J22" i="89"/>
  <c r="M22" i="67"/>
  <c r="J20" i="89"/>
  <c r="M20" i="67"/>
  <c r="J18" i="89"/>
  <c r="M18" i="67"/>
  <c r="E170" i="81"/>
  <c r="J16" i="89"/>
  <c r="M16" i="67"/>
  <c r="L436" i="56"/>
  <c r="A434"/>
  <c r="AQ32" i="24"/>
  <c r="AP32"/>
  <c r="F58" i="81"/>
  <c r="G128" i="105"/>
  <c r="G132"/>
  <c r="G136"/>
  <c r="E25" i="89"/>
  <c r="G39" i="81"/>
  <c r="G47"/>
  <c r="A118"/>
  <c r="A135"/>
  <c r="A133"/>
  <c r="A131"/>
  <c r="A129"/>
  <c r="A127"/>
  <c r="A125"/>
  <c r="A123"/>
  <c r="E148"/>
  <c r="E146"/>
  <c r="G146" s="1"/>
  <c r="A238"/>
  <c r="F238" s="1"/>
  <c r="A236"/>
  <c r="F236" s="1"/>
  <c r="A234"/>
  <c r="F234" s="1"/>
  <c r="A232"/>
  <c r="F232" s="1"/>
  <c r="A230"/>
  <c r="F230" s="1"/>
  <c r="A228"/>
  <c r="A226"/>
  <c r="F226" s="1"/>
  <c r="C220"/>
  <c r="D220" s="1"/>
  <c r="C237"/>
  <c r="D237" s="1"/>
  <c r="C235"/>
  <c r="D235" s="1"/>
  <c r="C233"/>
  <c r="D233" s="1"/>
  <c r="C231"/>
  <c r="D231" s="1"/>
  <c r="C229"/>
  <c r="D229" s="1"/>
  <c r="C223"/>
  <c r="D223" s="1"/>
  <c r="C221"/>
  <c r="D221" s="1"/>
  <c r="AE14" i="35"/>
  <c r="G39" i="105"/>
  <c r="G47"/>
  <c r="B322"/>
  <c r="B324" s="1"/>
  <c r="B351"/>
  <c r="AR17" i="70"/>
  <c r="A4" i="107" s="1"/>
  <c r="AT10" i="91"/>
  <c r="AR16" s="1"/>
  <c r="A3" i="108" s="1"/>
  <c r="A182" i="81"/>
  <c r="A180"/>
  <c r="A178"/>
  <c r="A176"/>
  <c r="A174"/>
  <c r="A172"/>
  <c r="A170"/>
  <c r="A164"/>
  <c r="V15" i="67"/>
  <c r="X15" s="1"/>
  <c r="V15" i="89"/>
  <c r="N12" i="67"/>
  <c r="N28"/>
  <c r="N26"/>
  <c r="N24"/>
  <c r="N20"/>
  <c r="N18"/>
  <c r="N16"/>
  <c r="N14"/>
  <c r="E238" i="81"/>
  <c r="D238" s="1"/>
  <c r="E236"/>
  <c r="D236" s="1"/>
  <c r="E234"/>
  <c r="D234" s="1"/>
  <c r="E232"/>
  <c r="D232" s="1"/>
  <c r="E230"/>
  <c r="D230" s="1"/>
  <c r="E228"/>
  <c r="D228" s="1"/>
  <c r="E226"/>
  <c r="D226" s="1"/>
  <c r="E224"/>
  <c r="G224" s="1"/>
  <c r="E222"/>
  <c r="D222" s="1"/>
  <c r="E51" i="67"/>
  <c r="E49"/>
  <c r="E47"/>
  <c r="E52" s="1"/>
  <c r="K27" i="66" s="1"/>
  <c r="K30" s="1"/>
  <c r="E29" i="67"/>
  <c r="E23"/>
  <c r="E14"/>
  <c r="E12"/>
  <c r="E31" s="1"/>
  <c r="K14" i="66" s="1"/>
  <c r="K435" i="56"/>
  <c r="E281" i="81"/>
  <c r="G281" s="1"/>
  <c r="E279"/>
  <c r="G279" s="1"/>
  <c r="E277"/>
  <c r="G277" s="1"/>
  <c r="E260"/>
  <c r="G260" s="1"/>
  <c r="AR82" i="70"/>
  <c r="J90"/>
  <c r="AF22"/>
  <c r="F40" i="105"/>
  <c r="F267"/>
  <c r="G267" s="1"/>
  <c r="F260"/>
  <c r="G260" s="1"/>
  <c r="F259"/>
  <c r="G259" s="1"/>
  <c r="F263"/>
  <c r="G263" s="1"/>
  <c r="F265"/>
  <c r="G265" s="1"/>
  <c r="F269"/>
  <c r="G269" s="1"/>
  <c r="AE68" i="35"/>
  <c r="AE64"/>
  <c r="AE59"/>
  <c r="AE55"/>
  <c r="AE50"/>
  <c r="AE26"/>
  <c r="F166" i="56"/>
  <c r="G166" s="1"/>
  <c r="F270" i="105"/>
  <c r="G270" s="1"/>
  <c r="F266"/>
  <c r="G266" s="1"/>
  <c r="A166"/>
  <c r="O333" i="97"/>
  <c r="B337"/>
  <c r="P338" s="1"/>
  <c r="Q1030" i="79"/>
  <c r="E1029" s="1"/>
  <c r="O877" i="97"/>
  <c r="B881"/>
  <c r="P882" s="1"/>
  <c r="G52" i="24"/>
  <c r="B5" i="58" s="1"/>
  <c r="C5" s="1"/>
  <c r="D5" s="1"/>
  <c r="E5" s="1"/>
  <c r="F5" s="1"/>
  <c r="G5" s="1"/>
  <c r="H5" s="1"/>
  <c r="I5" s="1"/>
  <c r="J5" s="1"/>
  <c r="K5" s="1"/>
  <c r="L5" s="1"/>
  <c r="M5" s="1"/>
  <c r="N5" s="1"/>
  <c r="O5" s="1"/>
  <c r="P5" s="1"/>
  <c r="O876" i="79"/>
  <c r="B881" s="1"/>
  <c r="P882" s="1"/>
  <c r="O604"/>
  <c r="B609" s="1"/>
  <c r="P610" s="1"/>
  <c r="O332"/>
  <c r="B337" s="1"/>
  <c r="P338" s="1"/>
  <c r="O60"/>
  <c r="B65" s="1"/>
  <c r="P66" s="1"/>
  <c r="AE40" i="35"/>
  <c r="O808" i="97"/>
  <c r="O740"/>
  <c r="O672"/>
  <c r="O264"/>
  <c r="O196"/>
  <c r="O128"/>
  <c r="AA108" i="35"/>
  <c r="AA109" s="1"/>
  <c r="Z108"/>
  <c r="Z109" s="1"/>
  <c r="Y108"/>
  <c r="Y109" s="1"/>
  <c r="X108"/>
  <c r="X109" s="1"/>
  <c r="W108"/>
  <c r="W109" s="1"/>
  <c r="V108"/>
  <c r="V109" s="1"/>
  <c r="U108"/>
  <c r="U109" s="1"/>
  <c r="T108"/>
  <c r="T109" s="1"/>
  <c r="S108"/>
  <c r="S109" s="1"/>
  <c r="Q108"/>
  <c r="Q109" s="1"/>
  <c r="O108"/>
  <c r="O109" s="1"/>
  <c r="M108"/>
  <c r="M109" s="1"/>
  <c r="AR18" i="91"/>
  <c r="A5" i="108" s="1"/>
  <c r="F113" i="73"/>
  <c r="F118" s="1"/>
  <c r="A9" i="74" s="1"/>
  <c r="J56" i="30"/>
  <c r="E52" i="24"/>
  <c r="K27" i="22" s="1"/>
  <c r="K30" s="1"/>
  <c r="E31" i="24"/>
  <c r="F174" i="56"/>
  <c r="G174" s="1"/>
  <c r="F228" i="105"/>
  <c r="O12" i="67"/>
  <c r="A274" i="105"/>
  <c r="F274" s="1"/>
  <c r="G274" s="1"/>
  <c r="A136"/>
  <c r="A181"/>
  <c r="A272"/>
  <c r="F272" s="1"/>
  <c r="G272" s="1"/>
  <c r="A134"/>
  <c r="A179"/>
  <c r="A132"/>
  <c r="K19"/>
  <c r="M19" s="1"/>
  <c r="N19" s="1"/>
  <c r="A233"/>
  <c r="F233" s="1"/>
  <c r="A268"/>
  <c r="F268" s="1"/>
  <c r="G268" s="1"/>
  <c r="A130"/>
  <c r="A175"/>
  <c r="A128"/>
  <c r="K15"/>
  <c r="M15" s="1"/>
  <c r="N15" s="1"/>
  <c r="A229"/>
  <c r="A264"/>
  <c r="A126"/>
  <c r="A227"/>
  <c r="F227" s="1"/>
  <c r="A262"/>
  <c r="F262" s="1"/>
  <c r="G262" s="1"/>
  <c r="A124"/>
  <c r="A169"/>
  <c r="A122"/>
  <c r="K9"/>
  <c r="M9" s="1"/>
  <c r="N9" s="1"/>
  <c r="A223"/>
  <c r="F223" s="1"/>
  <c r="A258"/>
  <c r="F258" s="1"/>
  <c r="G258" s="1"/>
  <c r="A120"/>
  <c r="O18" i="67"/>
  <c r="G141" i="105"/>
  <c r="W23" i="89"/>
  <c r="F107" i="56"/>
  <c r="E83" i="81"/>
  <c r="E85" s="1"/>
  <c r="B337"/>
  <c r="Z1" i="15"/>
  <c r="O1012" i="79"/>
  <c r="B1017" s="1"/>
  <c r="P1018" s="1"/>
  <c r="O740"/>
  <c r="B745" s="1"/>
  <c r="P746" s="1"/>
  <c r="O468"/>
  <c r="B473" s="1"/>
  <c r="P474" s="1"/>
  <c r="O196"/>
  <c r="B201" s="1"/>
  <c r="P202" s="1"/>
  <c r="O1012" i="97"/>
  <c r="O944"/>
  <c r="O536"/>
  <c r="O468"/>
  <c r="O400"/>
  <c r="R108" i="35"/>
  <c r="R109" s="1"/>
  <c r="P108"/>
  <c r="P109" s="1"/>
  <c r="N108"/>
  <c r="N109" s="1"/>
  <c r="G113" i="92"/>
  <c r="G118" s="1"/>
  <c r="A15" i="93" s="1"/>
  <c r="F113" i="92"/>
  <c r="AD41" i="14"/>
  <c r="AC32" i="16"/>
  <c r="S27" i="24"/>
  <c r="S23"/>
  <c r="S17"/>
  <c r="C36" i="74"/>
  <c r="C38" s="1"/>
  <c r="H22" s="1"/>
  <c r="N19" i="81"/>
  <c r="N15"/>
  <c r="N13"/>
  <c r="N12"/>
  <c r="N11"/>
  <c r="K6"/>
  <c r="M6" s="1"/>
  <c r="C33" i="93"/>
  <c r="C52" i="67"/>
  <c r="F100" i="81" s="1"/>
  <c r="E200" i="105"/>
  <c r="AE63" i="35"/>
  <c r="AE61"/>
  <c r="AE52"/>
  <c r="AE51"/>
  <c r="AE31"/>
  <c r="AE30"/>
  <c r="E237" i="105"/>
  <c r="N29" i="89"/>
  <c r="E235" i="105"/>
  <c r="D235" s="1"/>
  <c r="N27" i="89"/>
  <c r="E233" i="105"/>
  <c r="D233" s="1"/>
  <c r="N25" i="89"/>
  <c r="E231" i="105"/>
  <c r="D231" s="1"/>
  <c r="N23" i="89"/>
  <c r="E229" i="105"/>
  <c r="D229" s="1"/>
  <c r="N21" i="89"/>
  <c r="E227" i="105"/>
  <c r="N19" i="89"/>
  <c r="E225" i="105"/>
  <c r="G225" s="1"/>
  <c r="N17" i="89"/>
  <c r="E238" i="105"/>
  <c r="G238" s="1"/>
  <c r="N30" i="89"/>
  <c r="N28"/>
  <c r="E236" i="105"/>
  <c r="G236" s="1"/>
  <c r="E234"/>
  <c r="N26" i="89"/>
  <c r="N24"/>
  <c r="E232" i="105"/>
  <c r="D232" s="1"/>
  <c r="E230"/>
  <c r="G230" s="1"/>
  <c r="N22" i="89"/>
  <c r="N20"/>
  <c r="E228" i="105"/>
  <c r="G228" s="1"/>
  <c r="E226"/>
  <c r="D226" s="1"/>
  <c r="N18" i="89"/>
  <c r="N16"/>
  <c r="E224" i="105"/>
  <c r="G224" s="1"/>
  <c r="G233"/>
  <c r="G237"/>
  <c r="G235"/>
  <c r="G231"/>
  <c r="G234"/>
  <c r="G227"/>
  <c r="G232"/>
  <c r="G226"/>
  <c r="D227"/>
  <c r="D225"/>
  <c r="AC93" i="35"/>
  <c r="AE93" s="1"/>
  <c r="E96"/>
  <c r="E108" s="1"/>
  <c r="E109" s="1"/>
  <c r="AC82"/>
  <c r="AE74"/>
  <c r="F17" i="22"/>
  <c r="G21" s="1"/>
  <c r="L37" i="24"/>
  <c r="H17" i="75"/>
  <c r="B12" i="58"/>
  <c r="C12" s="1"/>
  <c r="D12" s="1"/>
  <c r="E12" s="1"/>
  <c r="F12" s="1"/>
  <c r="G12" s="1"/>
  <c r="H12" s="1"/>
  <c r="I12" s="1"/>
  <c r="J12" s="1"/>
  <c r="K12" s="1"/>
  <c r="L12" s="1"/>
  <c r="M12" s="1"/>
  <c r="N12" s="1"/>
  <c r="O12" s="1"/>
  <c r="P12" s="1"/>
  <c r="AE17" i="35"/>
  <c r="T10" i="69"/>
  <c r="D28" i="75"/>
  <c r="T14" i="67"/>
  <c r="U15" i="89"/>
  <c r="L28" i="76"/>
  <c r="I32"/>
  <c r="J102" i="91"/>
  <c r="AR77"/>
  <c r="N14" i="89"/>
  <c r="E222" i="105"/>
  <c r="G222" s="1"/>
  <c r="AU32" i="24"/>
  <c r="AE56" i="35"/>
  <c r="AE36"/>
  <c r="AE35"/>
  <c r="AE25"/>
  <c r="AE23"/>
  <c r="AE20"/>
  <c r="F165" i="56"/>
  <c r="G165" s="1"/>
  <c r="U14" i="89"/>
  <c r="E275" i="81"/>
  <c r="W13" i="89"/>
  <c r="B409" i="56"/>
  <c r="A407" s="1"/>
  <c r="G130"/>
  <c r="G126"/>
  <c r="G122"/>
  <c r="G216" i="81"/>
  <c r="AG31" i="24"/>
  <c r="AR32" s="1"/>
  <c r="AC31"/>
  <c r="AN32" s="1"/>
  <c r="AK54"/>
  <c r="AV55" s="1"/>
  <c r="AG54"/>
  <c r="E282" i="56"/>
  <c r="AR55" i="24"/>
  <c r="G220" i="105"/>
  <c r="A440" i="56"/>
  <c r="A397" i="105"/>
  <c r="L24" i="56"/>
  <c r="E118" i="105"/>
  <c r="E256"/>
  <c r="G256" s="1"/>
  <c r="P12" i="89"/>
  <c r="G310" i="56"/>
  <c r="G109"/>
  <c r="F104"/>
  <c r="F100"/>
  <c r="G305"/>
  <c r="I305" s="1"/>
  <c r="E205"/>
  <c r="E206" s="1"/>
  <c r="G220"/>
  <c r="A398" i="105"/>
  <c r="O33" i="24"/>
  <c r="R18" i="28"/>
  <c r="R22"/>
  <c r="R20"/>
  <c r="R22" i="71"/>
  <c r="R18"/>
  <c r="R23"/>
  <c r="R21"/>
  <c r="R19"/>
  <c r="D66" i="56"/>
  <c r="E66" s="1"/>
  <c r="A439"/>
  <c r="E164" i="105"/>
  <c r="I247" i="81"/>
  <c r="K108" i="35"/>
  <c r="K109" s="1"/>
  <c r="I108"/>
  <c r="I109" s="1"/>
  <c r="G108"/>
  <c r="G109" s="1"/>
  <c r="J108"/>
  <c r="J109" s="1"/>
  <c r="H108"/>
  <c r="H109" s="1"/>
  <c r="D108"/>
  <c r="D109" s="1"/>
  <c r="AE82"/>
  <c r="F15" i="23"/>
  <c r="D66" i="50"/>
  <c r="AD15" i="8"/>
  <c r="I307" i="56"/>
  <c r="AE76" i="35"/>
  <c r="H28" i="75"/>
  <c r="H35" i="37"/>
  <c r="D17" i="75"/>
  <c r="H31" s="1"/>
  <c r="H35" s="1"/>
  <c r="I311" i="56"/>
  <c r="J311" s="1"/>
  <c r="I310"/>
  <c r="J97" i="30"/>
  <c r="AE69" i="35"/>
  <c r="AE42"/>
  <c r="AE18"/>
  <c r="AE13"/>
  <c r="E140" i="105"/>
  <c r="G38" i="89"/>
  <c r="G40" s="1"/>
  <c r="C40"/>
  <c r="E38"/>
  <c r="E40" s="1"/>
  <c r="K17" i="88" s="1"/>
  <c r="K21" s="1"/>
  <c r="G140" i="105"/>
  <c r="G140" i="56"/>
  <c r="L27"/>
  <c r="G23" i="22"/>
  <c r="N15" i="89"/>
  <c r="E223" i="105"/>
  <c r="G223" s="1"/>
  <c r="S15" i="24"/>
  <c r="T15" i="67"/>
  <c r="Y15" s="1"/>
  <c r="T15" i="89"/>
  <c r="I309" i="56"/>
  <c r="J309" s="1"/>
  <c r="N13" i="89"/>
  <c r="E221" i="105"/>
  <c r="AI31" i="24"/>
  <c r="AC54"/>
  <c r="AN55" s="1"/>
  <c r="L6" i="81"/>
  <c r="AC20" i="16"/>
  <c r="AA21" s="1"/>
  <c r="AB21" s="1"/>
  <c r="AC21" s="1"/>
  <c r="G308" i="105"/>
  <c r="T29" i="89"/>
  <c r="T18"/>
  <c r="E179" i="81"/>
  <c r="AL21" i="69"/>
  <c r="T17" s="1"/>
  <c r="F178" i="56"/>
  <c r="G178" s="1"/>
  <c r="F170"/>
  <c r="G170" s="1"/>
  <c r="A15" i="81"/>
  <c r="F181" s="1"/>
  <c r="F175" i="56"/>
  <c r="G175" s="1"/>
  <c r="F167"/>
  <c r="G167" s="1"/>
  <c r="B315" i="105"/>
  <c r="E211"/>
  <c r="G211" s="1"/>
  <c r="G216" s="1"/>
  <c r="L15" i="95"/>
  <c r="L17" s="1"/>
  <c r="I32" s="1"/>
  <c r="L16" i="99"/>
  <c r="F276" i="105"/>
  <c r="N11" i="56"/>
  <c r="J90" i="91"/>
  <c r="AR75"/>
  <c r="C223" i="105"/>
  <c r="E15" i="89"/>
  <c r="C230" i="105"/>
  <c r="D230" s="1"/>
  <c r="E22" i="89"/>
  <c r="F175" i="81"/>
  <c r="G175" s="1"/>
  <c r="F167"/>
  <c r="F165"/>
  <c r="G165" s="1"/>
  <c r="F180" i="56"/>
  <c r="G180" s="1"/>
  <c r="F176"/>
  <c r="G176" s="1"/>
  <c r="F172"/>
  <c r="G172" s="1"/>
  <c r="F168"/>
  <c r="G168" s="1"/>
  <c r="F164"/>
  <c r="G164" s="1"/>
  <c r="F181"/>
  <c r="G181" s="1"/>
  <c r="F177"/>
  <c r="G177" s="1"/>
  <c r="F173"/>
  <c r="G173" s="1"/>
  <c r="F169"/>
  <c r="G169" s="1"/>
  <c r="G309" i="105"/>
  <c r="G124" i="56"/>
  <c r="G148" i="81"/>
  <c r="G147"/>
  <c r="D237" i="105"/>
  <c r="N23" i="81"/>
  <c r="N21"/>
  <c r="N20"/>
  <c r="H17" i="94"/>
  <c r="D28"/>
  <c r="C238" i="105"/>
  <c r="D238" s="1"/>
  <c r="E30" i="89"/>
  <c r="C236" i="105"/>
  <c r="D236" s="1"/>
  <c r="E28" i="89"/>
  <c r="P87" i="70"/>
  <c r="B343" i="81" s="1"/>
  <c r="F97"/>
  <c r="F101"/>
  <c r="H28" i="94"/>
  <c r="D17"/>
  <c r="AP3" i="26"/>
  <c r="K429" i="81"/>
  <c r="K430" s="1"/>
  <c r="AP60" i="26"/>
  <c r="AP60" i="69"/>
  <c r="F74" i="56"/>
  <c r="K275" s="1"/>
  <c r="F44"/>
  <c r="C26" i="36" s="1"/>
  <c r="N19" i="56"/>
  <c r="N12"/>
  <c r="N17" i="81"/>
  <c r="N16"/>
  <c r="N9"/>
  <c r="AF22" i="91"/>
  <c r="I158" i="105" s="1"/>
  <c r="F280"/>
  <c r="AE9" i="35"/>
  <c r="T28" i="67"/>
  <c r="T27"/>
  <c r="F40" i="81"/>
  <c r="G23" i="66"/>
  <c r="C234" i="105"/>
  <c r="D234" s="1"/>
  <c r="E26" i="89"/>
  <c r="E281" i="105"/>
  <c r="G51" i="89"/>
  <c r="E150" i="105"/>
  <c r="G150" s="1"/>
  <c r="E279"/>
  <c r="E49" i="89"/>
  <c r="G49"/>
  <c r="E148" i="105"/>
  <c r="G148" s="1"/>
  <c r="E277"/>
  <c r="E146"/>
  <c r="E47" i="89"/>
  <c r="L22" i="105"/>
  <c r="E135"/>
  <c r="G135" s="1"/>
  <c r="E29" i="89"/>
  <c r="E273" i="105"/>
  <c r="G29" i="89"/>
  <c r="P29"/>
  <c r="C31"/>
  <c r="G307" i="105"/>
  <c r="L26" i="95"/>
  <c r="L28" s="1"/>
  <c r="G34" i="22"/>
  <c r="I30" s="1"/>
  <c r="C224" i="105"/>
  <c r="E16" i="89"/>
  <c r="G44" i="56"/>
  <c r="C27" i="93"/>
  <c r="A40" i="105"/>
  <c r="G40"/>
  <c r="E149"/>
  <c r="G149" s="1"/>
  <c r="E280"/>
  <c r="G50" i="89"/>
  <c r="E147" i="105"/>
  <c r="G147" s="1"/>
  <c r="G48" i="89"/>
  <c r="E278" i="105"/>
  <c r="E48" i="89"/>
  <c r="E276" i="105"/>
  <c r="E46" i="89"/>
  <c r="C52"/>
  <c r="F27" i="88" s="1"/>
  <c r="G30" s="1"/>
  <c r="E145" i="105"/>
  <c r="G46" i="89"/>
  <c r="I31" i="39"/>
  <c r="I33" s="1"/>
  <c r="H37" i="36" s="1"/>
  <c r="G276" i="105"/>
  <c r="P87" i="91"/>
  <c r="B343" i="105" s="1"/>
  <c r="B345" s="1"/>
  <c r="G147" i="56"/>
  <c r="B75" i="49"/>
  <c r="G123" i="81"/>
  <c r="G122"/>
  <c r="AE79" i="35"/>
  <c r="AE73"/>
  <c r="AE65"/>
  <c r="AE60"/>
  <c r="AE54"/>
  <c r="AE48"/>
  <c r="AE39"/>
  <c r="AE34"/>
  <c r="AE27"/>
  <c r="AE21"/>
  <c r="AE16"/>
  <c r="F298" i="105"/>
  <c r="A428"/>
  <c r="AV31" i="24"/>
  <c r="AV32" s="1"/>
  <c r="AT31"/>
  <c r="E51" i="89"/>
  <c r="N20" i="56"/>
  <c r="N8"/>
  <c r="N22" i="81"/>
  <c r="N18"/>
  <c r="N14"/>
  <c r="N10"/>
  <c r="G273" i="105"/>
  <c r="N22"/>
  <c r="F278"/>
  <c r="D224"/>
  <c r="B345" i="81"/>
  <c r="O29" i="89"/>
  <c r="G145" i="105"/>
  <c r="K6" i="30"/>
  <c r="L8"/>
  <c r="AW54" i="24"/>
  <c r="AX54" s="1"/>
  <c r="E50" i="89"/>
  <c r="AR81" i="91"/>
  <c r="F46" i="81"/>
  <c r="F48" s="1"/>
  <c r="F46" i="105"/>
  <c r="F42"/>
  <c r="F44" s="1"/>
  <c r="B7" i="58"/>
  <c r="C3"/>
  <c r="K17" i="66"/>
  <c r="K21" s="1"/>
  <c r="L23" s="1"/>
  <c r="G305" i="81"/>
  <c r="P1030" i="79"/>
  <c r="B1029" s="1"/>
  <c r="J25" i="91"/>
  <c r="AR10"/>
  <c r="J49"/>
  <c r="AR14"/>
  <c r="F10" i="99"/>
  <c r="G17" s="1"/>
  <c r="D8" i="102"/>
  <c r="F129" i="105"/>
  <c r="G129" s="1"/>
  <c r="G23" i="89"/>
  <c r="F118" i="92"/>
  <c r="A9" i="93"/>
  <c r="F277" i="105"/>
  <c r="G277" s="1"/>
  <c r="F281"/>
  <c r="G281" s="1"/>
  <c r="G134" i="56"/>
  <c r="G132"/>
  <c r="G120"/>
  <c r="B403" i="81"/>
  <c r="A401" s="1"/>
  <c r="G126"/>
  <c r="J37" i="91"/>
  <c r="AR12"/>
  <c r="J185" i="105"/>
  <c r="J283" i="56"/>
  <c r="N14" i="105"/>
  <c r="N8"/>
  <c r="H6" i="25"/>
  <c r="H13" s="1"/>
  <c r="F279" i="105"/>
  <c r="G279" s="1"/>
  <c r="Q1030" i="97"/>
  <c r="E1029" s="1"/>
  <c r="H5" i="64"/>
  <c r="H25" i="86" s="1"/>
  <c r="T23" i="67"/>
  <c r="T19"/>
  <c r="T27" i="89"/>
  <c r="T16"/>
  <c r="E181" i="81"/>
  <c r="E177"/>
  <c r="E171"/>
  <c r="E167"/>
  <c r="M427"/>
  <c r="Z29" i="24"/>
  <c r="Z27"/>
  <c r="Z25"/>
  <c r="Z23"/>
  <c r="Z21"/>
  <c r="Z19"/>
  <c r="Z32" s="1"/>
  <c r="A428" i="56" s="1"/>
  <c r="R30" i="24"/>
  <c r="R26"/>
  <c r="R22"/>
  <c r="R20"/>
  <c r="R18"/>
  <c r="AA16"/>
  <c r="AA32" s="1"/>
  <c r="M427" i="56" s="1"/>
  <c r="F48" i="105"/>
  <c r="F53" s="1"/>
  <c r="F60" s="1"/>
  <c r="C32" i="93"/>
  <c r="C38" s="1"/>
  <c r="H22" s="1"/>
  <c r="L27" i="24"/>
  <c r="M27" s="1"/>
  <c r="AH54"/>
  <c r="AS55" s="1"/>
  <c r="AF54"/>
  <c r="AQ55" s="1"/>
  <c r="G29" i="17"/>
  <c r="S30" i="24"/>
  <c r="S28"/>
  <c r="S26"/>
  <c r="S24"/>
  <c r="S22"/>
  <c r="S19"/>
  <c r="S31" s="1"/>
  <c r="K8" i="22" s="1"/>
  <c r="L23" s="1"/>
  <c r="N16" i="56"/>
  <c r="N5"/>
  <c r="G19" i="89"/>
  <c r="AR17" i="91"/>
  <c r="A4" i="108" s="1"/>
  <c r="G183" i="81"/>
  <c r="E184"/>
  <c r="F146" i="105"/>
  <c r="G146" s="1"/>
  <c r="G47" i="89"/>
  <c r="G52" s="1"/>
  <c r="C27" i="74"/>
  <c r="A40" i="81"/>
  <c r="G40"/>
  <c r="A48" i="105"/>
  <c r="N5"/>
  <c r="F133"/>
  <c r="G133" s="1"/>
  <c r="G27" i="89"/>
  <c r="E195" i="105"/>
  <c r="E204"/>
  <c r="G136" i="56"/>
  <c r="G128"/>
  <c r="A435"/>
  <c r="L428" i="81"/>
  <c r="L430"/>
  <c r="L430" i="105"/>
  <c r="N430" s="1"/>
  <c r="N22" i="56"/>
  <c r="N18"/>
  <c r="N14"/>
  <c r="N10"/>
  <c r="G246"/>
  <c r="G251"/>
  <c r="T21" i="67"/>
  <c r="T17"/>
  <c r="F42" i="81"/>
  <c r="F44" s="1"/>
  <c r="T14" i="89"/>
  <c r="N6" i="56"/>
  <c r="D220" i="105"/>
  <c r="AJ54" i="24"/>
  <c r="AU55" s="1"/>
  <c r="V14" i="67"/>
  <c r="W14" s="1"/>
  <c r="A397" i="81"/>
  <c r="K427" i="56"/>
  <c r="O438" s="1"/>
  <c r="A402"/>
  <c r="V12" i="89"/>
  <c r="W12" s="1"/>
  <c r="U12"/>
  <c r="T12"/>
  <c r="F120" i="105"/>
  <c r="G120" s="1"/>
  <c r="G14" i="89"/>
  <c r="F119" i="105"/>
  <c r="G13" i="89"/>
  <c r="G119" i="105"/>
  <c r="G12" i="89"/>
  <c r="F118" i="105"/>
  <c r="G118" s="1"/>
  <c r="C222"/>
  <c r="D222" s="1"/>
  <c r="E14" i="89"/>
  <c r="C221" i="105"/>
  <c r="D221" s="1"/>
  <c r="E13" i="89"/>
  <c r="E31" s="1"/>
  <c r="K14" i="88" s="1"/>
  <c r="N7" i="56"/>
  <c r="N7" i="81"/>
  <c r="N6" i="105"/>
  <c r="A420" i="56"/>
  <c r="F68"/>
  <c r="D239"/>
  <c r="F306" s="1"/>
  <c r="G240"/>
  <c r="G242" s="1"/>
  <c r="A242" s="1"/>
  <c r="C25" i="36"/>
  <c r="A48" i="56"/>
  <c r="G48"/>
  <c r="F53"/>
  <c r="F60" s="1"/>
  <c r="G40"/>
  <c r="C27" i="36"/>
  <c r="A40" i="56"/>
  <c r="G282"/>
  <c r="M434"/>
  <c r="L434"/>
  <c r="A361"/>
  <c r="K331"/>
  <c r="L401"/>
  <c r="M31" i="24"/>
  <c r="K436" i="56"/>
  <c r="N436" s="1"/>
  <c r="X16" i="67" l="1"/>
  <c r="P16"/>
  <c r="Y16"/>
  <c r="R16"/>
  <c r="X20"/>
  <c r="P20"/>
  <c r="Y20"/>
  <c r="R20"/>
  <c r="X26"/>
  <c r="P26"/>
  <c r="Y26"/>
  <c r="R26"/>
  <c r="Y12"/>
  <c r="P12"/>
  <c r="R12"/>
  <c r="X12"/>
  <c r="N31"/>
  <c r="O16"/>
  <c r="Q16"/>
  <c r="W16"/>
  <c r="M18" i="89"/>
  <c r="E170" i="105"/>
  <c r="E172"/>
  <c r="M20" i="89"/>
  <c r="M22"/>
  <c r="E174" i="105"/>
  <c r="M26" i="89"/>
  <c r="E178" i="105"/>
  <c r="Q28" i="67"/>
  <c r="O28"/>
  <c r="W28"/>
  <c r="Q30"/>
  <c r="W30"/>
  <c r="O30"/>
  <c r="F123" i="105"/>
  <c r="G123" s="1"/>
  <c r="G17" i="89"/>
  <c r="G24" i="90"/>
  <c r="F152" i="105"/>
  <c r="G152" s="1"/>
  <c r="G226" i="81"/>
  <c r="G230"/>
  <c r="G234"/>
  <c r="G238"/>
  <c r="E240"/>
  <c r="F304" s="1"/>
  <c r="AF83" i="70"/>
  <c r="AF87" s="1"/>
  <c r="I158" i="81"/>
  <c r="G158"/>
  <c r="Y14" i="67"/>
  <c r="Y32" s="1"/>
  <c r="P14"/>
  <c r="R14"/>
  <c r="X14"/>
  <c r="X18"/>
  <c r="P18"/>
  <c r="R18"/>
  <c r="Y18"/>
  <c r="X24"/>
  <c r="P24"/>
  <c r="R24"/>
  <c r="Y24"/>
  <c r="X28"/>
  <c r="P28"/>
  <c r="R28"/>
  <c r="Y28"/>
  <c r="F311" i="81"/>
  <c r="I311" s="1"/>
  <c r="J311" s="1"/>
  <c r="F308"/>
  <c r="I308" s="1"/>
  <c r="J308" s="1"/>
  <c r="F310"/>
  <c r="I310" s="1"/>
  <c r="J310" s="1"/>
  <c r="F228"/>
  <c r="G228" s="1"/>
  <c r="F309"/>
  <c r="I309" s="1"/>
  <c r="J309" s="1"/>
  <c r="F307"/>
  <c r="I307" s="1"/>
  <c r="J307" s="1"/>
  <c r="M16" i="89"/>
  <c r="E168" i="105"/>
  <c r="W18" i="67"/>
  <c r="W32" s="1"/>
  <c r="A419" i="81" s="1"/>
  <c r="Q18" i="67"/>
  <c r="O20"/>
  <c r="W20"/>
  <c r="Q20"/>
  <c r="Q22"/>
  <c r="W22"/>
  <c r="O22"/>
  <c r="O26"/>
  <c r="W26"/>
  <c r="Q26"/>
  <c r="E180" i="105"/>
  <c r="M28" i="89"/>
  <c r="M30"/>
  <c r="E182" i="105"/>
  <c r="F121"/>
  <c r="G121" s="1"/>
  <c r="G15" i="89"/>
  <c r="A32" i="101"/>
  <c r="A13"/>
  <c r="E13" i="99"/>
  <c r="D43" s="1"/>
  <c r="H58" s="1"/>
  <c r="Q14" i="67"/>
  <c r="Q31" s="1"/>
  <c r="K8" i="66" s="1"/>
  <c r="M31" i="67"/>
  <c r="O14"/>
  <c r="F152" i="81"/>
  <c r="G152" s="1"/>
  <c r="G153" s="1"/>
  <c r="G24" i="68"/>
  <c r="G232" i="81"/>
  <c r="G236"/>
  <c r="G222"/>
  <c r="G240" s="1"/>
  <c r="G242" s="1"/>
  <c r="D224"/>
  <c r="D239" s="1"/>
  <c r="F305" s="1"/>
  <c r="I305" s="1"/>
  <c r="J305" s="1"/>
  <c r="E9"/>
  <c r="E11" s="1"/>
  <c r="F9" s="1"/>
  <c r="F195" s="1"/>
  <c r="K8" i="30"/>
  <c r="E9" i="105"/>
  <c r="E11" s="1"/>
  <c r="F9" s="1"/>
  <c r="E9" i="56"/>
  <c r="E11" s="1"/>
  <c r="F9" s="1"/>
  <c r="F195" s="1"/>
  <c r="B405" i="97"/>
  <c r="P406" s="1"/>
  <c r="O401"/>
  <c r="O537"/>
  <c r="B541"/>
  <c r="P542" s="1"/>
  <c r="O1013"/>
  <c r="B1017"/>
  <c r="P1018" s="1"/>
  <c r="G310" i="105"/>
  <c r="G311"/>
  <c r="F264"/>
  <c r="G264" s="1"/>
  <c r="K14" i="22"/>
  <c r="K34" s="1"/>
  <c r="G306" i="56"/>
  <c r="O197" i="97"/>
  <c r="B201"/>
  <c r="P202" s="1"/>
  <c r="B677"/>
  <c r="P678" s="1"/>
  <c r="O673"/>
  <c r="B813"/>
  <c r="P814" s="1"/>
  <c r="O809"/>
  <c r="O336"/>
  <c r="O338"/>
  <c r="M33" i="67"/>
  <c r="K422" i="81" s="1"/>
  <c r="F27" i="66"/>
  <c r="G30" s="1"/>
  <c r="G34" s="1"/>
  <c r="I21" s="1"/>
  <c r="F99" i="81"/>
  <c r="E205"/>
  <c r="E206" s="1"/>
  <c r="F104"/>
  <c r="F98"/>
  <c r="G304"/>
  <c r="I304" s="1"/>
  <c r="J304" s="1"/>
  <c r="F96"/>
  <c r="O469" i="97"/>
  <c r="B473"/>
  <c r="P474" s="1"/>
  <c r="O945"/>
  <c r="B949"/>
  <c r="P950" s="1"/>
  <c r="F229" i="105"/>
  <c r="G229" s="1"/>
  <c r="F308"/>
  <c r="I308" s="1"/>
  <c r="J308" s="1"/>
  <c r="F309"/>
  <c r="I309" s="1"/>
  <c r="J309" s="1"/>
  <c r="O129" i="97"/>
  <c r="B133"/>
  <c r="P134" s="1"/>
  <c r="O265"/>
  <c r="B269"/>
  <c r="P270" s="1"/>
  <c r="O741"/>
  <c r="B745"/>
  <c r="P746" s="1"/>
  <c r="O880"/>
  <c r="O882"/>
  <c r="I306" i="56"/>
  <c r="J306" s="1"/>
  <c r="O31" i="67"/>
  <c r="F8" i="66" s="1"/>
  <c r="F311" i="105"/>
  <c r="I311" s="1"/>
  <c r="J311" s="1"/>
  <c r="F310"/>
  <c r="I310" s="1"/>
  <c r="J310" s="1"/>
  <c r="AF83" i="91"/>
  <c r="AF87" s="1"/>
  <c r="E196" i="105" s="1"/>
  <c r="X16" i="89"/>
  <c r="Y16"/>
  <c r="R16"/>
  <c r="P16"/>
  <c r="R20"/>
  <c r="P20"/>
  <c r="X20"/>
  <c r="Y20"/>
  <c r="R24"/>
  <c r="P24"/>
  <c r="X24"/>
  <c r="Y24"/>
  <c r="R28"/>
  <c r="Y28"/>
  <c r="X28"/>
  <c r="P28"/>
  <c r="R18"/>
  <c r="X18"/>
  <c r="P18"/>
  <c r="Y18"/>
  <c r="D228" i="105"/>
  <c r="F307"/>
  <c r="I307" s="1"/>
  <c r="J307" s="1"/>
  <c r="R22" i="89"/>
  <c r="Y22"/>
  <c r="X22"/>
  <c r="P22"/>
  <c r="R26"/>
  <c r="X26"/>
  <c r="P26"/>
  <c r="Y26"/>
  <c r="R30"/>
  <c r="X30"/>
  <c r="P30"/>
  <c r="Y30"/>
  <c r="R17"/>
  <c r="P17"/>
  <c r="Y17"/>
  <c r="X17"/>
  <c r="X19"/>
  <c r="P19"/>
  <c r="R19"/>
  <c r="Y19"/>
  <c r="R21"/>
  <c r="X21"/>
  <c r="Y21"/>
  <c r="P21"/>
  <c r="X23"/>
  <c r="P23"/>
  <c r="R23"/>
  <c r="Y23"/>
  <c r="Y25"/>
  <c r="P25"/>
  <c r="R25"/>
  <c r="X25"/>
  <c r="X27"/>
  <c r="P27"/>
  <c r="R27"/>
  <c r="Y27"/>
  <c r="Y29"/>
  <c r="R29"/>
  <c r="X29"/>
  <c r="F171" i="81"/>
  <c r="F179"/>
  <c r="G179" s="1"/>
  <c r="L96" i="35"/>
  <c r="L108" s="1"/>
  <c r="L109" s="1"/>
  <c r="K34" i="66"/>
  <c r="N14" s="1"/>
  <c r="N23" i="22"/>
  <c r="F5" i="56"/>
  <c r="F5" i="81" s="1"/>
  <c r="F5" i="105" s="1"/>
  <c r="J15" i="25"/>
  <c r="P23" i="56"/>
  <c r="P39" i="24" s="1"/>
  <c r="T19" i="69"/>
  <c r="T74" s="1"/>
  <c r="T76" s="1"/>
  <c r="B336" i="81" s="1"/>
  <c r="B338" s="1"/>
  <c r="T19" i="26"/>
  <c r="T74" s="1"/>
  <c r="T76" s="1"/>
  <c r="B337" i="56" s="1"/>
  <c r="B339" s="1"/>
  <c r="K274"/>
  <c r="L275" s="1"/>
  <c r="G22" i="68"/>
  <c r="G171" i="81"/>
  <c r="G280" i="105"/>
  <c r="F169" i="81"/>
  <c r="G169" s="1"/>
  <c r="F173"/>
  <c r="G173" s="1"/>
  <c r="F177"/>
  <c r="G177" s="1"/>
  <c r="R14" i="89"/>
  <c r="Y14"/>
  <c r="X14"/>
  <c r="P14"/>
  <c r="B350" i="81"/>
  <c r="B352" s="1"/>
  <c r="I31" i="76"/>
  <c r="I33" s="1"/>
  <c r="H37" i="74" s="1"/>
  <c r="J305" i="56"/>
  <c r="G275" i="81"/>
  <c r="G282" s="1"/>
  <c r="I282" s="1"/>
  <c r="E282"/>
  <c r="G153" i="56"/>
  <c r="AM31" i="24"/>
  <c r="D223" i="105"/>
  <c r="D239" s="1"/>
  <c r="K428" i="56"/>
  <c r="K429" s="1"/>
  <c r="A430" s="1"/>
  <c r="L185"/>
  <c r="K185"/>
  <c r="S24" i="71"/>
  <c r="S24" i="28"/>
  <c r="J185" i="56"/>
  <c r="D9" i="93"/>
  <c r="A368" i="105"/>
  <c r="A370" s="1"/>
  <c r="B369" s="1"/>
  <c r="A373" i="56"/>
  <c r="A375" s="1"/>
  <c r="B374" s="1"/>
  <c r="A368" i="81"/>
  <c r="A370" s="1"/>
  <c r="B369" s="1"/>
  <c r="G158" i="105"/>
  <c r="J310" i="56"/>
  <c r="F107" i="81"/>
  <c r="G109" s="1"/>
  <c r="AF10" i="27"/>
  <c r="AF22" s="1"/>
  <c r="AF83" s="1"/>
  <c r="AF87" s="1"/>
  <c r="C32" i="36"/>
  <c r="C38" s="1"/>
  <c r="H22" s="1"/>
  <c r="AT10" i="27"/>
  <c r="AS10"/>
  <c r="P19"/>
  <c r="P22" s="1"/>
  <c r="P86"/>
  <c r="F97" i="56" s="1"/>
  <c r="B352"/>
  <c r="B353" s="1"/>
  <c r="AD105" i="35"/>
  <c r="AE105" s="1"/>
  <c r="F212" i="56"/>
  <c r="G214" s="1"/>
  <c r="G216" s="1"/>
  <c r="AD98" i="35"/>
  <c r="AE98" s="1"/>
  <c r="P81" i="27"/>
  <c r="P82" s="1"/>
  <c r="F96" i="56" s="1"/>
  <c r="N24" i="105"/>
  <c r="F17" i="88"/>
  <c r="G21" s="1"/>
  <c r="E275" i="105"/>
  <c r="G275" s="1"/>
  <c r="G22" i="25"/>
  <c r="R15" i="89"/>
  <c r="X15"/>
  <c r="P15"/>
  <c r="Y15"/>
  <c r="E240" i="105"/>
  <c r="F304" s="1"/>
  <c r="T31" i="89"/>
  <c r="K421" i="105" s="1"/>
  <c r="G184" i="56"/>
  <c r="I184" s="1"/>
  <c r="N31" i="89"/>
  <c r="Y13"/>
  <c r="P13"/>
  <c r="R13"/>
  <c r="X13"/>
  <c r="X32" s="1"/>
  <c r="A422" i="105" s="1"/>
  <c r="G221"/>
  <c r="G240" s="1"/>
  <c r="G242" s="1"/>
  <c r="A242" s="1"/>
  <c r="I242" i="56"/>
  <c r="AM54" i="24"/>
  <c r="L24" i="81"/>
  <c r="N6"/>
  <c r="N24" s="1"/>
  <c r="I23" i="22"/>
  <c r="F102" i="81"/>
  <c r="I23" i="66"/>
  <c r="A414" i="81"/>
  <c r="B414" s="1"/>
  <c r="G167"/>
  <c r="D15" i="93"/>
  <c r="I14" i="36"/>
  <c r="J14" s="1"/>
  <c r="D15" s="1"/>
  <c r="D15" i="74"/>
  <c r="D10" i="93"/>
  <c r="J185" i="81"/>
  <c r="I283" s="1"/>
  <c r="A15" i="105"/>
  <c r="F164" i="81"/>
  <c r="G164" s="1"/>
  <c r="F168"/>
  <c r="G168" s="1"/>
  <c r="F172"/>
  <c r="G172" s="1"/>
  <c r="F176"/>
  <c r="G176" s="1"/>
  <c r="F180"/>
  <c r="G180" s="1"/>
  <c r="F166"/>
  <c r="G166" s="1"/>
  <c r="F170"/>
  <c r="G170" s="1"/>
  <c r="F174"/>
  <c r="G174" s="1"/>
  <c r="F178"/>
  <c r="G178" s="1"/>
  <c r="F182"/>
  <c r="G182" s="1"/>
  <c r="G48" i="105"/>
  <c r="F195"/>
  <c r="F196"/>
  <c r="G181" i="81"/>
  <c r="A44" i="56"/>
  <c r="G156" i="81"/>
  <c r="E194"/>
  <c r="C25" i="93"/>
  <c r="G278" i="105"/>
  <c r="H31" i="94"/>
  <c r="D16" i="74"/>
  <c r="D9"/>
  <c r="D16" i="93"/>
  <c r="D10" i="74"/>
  <c r="A48" i="81"/>
  <c r="G48"/>
  <c r="C25" i="74"/>
  <c r="C26" i="93"/>
  <c r="A44" i="105"/>
  <c r="G44"/>
  <c r="AX31" i="24"/>
  <c r="AT32"/>
  <c r="AX32" s="1"/>
  <c r="I14" i="66"/>
  <c r="G39"/>
  <c r="I36" s="1"/>
  <c r="I30"/>
  <c r="T31" i="67"/>
  <c r="K421" i="81" s="1"/>
  <c r="K423" s="1"/>
  <c r="A424" s="1"/>
  <c r="G39" i="22"/>
  <c r="I14"/>
  <c r="K332" i="56"/>
  <c r="L332" s="1"/>
  <c r="I21" i="22"/>
  <c r="F99" i="105"/>
  <c r="D66"/>
  <c r="E66" s="1"/>
  <c r="F68" s="1"/>
  <c r="E183"/>
  <c r="F100"/>
  <c r="F96"/>
  <c r="G304"/>
  <c r="M33" i="89"/>
  <c r="K422" i="105" s="1"/>
  <c r="K423" s="1"/>
  <c r="A424" s="1"/>
  <c r="F101"/>
  <c r="L24"/>
  <c r="F97"/>
  <c r="F104"/>
  <c r="F98"/>
  <c r="E205"/>
  <c r="E206" s="1"/>
  <c r="G14" i="88"/>
  <c r="B420" i="56"/>
  <c r="AW55" i="24"/>
  <c r="AX55" s="1"/>
  <c r="AY55" s="1"/>
  <c r="K357" i="56" s="1"/>
  <c r="A357" s="1"/>
  <c r="E52" i="89"/>
  <c r="K27" i="88" s="1"/>
  <c r="K30" s="1"/>
  <c r="K34" s="1"/>
  <c r="F299" i="105"/>
  <c r="F300" s="1"/>
  <c r="F62"/>
  <c r="G283" i="56"/>
  <c r="G284" s="1"/>
  <c r="I283"/>
  <c r="A433"/>
  <c r="N24"/>
  <c r="N25" s="1"/>
  <c r="F6" s="1"/>
  <c r="G153" i="105"/>
  <c r="R31" i="24"/>
  <c r="M430" i="81"/>
  <c r="N430" s="1"/>
  <c r="M428"/>
  <c r="A427" s="1"/>
  <c r="A429"/>
  <c r="I185" i="105"/>
  <c r="I283"/>
  <c r="G185"/>
  <c r="G283"/>
  <c r="C7" i="58"/>
  <c r="D3"/>
  <c r="B350" i="105"/>
  <c r="B352" s="1"/>
  <c r="I31" i="95"/>
  <c r="I33" s="1"/>
  <c r="H37" i="93" s="1"/>
  <c r="G248" i="56"/>
  <c r="G252"/>
  <c r="I247"/>
  <c r="A44" i="81"/>
  <c r="C26" i="74"/>
  <c r="G44" i="81"/>
  <c r="F53"/>
  <c r="F60" s="1"/>
  <c r="F300" i="56"/>
  <c r="F301" s="1"/>
  <c r="G31" i="89"/>
  <c r="H6" i="90" s="1"/>
  <c r="L23" i="88"/>
  <c r="N30" i="66"/>
  <c r="N23"/>
  <c r="I242" i="81"/>
  <c r="A242"/>
  <c r="I282" i="56"/>
  <c r="W30" i="89" l="1"/>
  <c r="Q30"/>
  <c r="O30"/>
  <c r="F196" i="81"/>
  <c r="E196"/>
  <c r="Q26" i="89"/>
  <c r="W26"/>
  <c r="O26"/>
  <c r="Q22"/>
  <c r="O22"/>
  <c r="W22"/>
  <c r="Q18"/>
  <c r="O18"/>
  <c r="W18"/>
  <c r="G305" i="105"/>
  <c r="R31" i="67"/>
  <c r="K9" i="66" s="1"/>
  <c r="W28" i="89"/>
  <c r="O28"/>
  <c r="Q28"/>
  <c r="O16"/>
  <c r="O31" s="1"/>
  <c r="F8" i="88" s="1"/>
  <c r="Q16" i="89"/>
  <c r="W16"/>
  <c r="M31"/>
  <c r="W20"/>
  <c r="O20"/>
  <c r="Q20"/>
  <c r="E197" i="81"/>
  <c r="E199" s="1"/>
  <c r="X32" i="67"/>
  <c r="A422" i="81" s="1"/>
  <c r="P31" i="67"/>
  <c r="F9" i="66" s="1"/>
  <c r="O744" i="97"/>
  <c r="O746"/>
  <c r="O268"/>
  <c r="O270"/>
  <c r="O132"/>
  <c r="O134"/>
  <c r="O812"/>
  <c r="O814"/>
  <c r="O676"/>
  <c r="O678"/>
  <c r="O1016"/>
  <c r="O1018"/>
  <c r="O540"/>
  <c r="O542"/>
  <c r="O948"/>
  <c r="O950"/>
  <c r="O472"/>
  <c r="O474"/>
  <c r="O200"/>
  <c r="O202"/>
  <c r="N14" i="22"/>
  <c r="E88" i="56"/>
  <c r="N30" i="22"/>
  <c r="L39"/>
  <c r="O404" i="97"/>
  <c r="O406"/>
  <c r="P1030"/>
  <c r="B1029" s="1"/>
  <c r="L276" i="56"/>
  <c r="T32" i="89"/>
  <c r="K15" i="25"/>
  <c r="D15" s="1"/>
  <c r="L39" i="66"/>
  <c r="N34" s="1"/>
  <c r="E88" i="81"/>
  <c r="F90" s="1"/>
  <c r="B17" i="58"/>
  <c r="C17" s="1"/>
  <c r="D17" s="1"/>
  <c r="E17" s="1"/>
  <c r="F17" s="1"/>
  <c r="G17" s="1"/>
  <c r="H17" s="1"/>
  <c r="I17" s="1"/>
  <c r="J17" s="1"/>
  <c r="K17" s="1"/>
  <c r="L17" s="1"/>
  <c r="M17" s="1"/>
  <c r="N17" s="1"/>
  <c r="O17" s="1"/>
  <c r="P17" s="1"/>
  <c r="I304" i="105"/>
  <c r="J304" s="1"/>
  <c r="B9" i="36"/>
  <c r="H118" i="30" s="1"/>
  <c r="I284" i="81"/>
  <c r="I286" s="1"/>
  <c r="I287" s="1"/>
  <c r="B15" i="36"/>
  <c r="I118" i="30" s="1"/>
  <c r="F7" i="56"/>
  <c r="I32" i="75" s="1"/>
  <c r="J36" s="1"/>
  <c r="I34" s="1"/>
  <c r="G286" i="56"/>
  <c r="I286"/>
  <c r="F62"/>
  <c r="F70" s="1"/>
  <c r="F77" s="1"/>
  <c r="G91" s="1"/>
  <c r="AR16" i="27"/>
  <c r="A3" i="106" s="1"/>
  <c r="R31" i="89"/>
  <c r="K9" i="88" s="1"/>
  <c r="F305" i="105" s="1"/>
  <c r="I305" s="1"/>
  <c r="J305" s="1"/>
  <c r="J186" i="56"/>
  <c r="G185" s="1"/>
  <c r="E15" i="36" s="1"/>
  <c r="I284" i="56"/>
  <c r="P31" i="89"/>
  <c r="F9" i="88" s="1"/>
  <c r="G185" i="81"/>
  <c r="G283"/>
  <c r="G284" s="1"/>
  <c r="I185"/>
  <c r="N25" i="105"/>
  <c r="F6" s="1"/>
  <c r="F7" s="1"/>
  <c r="F194" s="1"/>
  <c r="F197" s="1"/>
  <c r="F198" s="1"/>
  <c r="G198" s="1"/>
  <c r="N25" i="81"/>
  <c r="F6" s="1"/>
  <c r="F7" s="1"/>
  <c r="G108" s="1"/>
  <c r="G110" s="1"/>
  <c r="A110" s="1"/>
  <c r="D9" i="36"/>
  <c r="P87" i="27"/>
  <c r="B344" i="56" s="1"/>
  <c r="B346" s="1"/>
  <c r="F102"/>
  <c r="E198" i="81"/>
  <c r="G282" i="105"/>
  <c r="I282" s="1"/>
  <c r="I284" s="1"/>
  <c r="I286" s="1"/>
  <c r="I287" s="1"/>
  <c r="E282"/>
  <c r="Y32" i="89"/>
  <c r="G184" i="81"/>
  <c r="I184" s="1"/>
  <c r="I242" i="105"/>
  <c r="A423"/>
  <c r="A423" i="81"/>
  <c r="T32" i="67"/>
  <c r="B7" i="36"/>
  <c r="C7" s="1"/>
  <c r="F7" s="1"/>
  <c r="H7" s="1"/>
  <c r="F70" i="105"/>
  <c r="G104" s="1"/>
  <c r="F102"/>
  <c r="K14" i="36"/>
  <c r="D16" s="1"/>
  <c r="F165" i="105"/>
  <c r="G165" s="1"/>
  <c r="F175"/>
  <c r="G175" s="1"/>
  <c r="F182"/>
  <c r="G182" s="1"/>
  <c r="F167"/>
  <c r="G167" s="1"/>
  <c r="F177"/>
  <c r="G177" s="1"/>
  <c r="F181"/>
  <c r="G181" s="1"/>
  <c r="F173"/>
  <c r="G173" s="1"/>
  <c r="F179"/>
  <c r="G179" s="1"/>
  <c r="F180"/>
  <c r="G180" s="1"/>
  <c r="F176"/>
  <c r="G176" s="1"/>
  <c r="F174"/>
  <c r="G174" s="1"/>
  <c r="F171"/>
  <c r="G171" s="1"/>
  <c r="F169"/>
  <c r="G169" s="1"/>
  <c r="F172"/>
  <c r="G172" s="1"/>
  <c r="F164"/>
  <c r="G164" s="1"/>
  <c r="F168"/>
  <c r="G168" s="1"/>
  <c r="F178"/>
  <c r="G178" s="1"/>
  <c r="F170"/>
  <c r="G170" s="1"/>
  <c r="F166"/>
  <c r="G166" s="1"/>
  <c r="I34" i="66"/>
  <c r="E196" i="56"/>
  <c r="E197" s="1"/>
  <c r="F196"/>
  <c r="I158"/>
  <c r="G158"/>
  <c r="F107" i="105"/>
  <c r="G109" s="1"/>
  <c r="E194"/>
  <c r="E197" s="1"/>
  <c r="E198" s="1"/>
  <c r="H35" i="94"/>
  <c r="G156" i="105"/>
  <c r="G34" i="88"/>
  <c r="G23"/>
  <c r="E184" i="105"/>
  <c r="G183"/>
  <c r="I34" i="22"/>
  <c r="I36"/>
  <c r="F9"/>
  <c r="AA42" i="15" s="1"/>
  <c r="D42" s="1"/>
  <c r="M428" i="56"/>
  <c r="M429" s="1"/>
  <c r="E3" i="58"/>
  <c r="D7"/>
  <c r="F299" i="81"/>
  <c r="F300" s="1"/>
  <c r="F62"/>
  <c r="F70" s="1"/>
  <c r="G22" i="90"/>
  <c r="H13"/>
  <c r="N23" i="88"/>
  <c r="N14"/>
  <c r="N30"/>
  <c r="E88" i="105"/>
  <c r="L39" i="88"/>
  <c r="N21" i="66"/>
  <c r="F91" i="81"/>
  <c r="B15" i="74"/>
  <c r="B9"/>
  <c r="O23" i="66"/>
  <c r="B7" i="74"/>
  <c r="C7" s="1"/>
  <c r="F7" s="1"/>
  <c r="H7" s="1"/>
  <c r="Q31" i="89" l="1"/>
  <c r="K8" i="88" s="1"/>
  <c r="W32" i="89"/>
  <c r="A419" i="105" s="1"/>
  <c r="O1029" i="97"/>
  <c r="A433" i="105" s="1"/>
  <c r="N34" i="22"/>
  <c r="N36"/>
  <c r="N21"/>
  <c r="F91" i="56"/>
  <c r="F90"/>
  <c r="O1031" i="97"/>
  <c r="A436" i="105" s="1"/>
  <c r="I187" i="56"/>
  <c r="N36" i="66"/>
  <c r="I287" i="56"/>
  <c r="I288" s="1"/>
  <c r="G91" i="81"/>
  <c r="I33" i="37"/>
  <c r="J36" s="1"/>
  <c r="I34" s="1"/>
  <c r="C15" i="36"/>
  <c r="F15" s="1"/>
  <c r="H15" s="1"/>
  <c r="C9"/>
  <c r="D15" i="68"/>
  <c r="G154" i="56"/>
  <c r="G155" s="1"/>
  <c r="B9" i="58"/>
  <c r="B10" s="1"/>
  <c r="B15" s="1"/>
  <c r="B19" s="1"/>
  <c r="D15" i="90"/>
  <c r="G154" i="105" s="1"/>
  <c r="G155" s="1"/>
  <c r="I155" s="1"/>
  <c r="E10" i="38"/>
  <c r="C9" i="58"/>
  <c r="C10" s="1"/>
  <c r="C15" s="1"/>
  <c r="H15" i="25"/>
  <c r="G26" s="1"/>
  <c r="H29" s="1"/>
  <c r="H33" s="1"/>
  <c r="D9" i="58"/>
  <c r="D10" s="1"/>
  <c r="D15" s="1"/>
  <c r="D20" s="1"/>
  <c r="A77" i="56"/>
  <c r="G104"/>
  <c r="C24" i="36"/>
  <c r="C28" s="1"/>
  <c r="H21" s="1"/>
  <c r="H24" s="1"/>
  <c r="H28" s="1"/>
  <c r="H30" s="1"/>
  <c r="H38" s="1"/>
  <c r="I40" i="94"/>
  <c r="I156" i="56"/>
  <c r="I31" i="94"/>
  <c r="J36" s="1"/>
  <c r="I34" s="1"/>
  <c r="I38" i="37"/>
  <c r="F194" i="56"/>
  <c r="F197" s="1"/>
  <c r="F198" s="1"/>
  <c r="G198" s="1"/>
  <c r="G108"/>
  <c r="G110" s="1"/>
  <c r="A110" s="1"/>
  <c r="I38" i="75"/>
  <c r="G187" i="56"/>
  <c r="E291"/>
  <c r="E293" s="1"/>
  <c r="G285"/>
  <c r="G287" s="1"/>
  <c r="G288" s="1"/>
  <c r="A287" s="1"/>
  <c r="E9" i="36"/>
  <c r="E5"/>
  <c r="F5" s="1"/>
  <c r="E13"/>
  <c r="F13" s="1"/>
  <c r="H13" s="1"/>
  <c r="G186" i="56"/>
  <c r="I185"/>
  <c r="I186" s="1"/>
  <c r="I188" s="1"/>
  <c r="I189" s="1"/>
  <c r="I156" i="81"/>
  <c r="G108" i="105"/>
  <c r="G110" s="1"/>
  <c r="A110" s="1"/>
  <c r="I156"/>
  <c r="G285"/>
  <c r="G186" i="81"/>
  <c r="F194"/>
  <c r="F197" s="1"/>
  <c r="F198" s="1"/>
  <c r="G198" s="1"/>
  <c r="I186"/>
  <c r="G284" i="105"/>
  <c r="E290"/>
  <c r="E292" s="1"/>
  <c r="F199"/>
  <c r="G199" s="1"/>
  <c r="D10" i="36"/>
  <c r="E199" i="105"/>
  <c r="F77"/>
  <c r="A77" s="1"/>
  <c r="G184"/>
  <c r="G186" s="1"/>
  <c r="E198" i="56"/>
  <c r="E199"/>
  <c r="I23" i="88"/>
  <c r="B15" i="93" s="1"/>
  <c r="I21" i="88"/>
  <c r="A414" i="105"/>
  <c r="B414" s="1"/>
  <c r="I30" i="88"/>
  <c r="I14"/>
  <c r="G39"/>
  <c r="D19" i="58"/>
  <c r="A387" i="105"/>
  <c r="A388" s="1"/>
  <c r="A387" i="81"/>
  <c r="A388" s="1"/>
  <c r="A392" i="56"/>
  <c r="A393" s="1"/>
  <c r="E7" i="58"/>
  <c r="E9" s="1"/>
  <c r="E10" s="1"/>
  <c r="E15" s="1"/>
  <c r="F3"/>
  <c r="E290" i="81"/>
  <c r="E292" s="1"/>
  <c r="G104"/>
  <c r="F77"/>
  <c r="G285"/>
  <c r="G286" s="1"/>
  <c r="G287" s="1"/>
  <c r="A286" s="1"/>
  <c r="F91" i="105"/>
  <c r="F90"/>
  <c r="G91"/>
  <c r="N34" i="88"/>
  <c r="N21"/>
  <c r="N36"/>
  <c r="I118" i="73"/>
  <c r="C9" i="74"/>
  <c r="F9" s="1"/>
  <c r="H9" s="1"/>
  <c r="I677" i="79"/>
  <c r="J677" s="1"/>
  <c r="S678" s="1"/>
  <c r="I65"/>
  <c r="J65" s="1"/>
  <c r="S66" s="1"/>
  <c r="I337"/>
  <c r="J337" s="1"/>
  <c r="S338" s="1"/>
  <c r="I405"/>
  <c r="J405" s="1"/>
  <c r="S406" s="1"/>
  <c r="I269"/>
  <c r="J269" s="1"/>
  <c r="S270" s="1"/>
  <c r="I1029"/>
  <c r="I1017"/>
  <c r="J1017" s="1"/>
  <c r="S1018" s="1"/>
  <c r="I949"/>
  <c r="J949" s="1"/>
  <c r="S950" s="1"/>
  <c r="I473"/>
  <c r="J473" s="1"/>
  <c r="S474" s="1"/>
  <c r="I609"/>
  <c r="J609" s="1"/>
  <c r="S610" s="1"/>
  <c r="I881"/>
  <c r="J881" s="1"/>
  <c r="S882" s="1"/>
  <c r="I745"/>
  <c r="J745" s="1"/>
  <c r="S746" s="1"/>
  <c r="I813"/>
  <c r="J813" s="1"/>
  <c r="S814" s="1"/>
  <c r="I201"/>
  <c r="J201" s="1"/>
  <c r="S202" s="1"/>
  <c r="I541"/>
  <c r="J541" s="1"/>
  <c r="S542" s="1"/>
  <c r="I133"/>
  <c r="J133" s="1"/>
  <c r="S134" s="1"/>
  <c r="C15" i="74"/>
  <c r="F15" s="1"/>
  <c r="H15" s="1"/>
  <c r="J118" i="73"/>
  <c r="I157" i="105" l="1"/>
  <c r="I159" s="1"/>
  <c r="H17" i="25"/>
  <c r="G188" i="56"/>
  <c r="G189" s="1"/>
  <c r="A188" s="1"/>
  <c r="B20" i="58"/>
  <c r="H15" i="90"/>
  <c r="G26" s="1"/>
  <c r="H29" s="1"/>
  <c r="H33" s="1"/>
  <c r="F9" i="36"/>
  <c r="H9" s="1"/>
  <c r="H42" s="1"/>
  <c r="B317" i="56" s="1"/>
  <c r="B318" s="1"/>
  <c r="G154" i="81"/>
  <c r="G155" s="1"/>
  <c r="H15" i="68"/>
  <c r="G157" i="105"/>
  <c r="G159" s="1"/>
  <c r="C19" i="58"/>
  <c r="C20"/>
  <c r="G157" i="56"/>
  <c r="G159" s="1"/>
  <c r="I155"/>
  <c r="I157" s="1"/>
  <c r="I159" s="1"/>
  <c r="B9" i="93"/>
  <c r="C9" s="1"/>
  <c r="F9" s="1"/>
  <c r="H9" s="1"/>
  <c r="G286" i="105"/>
  <c r="G287" s="1"/>
  <c r="A286" s="1"/>
  <c r="C24" i="93"/>
  <c r="C28" s="1"/>
  <c r="H21" s="1"/>
  <c r="H24" s="1"/>
  <c r="H28" s="1"/>
  <c r="H30" s="1"/>
  <c r="H38" s="1"/>
  <c r="I184" i="105"/>
  <c r="I186" s="1"/>
  <c r="F199" i="81"/>
  <c r="G199" s="1"/>
  <c r="F199" i="56"/>
  <c r="G199" s="1"/>
  <c r="O23" i="88"/>
  <c r="I541" i="97" s="1"/>
  <c r="J541" s="1"/>
  <c r="S542" s="1"/>
  <c r="B7" i="93"/>
  <c r="C7" s="1"/>
  <c r="F7" s="1"/>
  <c r="H7" s="1"/>
  <c r="I34" i="88"/>
  <c r="I36"/>
  <c r="F7" i="58"/>
  <c r="F9" s="1"/>
  <c r="F10" s="1"/>
  <c r="F15" s="1"/>
  <c r="G3"/>
  <c r="E20"/>
  <c r="E19"/>
  <c r="A77" i="81"/>
  <c r="C24" i="74"/>
  <c r="C28" s="1"/>
  <c r="H21" s="1"/>
  <c r="H24" s="1"/>
  <c r="H28" s="1"/>
  <c r="H30" s="1"/>
  <c r="H38" s="1"/>
  <c r="H42" s="1"/>
  <c r="B316" i="81" s="1"/>
  <c r="B317" s="1"/>
  <c r="S1030" i="79"/>
  <c r="J1029" s="1"/>
  <c r="I118" i="92"/>
  <c r="J118"/>
  <c r="C15" i="93"/>
  <c r="F15" s="1"/>
  <c r="H15" s="1"/>
  <c r="I187" i="81"/>
  <c r="I188" s="1"/>
  <c r="I189" s="1"/>
  <c r="G187"/>
  <c r="G188" s="1"/>
  <c r="G189" s="1"/>
  <c r="A188" s="1"/>
  <c r="H17" i="90" l="1"/>
  <c r="H17" i="68"/>
  <c r="G26"/>
  <c r="H29" s="1"/>
  <c r="H33" s="1"/>
  <c r="I155" i="81"/>
  <c r="I157" s="1"/>
  <c r="I159" s="1"/>
  <c r="G157"/>
  <c r="G159" s="1"/>
  <c r="I1029" i="97"/>
  <c r="I745"/>
  <c r="J745" s="1"/>
  <c r="S746" s="1"/>
  <c r="I813"/>
  <c r="J813" s="1"/>
  <c r="S814" s="1"/>
  <c r="I949"/>
  <c r="J949" s="1"/>
  <c r="S950" s="1"/>
  <c r="I269"/>
  <c r="J269" s="1"/>
  <c r="S270" s="1"/>
  <c r="I133"/>
  <c r="J133" s="1"/>
  <c r="S134" s="1"/>
  <c r="I677"/>
  <c r="J677" s="1"/>
  <c r="S678" s="1"/>
  <c r="I337"/>
  <c r="J337" s="1"/>
  <c r="S338" s="1"/>
  <c r="I609"/>
  <c r="J609" s="1"/>
  <c r="S610" s="1"/>
  <c r="I473"/>
  <c r="J473" s="1"/>
  <c r="S474" s="1"/>
  <c r="I881"/>
  <c r="J881" s="1"/>
  <c r="S882" s="1"/>
  <c r="I65"/>
  <c r="J65" s="1"/>
  <c r="S66" s="1"/>
  <c r="I201"/>
  <c r="J201" s="1"/>
  <c r="S202" s="1"/>
  <c r="I405"/>
  <c r="J405" s="1"/>
  <c r="S406" s="1"/>
  <c r="I1017"/>
  <c r="J1017" s="1"/>
  <c r="S1018" s="1"/>
  <c r="H42" i="93"/>
  <c r="B316" i="105" s="1"/>
  <c r="B317" s="1"/>
  <c r="F20" i="58"/>
  <c r="F19"/>
  <c r="G7"/>
  <c r="G9" s="1"/>
  <c r="G10" s="1"/>
  <c r="G15" s="1"/>
  <c r="H3"/>
  <c r="I187" i="105"/>
  <c r="I188" s="1"/>
  <c r="I189" s="1"/>
  <c r="G187"/>
  <c r="G188" s="1"/>
  <c r="G189" s="1"/>
  <c r="A188" s="1"/>
  <c r="S1030" i="97" l="1"/>
  <c r="J1029" s="1"/>
  <c r="I3" i="58"/>
  <c r="H7"/>
  <c r="H9" s="1"/>
  <c r="H10" s="1"/>
  <c r="H15" s="1"/>
  <c r="G20"/>
  <c r="G19"/>
  <c r="H19" l="1"/>
  <c r="H20"/>
  <c r="I7"/>
  <c r="I9" s="1"/>
  <c r="I10" s="1"/>
  <c r="I15" s="1"/>
  <c r="J3"/>
  <c r="J7" l="1"/>
  <c r="J9" s="1"/>
  <c r="J10" s="1"/>
  <c r="J15" s="1"/>
  <c r="K3"/>
  <c r="I20"/>
  <c r="I19"/>
  <c r="K7" l="1"/>
  <c r="K9" s="1"/>
  <c r="K10" s="1"/>
  <c r="K15" s="1"/>
  <c r="L3"/>
  <c r="J19"/>
  <c r="J20"/>
  <c r="M3" l="1"/>
  <c r="L7"/>
  <c r="L9" s="1"/>
  <c r="L10" s="1"/>
  <c r="L15" s="1"/>
  <c r="K19"/>
  <c r="K20"/>
  <c r="L19" l="1"/>
  <c r="L20"/>
  <c r="N3"/>
  <c r="M7"/>
  <c r="M9" s="1"/>
  <c r="M10" s="1"/>
  <c r="M15" s="1"/>
  <c r="M20" l="1"/>
  <c r="M19"/>
  <c r="O3"/>
  <c r="N7"/>
  <c r="N9" s="1"/>
  <c r="N10" s="1"/>
  <c r="N15" s="1"/>
  <c r="O7" l="1"/>
  <c r="O9" s="1"/>
  <c r="O10" s="1"/>
  <c r="O15" s="1"/>
  <c r="P3"/>
  <c r="P7" s="1"/>
  <c r="N20"/>
  <c r="N19"/>
  <c r="P9" l="1"/>
  <c r="P10" s="1"/>
  <c r="P15" s="1"/>
  <c r="O20"/>
  <c r="O19"/>
  <c r="P20" l="1"/>
  <c r="P19"/>
  <c r="AC90" i="35"/>
  <c r="AE90" s="1"/>
  <c r="F96"/>
  <c r="AC96" s="1"/>
  <c r="AE96" s="1"/>
  <c r="F108"/>
  <c r="F109" s="1"/>
  <c r="AC109" s="1"/>
  <c r="A393" i="81" l="1"/>
  <c r="A392" s="1"/>
  <c r="A398" i="56"/>
  <c r="A397" s="1"/>
  <c r="A393" i="105"/>
  <c r="A392" s="1"/>
  <c r="AC108" i="35"/>
  <c r="AE108" s="1"/>
</calcChain>
</file>

<file path=xl/sharedStrings.xml><?xml version="1.0" encoding="utf-8"?>
<sst xmlns="http://schemas.openxmlformats.org/spreadsheetml/2006/main" count="9658" uniqueCount="2457">
  <si>
    <r>
      <t>Send completed form to:</t>
    </r>
    <r>
      <rPr>
        <sz val="10"/>
        <rFont val="Arial"/>
        <family val="2"/>
      </rPr>
      <t xml:space="preserve"> your local HUD Office</t>
    </r>
  </si>
  <si>
    <t>All Plans should indicate the racial composition of the</t>
  </si>
  <si>
    <r>
      <t>Attention:</t>
    </r>
    <r>
      <rPr>
        <sz val="10"/>
        <rFont val="Arial"/>
        <family val="2"/>
      </rPr>
      <t xml:space="preserve"> Director Office of Housing</t>
    </r>
  </si>
  <si>
    <r>
      <t>XI.  ESTIMATION OF TAX CREDIT AMOUNT</t>
    </r>
    <r>
      <rPr>
        <sz val="12"/>
        <rFont val="Times New Roman"/>
        <family val="1"/>
      </rPr>
      <t xml:space="preserve"> (Tax Credit Only)</t>
    </r>
  </si>
  <si>
    <t>A.  Eligible Basis Maximum</t>
  </si>
  <si>
    <r>
      <t xml:space="preserve">Eligible Basis </t>
    </r>
    <r>
      <rPr>
        <b/>
        <u/>
        <sz val="10"/>
        <rFont val="Times New Roman"/>
        <family val="1"/>
      </rPr>
      <t>30%</t>
    </r>
    <r>
      <rPr>
        <b/>
        <sz val="10"/>
        <rFont val="Times New Roman"/>
        <family val="1"/>
      </rPr>
      <t xml:space="preserve"> PV</t>
    </r>
  </si>
  <si>
    <t>% low-income units</t>
  </si>
  <si>
    <t>Qualified Basis  (Eligible basis x % of low-income units)</t>
  </si>
  <si>
    <t>High Cost Credit Area</t>
  </si>
  <si>
    <t>(Example)</t>
  </si>
  <si>
    <t>x 4%</t>
  </si>
  <si>
    <t>x 9%</t>
  </si>
  <si>
    <t>B.  Gap Method Maximum</t>
  </si>
  <si>
    <t>USES</t>
  </si>
  <si>
    <t>EQUITY GAP</t>
  </si>
  <si>
    <t>Total Project Costs (Page 27) $</t>
  </si>
  <si>
    <t xml:space="preserve"> (See page 43) - </t>
  </si>
  <si>
    <t>(The Proposed dollar</t>
  </si>
  <si>
    <t>Annual Compliance Fees</t>
  </si>
  <si>
    <t>MAINTENANCE EXPENSES</t>
  </si>
  <si>
    <t>FIXED EXPENSES</t>
  </si>
  <si>
    <t>Elevator</t>
  </si>
  <si>
    <t>Real Estate Taxes</t>
  </si>
  <si>
    <t>Exterminating</t>
  </si>
  <si>
    <t>In Lieu of Taxes</t>
  </si>
  <si>
    <t>Number of projects funded that did not come to fruition</t>
  </si>
  <si>
    <t>No. Years Experience:</t>
  </si>
  <si>
    <t>NAME OF MANAGEMENT COMPANY</t>
  </si>
  <si>
    <t>Zip Code</t>
  </si>
  <si>
    <t>Please use "x" when answering yes/no questions and choosing between options, unless a Drop Down Menu is provided.</t>
  </si>
  <si>
    <t xml:space="preserve">Total Units Designated for persons with HIV/AIDS , </t>
  </si>
  <si>
    <t xml:space="preserve">HOME Units Designated for persons with HIV/AIDS </t>
  </si>
  <si>
    <r>
      <t xml:space="preserve">List all </t>
    </r>
    <r>
      <rPr>
        <u/>
        <sz val="12"/>
        <rFont val="Times New Roman"/>
        <family val="1"/>
      </rPr>
      <t>residential</t>
    </r>
    <r>
      <rPr>
        <sz val="12"/>
        <rFont val="Times New Roman"/>
        <family val="1"/>
      </rPr>
      <t xml:space="preserve"> project costs (including non-LIHTC units) and the appropriate eligible basis amount in the appropriate eligible basis column.  </t>
    </r>
    <r>
      <rPr>
        <b/>
        <sz val="12"/>
        <rFont val="Times New Roman"/>
        <family val="1"/>
      </rPr>
      <t>(</t>
    </r>
    <r>
      <rPr>
        <b/>
        <u/>
        <sz val="12"/>
        <rFont val="Times New Roman"/>
        <family val="1"/>
      </rPr>
      <t>Specify what  ALL  "other" costs are</t>
    </r>
    <r>
      <rPr>
        <b/>
        <sz val="12"/>
        <rFont val="Times New Roman"/>
        <family val="1"/>
      </rPr>
      <t>.) HOME only Projects, use "Actual Costs" column only.</t>
    </r>
  </si>
  <si>
    <t>Off-Site Work</t>
  </si>
  <si>
    <t>Contractor Overhead
(Max 2% of (A+B)</t>
  </si>
  <si>
    <t>Allocation Plan Requires a Minimum of 5 years except projects with less then 12 units</t>
  </si>
  <si>
    <t>Total Costs Listed on Page 26</t>
  </si>
  <si>
    <t>Maximum Amount of Tax Credit eligible to the project from page 39</t>
  </si>
  <si>
    <t>Net LIHTC Proceeds from Page 42</t>
  </si>
  <si>
    <t>@&lt;60%</t>
  </si>
  <si>
    <t>over 60%</t>
  </si>
  <si>
    <t>TC &gt;60%</t>
  </si>
  <si>
    <t>Restricted Tax Credit Units</t>
  </si>
  <si>
    <t>Tax Credit Units are above the 60% Tax Credit Maximum Rent or Income</t>
  </si>
  <si>
    <t>HOME &gt;60%</t>
  </si>
  <si>
    <t>Restricted HOME Units</t>
  </si>
  <si>
    <t>HOME units are above the 60% HOME Maximum Rent or Income</t>
  </si>
  <si>
    <t>HOME &lt;50%</t>
  </si>
  <si>
    <t>of the HOME Units are at or below 50% AMI, must be a minimum of 20%</t>
  </si>
  <si>
    <r>
      <t xml:space="preserve">Less Adjustments for </t>
    </r>
    <r>
      <rPr>
        <b/>
        <u/>
        <sz val="10"/>
        <rFont val="Times New Roman"/>
        <family val="1"/>
      </rPr>
      <t>overages above</t>
    </r>
    <r>
      <rPr>
        <sz val="10"/>
        <rFont val="Times New Roman"/>
        <family val="1"/>
      </rPr>
      <t xml:space="preserve"> limits as</t>
    </r>
  </si>
  <si>
    <t xml:space="preserve">Less SOURCES (2) - $ </t>
  </si>
  <si>
    <t>outlined in Allocation Plan</t>
  </si>
  <si>
    <t xml:space="preserve">FUNDING SHORTFALL </t>
  </si>
  <si>
    <t>OR EQUITY GAP = $ (3)</t>
  </si>
  <si>
    <t>ANNUAL TAX CREDIT REQUIRED</t>
  </si>
  <si>
    <t>INCOME FROM RESTRICTED UNITS</t>
  </si>
  <si>
    <t>INCOME FROM MANAGERS UNITS</t>
  </si>
  <si>
    <t>project (“Project”), as supplemented, represent qualifying acquisition, rehabilitation or new construction expenditures pursuant to Section 42 (d) of the Internal Revenue Code of 1986 and as such these amounts are chargeable to capital accounts and incurred for property of a character subject to the allowance for depreciation. Accordingly, for federal income tax purposes, these amounts will be capitalized and depreciated over the applicable recoverable period of the building to which the expenditures relate.</t>
  </si>
  <si>
    <t>(2)</t>
  </si>
  <si>
    <t>Owner’s application for an allocation of</t>
  </si>
  <si>
    <t>The Project was placed in service for tax purposes on</t>
  </si>
  <si>
    <t>as evidenced by a certificate of occupancy, a copy of which has been provided to Wyoming Community Development Authority (WCDA).</t>
  </si>
  <si>
    <t>(3)</t>
  </si>
  <si>
    <t>To date, the Project Owner has incurred $</t>
  </si>
  <si>
    <t>Applicable Fraction Determination</t>
  </si>
  <si>
    <t>Tax Credit Syndication</t>
  </si>
  <si>
    <t>Non-Profit Questionnaire</t>
  </si>
  <si>
    <t xml:space="preserve">IN WITNESS WHEREOF, the owner has caused this document to be duly executed in its name on this </t>
  </si>
  <si>
    <t>,</t>
  </si>
  <si>
    <t>Final Package Exhibit F-1</t>
  </si>
  <si>
    <t>Final Page 20a</t>
  </si>
  <si>
    <t>Final Page 20b</t>
  </si>
  <si>
    <t>Final Page 21</t>
  </si>
  <si>
    <t>Final Page 20c</t>
  </si>
  <si>
    <t>Final Page 20d</t>
  </si>
  <si>
    <t>Final Page 20e</t>
  </si>
  <si>
    <t>Final Page 20f</t>
  </si>
  <si>
    <t>Final Page 20g</t>
  </si>
  <si>
    <t>Final Page 20h</t>
  </si>
  <si>
    <t>Final Page 20i</t>
  </si>
  <si>
    <t>Final Page 20j</t>
  </si>
  <si>
    <t>Final Page 20k</t>
  </si>
  <si>
    <t>Final Page 20l</t>
  </si>
  <si>
    <t>Final Page 20m</t>
  </si>
  <si>
    <t>Final Page 20n</t>
  </si>
  <si>
    <t>Final Page 20o</t>
  </si>
  <si>
    <t>Final Exhibit F- 3</t>
  </si>
  <si>
    <t>OWNER CERTIFICATION STATEMENT</t>
  </si>
  <si>
    <t>Final Exhibit F- 3 (cont)</t>
  </si>
  <si>
    <t>OWNER CERTIFICATION STATEMENT (Cont.)</t>
  </si>
  <si>
    <t>The undersigned is responsible for ensuring that the project will satisfy all applicable requirements of federal law in the acquisition, rehabilitation, or construction and operation of the project to receive the HOME Investment Partnerships Program funds.</t>
  </si>
  <si>
    <t>The applicant will provide WCDA with any other information required by HUD, state or local regulations.</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</si>
  <si>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HOME funds and may affect future participation in the HOME program in Wyoming.</t>
  </si>
  <si>
    <t>Eligible 
Basis @</t>
  </si>
  <si>
    <t>Total Square Feet</t>
  </si>
  <si>
    <t>Total square footage of all buildings must equal square footage on Page 4 Item D, Page 9 Section IV, Page 10 Section V.</t>
  </si>
  <si>
    <t>XIII. APPLICANT CERTIFICATION</t>
  </si>
  <si>
    <t>Permanent Financing Check</t>
  </si>
  <si>
    <t>LIHTC Proceeds Check</t>
  </si>
  <si>
    <t>The Company is exempt from federal taxation under IRC. Section 501(a) as an organization</t>
  </si>
  <si>
    <t>described in Internal Revenue Code:</t>
  </si>
  <si>
    <t>One of the exempt purposes of the Company includes the fostering of low income housing.</t>
  </si>
  <si>
    <t>The Company owns an interest in the Project, directly or through a partnership or limited liability company.</t>
  </si>
  <si>
    <t>Payments listed for source 3 on Page 20 do not equal amount calculated</t>
  </si>
  <si>
    <t>II.  OWNER/SPONSOR INFORMATION</t>
  </si>
  <si>
    <t>Direct Administration</t>
  </si>
  <si>
    <t>II.  SPONSOR INFORMATION (Cont.)</t>
  </si>
  <si>
    <t xml:space="preserve">C. </t>
  </si>
  <si>
    <t>Partner information</t>
  </si>
  <si>
    <t>Partner's Name</t>
  </si>
  <si>
    <t>Tax ID #</t>
  </si>
  <si>
    <t>In other states?</t>
  </si>
  <si>
    <t>A PREVIOUS PARTICIPATION CERTIFICATION MUST BE SUBMITTED SEE APPLICATION EXHIBIT A-3</t>
  </si>
  <si>
    <t>Contact Person During Application Process:</t>
  </si>
  <si>
    <t xml:space="preserve">Name </t>
  </si>
  <si>
    <t xml:space="preserve">Company </t>
  </si>
  <si>
    <t xml:space="preserve">Address </t>
  </si>
  <si>
    <t>501(c)(3)</t>
  </si>
  <si>
    <t>501(c)(4)</t>
  </si>
  <si>
    <t>Wyoming?</t>
  </si>
  <si>
    <t>Has  the sponsor or other principals previously received tax credits and/or Home funding in</t>
  </si>
  <si>
    <t>yes</t>
  </si>
  <si>
    <t>no</t>
  </si>
  <si>
    <t>sum</t>
  </si>
  <si>
    <t>diff</t>
  </si>
  <si>
    <t>III. DEVELOPMENT TEAM</t>
  </si>
  <si>
    <t xml:space="preserve">Developer </t>
  </si>
  <si>
    <t>Type of Developer</t>
  </si>
  <si>
    <t>Legal Status of Developer</t>
  </si>
  <si>
    <t xml:space="preserve">The Developer is the entity or individual responsible for the project from the beginning through the </t>
  </si>
  <si>
    <t>Tax Credit Equity Factor</t>
  </si>
  <si>
    <t>Syndicators or Equity Sources which have been contacted:</t>
  </si>
  <si>
    <t>Name Source</t>
  </si>
  <si>
    <t>Contact</t>
  </si>
  <si>
    <t>Public</t>
  </si>
  <si>
    <t>Corporations</t>
  </si>
  <si>
    <t>Individuals</t>
  </si>
  <si>
    <t>THERE IS NO FEE FOR PROJECTS WHICH ARE ONLY APPLYING FOR HOME FUNDS.</t>
  </si>
  <si>
    <t>Tax Credit Owners irrevocably elects to fix the maximum applicable Tax Credit percentage(s) in effect</t>
  </si>
  <si>
    <t>date of allocation.</t>
  </si>
  <si>
    <t>NOTE: If an owner does not make an election the IRS will treat the rent floor as taking effect on the</t>
  </si>
  <si>
    <t>year initial period and an additional</t>
  </si>
  <si>
    <t>This project will remain low-income with the occupancy described, for the IRS required 15</t>
  </si>
  <si>
    <t>Utility Allowance by bedroom size (used when tenant pays all or a portion of the utilities.</t>
  </si>
  <si>
    <t>The Utility Allowance is added to the rent before comparing to the maximum rent allowed.)</t>
  </si>
  <si>
    <t>HOME?</t>
  </si>
  <si>
    <t>ORIGINAL Recorded Land Use Restrictive Covenants</t>
  </si>
  <si>
    <t>LOW-INCOME</t>
  </si>
  <si>
    <t>HOUSING</t>
  </si>
  <si>
    <t>TAX CREDIT</t>
  </si>
  <si>
    <t>auto fill from 10% Package Page 8</t>
  </si>
  <si>
    <t>auto fill from 10% Pkg Pg 8</t>
  </si>
  <si>
    <t>below = 0 than nothing has been checked for acquisition</t>
  </si>
  <si>
    <t>Total Prj Costs (10% Pg 15-19) $</t>
  </si>
  <si>
    <t>Permanent financing (10% Pkg Pg 12)</t>
  </si>
  <si>
    <t>MGR</t>
  </si>
  <si>
    <t>Tax Credit Amount Requested on 10% package Page 4</t>
  </si>
  <si>
    <r>
      <t>Non-Profit Corporation</t>
    </r>
    <r>
      <rPr>
        <b/>
        <sz val="12"/>
        <color indexed="9"/>
        <rFont val="Times New Roman"/>
        <family val="1"/>
      </rPr>
      <t>**</t>
    </r>
  </si>
  <si>
    <t>Sponsor</t>
  </si>
  <si>
    <t>Capacity</t>
  </si>
  <si>
    <t>QCT or DDA 130% BOOST?</t>
  </si>
  <si>
    <t>IX.  PROJECT ANNUAL EXPENSES (Rental Project Only)</t>
  </si>
  <si>
    <r>
      <t>X.  TAX CREDIT SYNDICATION</t>
    </r>
    <r>
      <rPr>
        <sz val="12"/>
        <rFont val="Times New Roman"/>
        <family val="1"/>
      </rPr>
      <t xml:space="preserve"> (Tax Credit Only)</t>
    </r>
  </si>
  <si>
    <t xml:space="preserve"> XI.  APPLICANT CERTIFICATION</t>
  </si>
  <si>
    <t>5</t>
  </si>
  <si>
    <t>8-9</t>
  </si>
  <si>
    <t>11-15</t>
  </si>
  <si>
    <t>20-21</t>
  </si>
  <si>
    <t>22</t>
  </si>
  <si>
    <t>23-24</t>
  </si>
  <si>
    <t>28-30</t>
  </si>
  <si>
    <r>
      <t xml:space="preserve">Divided by 10 year credit Period </t>
    </r>
    <r>
      <rPr>
        <sz val="10"/>
        <rFont val="Symbol"/>
        <family val="1"/>
        <charset val="2"/>
      </rPr>
      <t>¸</t>
    </r>
    <r>
      <rPr>
        <sz val="10"/>
        <rFont val="Times New Roman"/>
        <family val="1"/>
      </rPr>
      <t xml:space="preserve">               10 </t>
    </r>
  </si>
  <si>
    <t>Tax Credit “Equity” Required =</t>
  </si>
  <si>
    <t>Permanent financing (Page 20) $</t>
  </si>
  <si>
    <t>Divided by Tax Credit Equity Factor</t>
  </si>
  <si>
    <t>TOTAL SOURCES $ (2)</t>
  </si>
  <si>
    <t>C.   Total Annual Credit Amount Requested</t>
  </si>
  <si>
    <t>TOTAL ANNUAL CREDIT AMOUNT REQUESTED FOR THE PROJECT</t>
  </si>
  <si>
    <t>(Lesser of Eligible Basis Maximum and Gap Method Maximum) (See Page 5 Section I Item B)</t>
  </si>
  <si>
    <t>Purpose(s) of formation of non-profit:</t>
  </si>
  <si>
    <t>Management Company</t>
  </si>
  <si>
    <t>Sponsoring Organization</t>
  </si>
  <si>
    <t>HOME funding Subtotal from prior page</t>
  </si>
  <si>
    <r>
      <t xml:space="preserve">Net proceeds </t>
    </r>
    <r>
      <rPr>
        <b/>
        <sz val="10"/>
        <rFont val="Times New Roman"/>
        <family val="1"/>
      </rPr>
      <t xml:space="preserve">Historic </t>
    </r>
    <r>
      <rPr>
        <sz val="10"/>
        <rFont val="Times New Roman"/>
        <family val="1"/>
      </rPr>
      <t>TC from prior page</t>
    </r>
  </si>
  <si>
    <t>Net proceeds LIHTC from prior page</t>
  </si>
  <si>
    <t>Documentation showing the local jurisdiction has been notified and given specific information about the project.</t>
  </si>
  <si>
    <t>Location Map, showing location of the site relative to the surrounding neighborhood</t>
  </si>
  <si>
    <t>All rental rehabilitation projects must provide a Capital Needs Assessment (including an Economic
Feasibility Assessment of Expenses), stating the viability and long term feasibility of the project.</t>
  </si>
  <si>
    <t>applicant may obtain census tract location information</t>
  </si>
  <si>
    <t>from local planning agencies, public libraries and other</t>
  </si>
  <si>
    <r>
      <t xml:space="preserve">Part 3-Direction of Marketing Activity. </t>
    </r>
    <r>
      <rPr>
        <sz val="10"/>
        <rFont val="Arial"/>
        <family val="2"/>
      </rPr>
      <t>Indicate which</t>
    </r>
  </si>
  <si>
    <t>Acquisition with units occupied or suitable for occupancy on acquisition date.</t>
  </si>
  <si>
    <t>Allocation Year</t>
  </si>
  <si>
    <t>No</t>
  </si>
  <si>
    <t>Yes</t>
  </si>
  <si>
    <t xml:space="preserve">    If Yes, Amount $</t>
  </si>
  <si>
    <t xml:space="preserve"> in qualifying </t>
  </si>
  <si>
    <t>acquisition, rehabilitation or new construction expenditures with respect to the Project.</t>
  </si>
  <si>
    <t>(4)</t>
  </si>
  <si>
    <t>The only federal, state or local subsidies being received by this project is/are:</t>
  </si>
  <si>
    <t>(5)</t>
  </si>
  <si>
    <t>With respect to the syndication of the low income housing tax credits allocated to the</t>
  </si>
  <si>
    <t>Operating Reserves</t>
  </si>
  <si>
    <t>Escrows</t>
  </si>
  <si>
    <t>Marketing</t>
  </si>
  <si>
    <t>TOTAL RESIDENTIAL COST</t>
  </si>
  <si>
    <t>TOTAL</t>
  </si>
  <si>
    <t>Less portion of federal grant used to finance qualifying development costs</t>
  </si>
  <si>
    <t>Site control Document</t>
  </si>
  <si>
    <t>Documentation of proper zoning</t>
  </si>
  <si>
    <t>Flood plain documentation</t>
  </si>
  <si>
    <t>The undersigned has served as the general contractor of the real property constructed at the Property</t>
  </si>
  <si>
    <t>dated</t>
  </si>
  <si>
    <t>the marketing program to be used to attract all segments of</t>
  </si>
  <si>
    <t>the AFHM Plan, if such materials are available.</t>
  </si>
  <si>
    <t>the eligible population, especially those groups designated</t>
  </si>
  <si>
    <t>in Part 3 of this AFHM Plan as least likely to apply. The</t>
  </si>
  <si>
    <r>
      <t>Part 7-Additional Considerations.</t>
    </r>
    <r>
      <rPr>
        <sz val="10"/>
        <rFont val="Arial"/>
        <family val="2"/>
      </rPr>
      <t xml:space="preserve"> In this section de-</t>
    </r>
  </si>
  <si>
    <t>applicant shall state: the type of media to be used, the names</t>
  </si>
  <si>
    <t>scribe other groups to which the housing may be marketed</t>
  </si>
  <si>
    <t>of newspaper/call letters of radio or TV stations; the iden-</t>
  </si>
  <si>
    <t>On separate sheets, indicate training to be provided to staff on Federal, State and local fair housing laws and regulations as well as this AFHM Plan. Attach a copy of the instructions to staff regarding fair housing.</t>
  </si>
  <si>
    <t>Brochures/Leaflets/Handouts</t>
  </si>
  <si>
    <t>Site Signs</t>
  </si>
  <si>
    <t>Community Contacts</t>
  </si>
  <si>
    <r>
      <t xml:space="preserve">7. </t>
    </r>
    <r>
      <rPr>
        <b/>
        <sz val="8"/>
        <rFont val="Arial"/>
        <family val="2"/>
      </rPr>
      <t>Additional Considerations</t>
    </r>
    <r>
      <rPr>
        <sz val="8"/>
        <rFont val="Arial"/>
        <family val="2"/>
      </rPr>
      <t xml:space="preserve"> Attach additional sheets as needed.</t>
    </r>
  </si>
  <si>
    <r>
      <t xml:space="preserve">8. </t>
    </r>
    <r>
      <rPr>
        <b/>
        <sz val="8"/>
        <rFont val="Arial"/>
        <family val="2"/>
      </rPr>
      <t>Review and Update</t>
    </r>
    <r>
      <rPr>
        <sz val="8"/>
        <rFont val="Arial"/>
        <family val="2"/>
      </rPr>
      <t xml:space="preserve"> By signing this form the applicant agrees to review their AFHM Plan every 5 years and update as needed to ensure continued compliance with HUD's Affirmative Fair Housing Marketing Regulations (24 CFR 200.620).</t>
    </r>
  </si>
  <si>
    <t>Signature of person submitting this Plan &amp; Date of Submission (mm/dd/yyyy)</t>
  </si>
  <si>
    <t>Name (type or print)</t>
  </si>
  <si>
    <t>Title &amp; Name of Company</t>
  </si>
  <si>
    <t>For HUD-Office of Housing Use Only</t>
  </si>
  <si>
    <t>For HUD-Office of Fair Housing and Equal Opportunity Use Only</t>
  </si>
  <si>
    <t>Reviewing Official:</t>
  </si>
  <si>
    <t>Approved</t>
  </si>
  <si>
    <t>Disapproved</t>
  </si>
  <si>
    <t>(Check One)</t>
  </si>
  <si>
    <t>Signature &amp; Date (mm/dd/yyyy)</t>
  </si>
  <si>
    <t>Page 2 of 4</t>
  </si>
  <si>
    <r>
      <t xml:space="preserve">form </t>
    </r>
    <r>
      <rPr>
        <b/>
        <sz val="8"/>
        <rFont val="Arial"/>
        <family val="2"/>
      </rPr>
      <t>HUD-935.2</t>
    </r>
    <r>
      <rPr>
        <sz val="8"/>
        <rFont val="Arial"/>
        <family val="2"/>
      </rPr>
      <t xml:space="preserve"> (8/2004)</t>
    </r>
  </si>
  <si>
    <r>
      <t>Applicability:</t>
    </r>
    <r>
      <rPr>
        <sz val="10"/>
        <rFont val="Arial"/>
        <family val="2"/>
      </rPr>
      <t xml:space="preserve"> This form is to be completed by all insured or subsidized: (1) multifamily projects; and (2) single-family homebuilders that can not meet at least one of the following requirements: (a) is a signatory in good standing to a Voluntary Affirmative Marketing Agreement (VAMA); (b) has a HUD approved AFHM Plan; (c) has contracted with someone to market their houses who has an AFHM Plan or is a signatory to a VAMA; or (d) can self certify compliance with HUD's AFHM Regulations,  maintain records of their AFHM activities and make the records available to HUD upon request. Single-family homebuilders that can meet at least one of the above requirements can complete block 11 on form HUD-92541-Builder's Certification of Plans, Specifications, &amp; Site instead of completing the AFHM Plan. [See HUD Mortgagee Letters 1995-18 dated April 28, 1995 and 2001-09 dated April 2, 2001]</t>
    </r>
  </si>
  <si>
    <t>which the housing will be (is) located. Block 1i - the</t>
  </si>
  <si>
    <t>shall be submitted for each housing market area.</t>
  </si>
  <si>
    <t>IX.</t>
  </si>
  <si>
    <t>To print the entire application go to "File", "Print", in the "Print What" box select "Entire Workbook" and then press "OK".</t>
  </si>
  <si>
    <t>To move to the next field in the worksheet use the "Tab" key.</t>
  </si>
  <si>
    <t>When the last cell on each sheet has been entered it will take you back to the top of that page.</t>
  </si>
  <si>
    <t>Move through the pages by clicking on the page numbers below.</t>
  </si>
  <si>
    <t>DEVELOPMENT BUDGET:
PROJECT USES</t>
  </si>
  <si>
    <t>Month 7</t>
  </si>
  <si>
    <t>Month 8</t>
  </si>
  <si>
    <t>Month 9</t>
  </si>
  <si>
    <t>Month10</t>
  </si>
  <si>
    <t>Month 11</t>
  </si>
  <si>
    <t>Month 12</t>
  </si>
  <si>
    <t>SOURCES</t>
  </si>
  <si>
    <t>DEVELOPMENT BUDGET:
SOURCES</t>
  </si>
  <si>
    <t>Acquisition Costs</t>
  </si>
  <si>
    <t>Site Work</t>
  </si>
  <si>
    <t>Rehabilitation and New Construction</t>
  </si>
  <si>
    <t>Professional Fees</t>
  </si>
  <si>
    <t>Construction Interim Costs</t>
  </si>
  <si>
    <t>Soft Costs</t>
  </si>
  <si>
    <t>Syndication Costs</t>
  </si>
  <si>
    <t>Developer Fees</t>
  </si>
  <si>
    <t>Project Reserves</t>
  </si>
  <si>
    <t>TOTAL USES</t>
  </si>
  <si>
    <t>Interim Funding Sources</t>
  </si>
  <si>
    <t>TOTAL INTERIM SOURCES</t>
  </si>
  <si>
    <t>Permanent Funding Sources</t>
  </si>
  <si>
    <t>TOTAL PERMANENT SOURCES</t>
  </si>
  <si>
    <t>Cumulative Difference -</t>
  </si>
  <si>
    <t>1.</t>
  </si>
  <si>
    <t>2.</t>
  </si>
  <si>
    <t>3.</t>
  </si>
  <si>
    <t>4.</t>
  </si>
  <si>
    <t>5.</t>
  </si>
  <si>
    <t>6.</t>
  </si>
  <si>
    <t>7.</t>
  </si>
  <si>
    <t>8.</t>
  </si>
  <si>
    <t>9.</t>
  </si>
  <si>
    <r>
      <t xml:space="preserve">Note: Ownership is a </t>
    </r>
    <r>
      <rPr>
        <u/>
        <sz val="12"/>
        <rFont val="Times New Roman"/>
        <family val="1"/>
      </rPr>
      <t>requirement</t>
    </r>
    <r>
      <rPr>
        <sz val="12"/>
        <rFont val="Times New Roman"/>
        <family val="1"/>
      </rPr>
      <t xml:space="preserve"> for eligibility for a tax credit Carryover/10% Test Allocation</t>
    </r>
  </si>
  <si>
    <t>Lease</t>
  </si>
  <si>
    <t>Option</t>
  </si>
  <si>
    <t>Deed</t>
  </si>
  <si>
    <t>Other (specify)</t>
  </si>
  <si>
    <t>Expiration date of contract</t>
  </si>
  <si>
    <t>Contractor  Profit
(Max 6% of (A+B)</t>
  </si>
  <si>
    <t>General Requirements
(Max 6% of (A+B)</t>
  </si>
  <si>
    <t>Construction
Contingency</t>
  </si>
  <si>
    <t>70% PV Eligible Basis (9% Credit)</t>
  </si>
  <si>
    <t>Other
(Specify)</t>
  </si>
  <si>
    <t>X. DEVELOPMENT BUDGET</t>
  </si>
  <si>
    <t>Month 1</t>
  </si>
  <si>
    <t>Month 2</t>
  </si>
  <si>
    <t>Month 3</t>
  </si>
  <si>
    <t>Month 4</t>
  </si>
  <si>
    <t>Month 5</t>
  </si>
  <si>
    <t>Month 6</t>
  </si>
  <si>
    <t>Is project a Rehabilitation project with occupied units:</t>
  </si>
  <si>
    <t>labor unions, employers, public and private agencies, dis-</t>
  </si>
  <si>
    <t>days prior to the initiation of sales or rental marketing</t>
  </si>
  <si>
    <t>ability advocates, schools and individuals who are con-</t>
  </si>
  <si>
    <t>activities, the applicant of an approved AFHM Plan shall</t>
  </si>
  <si>
    <t>nected with these organizations and/or are well-known in</t>
  </si>
  <si>
    <t>submit notice of intent to begin marketing. The notification</t>
  </si>
  <si>
    <t>Minority Area</t>
  </si>
  <si>
    <t>Black or African American</t>
  </si>
  <si>
    <t>Native Hawaiian or Other Pacific Islander</t>
  </si>
  <si>
    <t xml:space="preserve">Mixed Area (with </t>
  </si>
  <si>
    <t>% minority residents)</t>
  </si>
  <si>
    <t>Hispanic or Latino</t>
  </si>
  <si>
    <t>G.</t>
  </si>
  <si>
    <r>
      <t xml:space="preserve">Type of Project (check </t>
    </r>
    <r>
      <rPr>
        <b/>
        <u/>
        <sz val="12"/>
        <rFont val="Times New Roman"/>
        <family val="1"/>
      </rPr>
      <t>all</t>
    </r>
    <r>
      <rPr>
        <sz val="12"/>
        <rFont val="Times New Roman"/>
        <family val="1"/>
      </rPr>
      <t xml:space="preserve"> that apply)</t>
    </r>
  </si>
  <si>
    <t>Projects is not agreeing to limit the gross rent from all sources to not exceed the maximum as presented in this application and thus does not meet the minimum scoring requirements. See page 6.</t>
  </si>
  <si>
    <t>If no, is site currently in the process of rezoning?</t>
  </si>
  <si>
    <t>Provide details:</t>
  </si>
  <si>
    <t>CC.</t>
  </si>
  <si>
    <t xml:space="preserve">Are all utilities available to and of the appropriate size for the project? </t>
  </si>
  <si>
    <t>DD.</t>
  </si>
  <si>
    <t>Will support services be provided to the tenants?</t>
  </si>
  <si>
    <t>If yes, are they included in the rent?</t>
  </si>
  <si>
    <t>EE.</t>
  </si>
  <si>
    <t xml:space="preserve">Are there any environmental issues related to the property?  </t>
  </si>
  <si>
    <t>in Wyoming.</t>
  </si>
  <si>
    <t>CAN NOT HAVE TENANT AND OWNER PAYING HOT WATER</t>
  </si>
  <si>
    <t>CAN NOT HAVE TENANT AND OWNER PAYING COOKING</t>
  </si>
  <si>
    <t>CAN NOT HAVE TENANT AND OWNER PAYING LIGHTING</t>
  </si>
  <si>
    <t>CAN NOT HAVE TENANT AND OWNER PAYING AIR CONDITIONING</t>
  </si>
  <si>
    <t>CAN NOT HAVE TENANT AND OWNER PAYING WATER</t>
  </si>
  <si>
    <t>Total Costs Listed on Final Package Page 15</t>
  </si>
  <si>
    <t>Net LIHTC Proceeds from Final Package Page 18</t>
  </si>
  <si>
    <t>Total Amount of Tax Credits</t>
  </si>
  <si>
    <t>Less:</t>
  </si>
  <si>
    <t>Attorney</t>
  </si>
  <si>
    <t>Accountant</t>
  </si>
  <si>
    <t>Consultant(s)</t>
  </si>
  <si>
    <t>Bridge Loan &amp; Interest</t>
  </si>
  <si>
    <t>Syndicator</t>
  </si>
  <si>
    <t>Total Costs</t>
  </si>
  <si>
    <t>Net LIHTC Proceeds</t>
  </si>
  <si>
    <t>NUMBER OF RESTRICTED UNITS</t>
  </si>
  <si>
    <t>MAX DEVELOPER FEE</t>
  </si>
  <si>
    <t>ACQUISITION COST</t>
  </si>
  <si>
    <t>NEW CONSTRUCTION AND REHAB</t>
  </si>
  <si>
    <t>MAXIMUM DEVELOPERS FEES Acquisition</t>
  </si>
  <si>
    <t>MAXIMUM DEVELOPERS FEES New/Rehab</t>
  </si>
  <si>
    <t>TOTAL PROPOSED DEVELOPER FEES</t>
  </si>
  <si>
    <t>TOTAL MAXIMUM DEVELOPERS FEES</t>
  </si>
  <si>
    <t>ACQUISITION</t>
  </si>
  <si>
    <t xml:space="preserve">Rental Projects: Occupancy will be restricted as follows and will be reflected in Land Use Restrictive </t>
  </si>
  <si>
    <t>Covenants Agreement.</t>
  </si>
  <si>
    <t>Unrestricted</t>
  </si>
  <si>
    <t>Disabled</t>
  </si>
  <si>
    <t>Homeless</t>
  </si>
  <si>
    <t>Elderly (55+)</t>
  </si>
  <si>
    <t>Elderly (62+)</t>
  </si>
  <si>
    <t>Other</t>
  </si>
  <si>
    <t>#</t>
  </si>
  <si>
    <t>AA.</t>
  </si>
  <si>
    <t>Site Control (e.g. ownership, option, purchase contract) Is site currently under control?</t>
  </si>
  <si>
    <r>
      <t>If yes, control is in the form of (</t>
    </r>
    <r>
      <rPr>
        <b/>
        <sz val="12"/>
        <rFont val="Times New Roman"/>
        <family val="1"/>
      </rPr>
      <t>Include documentation)</t>
    </r>
    <r>
      <rPr>
        <sz val="12"/>
        <rFont val="Times New Roman"/>
        <family val="1"/>
      </rPr>
      <t>:</t>
    </r>
  </si>
  <si>
    <t>BB.</t>
  </si>
  <si>
    <t>Tax Credit Amount Requested on Page 5</t>
  </si>
  <si>
    <t>Difference</t>
  </si>
  <si>
    <t xml:space="preserve"> cents per tax credit dollar,</t>
  </si>
  <si>
    <t>as evidenced by the Limited Partnership Agreement, a copy of which has been provided</t>
  </si>
  <si>
    <t>to WCDA.</t>
  </si>
  <si>
    <t>(6)</t>
  </si>
  <si>
    <t>The taxpayer identification number assigned to the Project Owner is:</t>
  </si>
  <si>
    <t>(7)</t>
  </si>
  <si>
    <t>The Project Owner has complied with all applicable local, State, and Federal laws as they relate to fair housing, persons with disabilities, and wrongful discrimination.</t>
  </si>
  <si>
    <t>State of</t>
  </si>
  <si>
    <t>:</t>
  </si>
  <si>
    <t xml:space="preserve">County of </t>
  </si>
  <si>
    <t>The foregoing instrument was acknowledged before me this</t>
  </si>
  <si>
    <t xml:space="preserve">day of </t>
  </si>
  <si>
    <t>, 20</t>
  </si>
  <si>
    <t xml:space="preserve">by </t>
  </si>
  <si>
    <t>authorized representative of</t>
  </si>
  <si>
    <t>My Commission Expires:</t>
  </si>
  <si>
    <t>Final Exhibit F- 4</t>
  </si>
  <si>
    <t>CERTIFICATION OF QUALIFIED NON-PROFIT ORGANIZATION</t>
  </si>
  <si>
    <t>Less non-qualified units of higher quality</t>
  </si>
  <si>
    <t>TOTAL ELIGIBLE BASIS</t>
  </si>
  <si>
    <t>Contractor's Certification</t>
  </si>
  <si>
    <t>Architect's Certification</t>
  </si>
  <si>
    <t>Final Cost Certification Package Application</t>
  </si>
  <si>
    <r>
      <t xml:space="preserve">In order to comply with various IRS requirements, as well as conditions of WCDA, the following information will need to be completed and </t>
    </r>
    <r>
      <rPr>
        <b/>
        <u/>
        <sz val="12"/>
        <rFont val="Times New Roman"/>
        <family val="1"/>
      </rPr>
      <t>received</t>
    </r>
    <r>
      <rPr>
        <sz val="12"/>
        <rFont val="Times New Roman"/>
        <family val="1"/>
      </rPr>
      <t xml:space="preserve"> by WCDA no later than 5:00 p.m. as described in the Carryover Allocation document for each project. Applications received after said date will be accessed a late fee equal to $500.00 per day and will be processed in order of receipt as time permits.</t>
    </r>
  </si>
  <si>
    <t>Specific Unit Information (See 10% Cost Certification Package Exhibit C-1)</t>
  </si>
  <si>
    <t>Copy of Deed showing ownership of property.</t>
  </si>
  <si>
    <t>Copy of the original IRS notification of the Project Owners Employer Identification Number.</t>
  </si>
  <si>
    <t>Evidence of formation of the Project Owner (Partnership, limited partnership, limited liability company, etc.)</t>
  </si>
  <si>
    <t>Sample Field Notes Checklist</t>
  </si>
  <si>
    <t xml:space="preserve">Project Number: </t>
  </si>
  <si>
    <t>HUD Program:</t>
  </si>
  <si>
    <t>Location: (street, city, 
county/state, &amp; zip code)</t>
  </si>
  <si>
    <t xml:space="preserve">Number of Dwelling Units: </t>
  </si>
  <si>
    <t>Project site is in a location described as:</t>
  </si>
  <si>
    <t>Central city Suburban</t>
  </si>
  <si>
    <t>New construction</t>
  </si>
  <si>
    <t xml:space="preserve"> Infill urban development In developing rural area</t>
  </si>
  <si>
    <t xml:space="preserve"> In undeveloped area</t>
  </si>
  <si>
    <t>Note to Reader: An Environmental Assessment (EA) is a concise public document that a Federal agency must prepare in order to comply with the National Environmental Policy Act (NEPA) and the related Federal environmental laws and authorities. The EA must support decision making process and provide a clear rationale, justification, and documentation for ratings assigned.</t>
  </si>
  <si>
    <t>Instructions</t>
  </si>
  <si>
    <t>Credit Period Start Date</t>
  </si>
  <si>
    <t>% PV</t>
  </si>
  <si>
    <t>Applic-able Fraction</t>
  </si>
  <si>
    <t>123 "A" Street</t>
  </si>
  <si>
    <t>4)  I have not been convicted of a felony and am not presently, to my knowledge, the subject of a complaint or indictment charging a felony related to any Low Income Housing Tax Credit or HOME program matter.  (Applicable to General Partners or Project Owners Only)  All the parties who are principals or who are proposed as principals here are listed above and no principals or identities of interest are concealed or omitted.</t>
  </si>
  <si>
    <t>Name of Principal</t>
  </si>
  <si>
    <t>Signature of Principal</t>
  </si>
  <si>
    <t>Title, Role or Capacity</t>
  </si>
  <si>
    <t xml:space="preserve">FALSE STATEMENTS AND MISREPRESENTATIONS OF ANY KIND MAY BE GROUNDS FOR DENIAL OR LOSS OF THE TAX CREDITS OR HOME FUNDS AND MAY AFFECT FUTURE PARTICIPATION IN THE TAX CREDIT AND HOME PROGRAMS IN WYOMING. </t>
  </si>
  <si>
    <t xml:space="preserve">Social Security or IRS Employer ID # </t>
  </si>
  <si>
    <t>Expected % Ownership</t>
  </si>
  <si>
    <t>Role of 
Each Principal</t>
  </si>
  <si>
    <t>Principal’s Name</t>
  </si>
  <si>
    <t>Role</t>
  </si>
  <si>
    <t># units</t>
  </si>
  <si>
    <t>SCHEDULE A</t>
  </si>
  <si>
    <t>HOME PER UNIT LIMITS</t>
  </si>
  <si>
    <t>HOME REQUESTED</t>
  </si>
  <si>
    <t>HOME MATCH</t>
  </si>
  <si>
    <t>BANKED</t>
  </si>
  <si>
    <t>MATCH REQUIREMENT AT 25%</t>
  </si>
  <si>
    <t>AMOUNT OF MATCH</t>
  </si>
  <si>
    <t>REQUIRED</t>
  </si>
  <si>
    <t>MATCH MET</t>
  </si>
  <si>
    <t>MATCH REQUIREMENT AT 4.5%</t>
  </si>
  <si>
    <t>EXCESS MATCH</t>
  </si>
  <si>
    <t>TOTAL PROJECT COSTS PER UNIT LIMITS</t>
  </si>
  <si>
    <t>TOTAL COSTS LESS OVERAGES/TOTAL COSTS</t>
  </si>
  <si>
    <t>Fees under maximum</t>
  </si>
  <si>
    <t>Project costs</t>
  </si>
  <si>
    <t>% owner equity</t>
  </si>
  <si>
    <t>% Combined Fees</t>
  </si>
  <si>
    <t>HOME REGULATION REQUIREMENTS</t>
  </si>
  <si>
    <t>% TO TOTAL</t>
  </si>
  <si>
    <t>PERCENT OF HOME UNITS TO TOTAL UNITS</t>
  </si>
  <si>
    <t>The worksheet is locked, thus only cells needing input from user may be accessed.</t>
  </si>
  <si>
    <t>Maximum Amount of Tax Credit eligible to the project from 10% Package Page 20</t>
  </si>
  <si>
    <t>HOME Amount Requested on 10% Package Page 4</t>
  </si>
  <si>
    <t>HOME funds to be utilized as an Amortizing Loan on 10% Package Page 12</t>
  </si>
  <si>
    <t>3)  All of the names of the parties, known to me to be principals in this project in which I propose to participate, are listed above.</t>
  </si>
  <si>
    <t>Amount of Rehabilitation budgeted</t>
  </si>
  <si>
    <t>Amount of Rehabilitation budgeted for Accessory Structures</t>
  </si>
  <si>
    <t>Amount of Rehabilitation per unit</t>
  </si>
  <si>
    <t>ate, single-family homebuilders who submit an AFHM</t>
  </si>
  <si>
    <t>Plan, should check the SFH (Single-family Housing) Plan</t>
  </si>
  <si>
    <t>box.</t>
  </si>
  <si>
    <r>
      <t>Part 4-Marketing Program.</t>
    </r>
    <r>
      <rPr>
        <sz val="10"/>
        <rFont val="Arial"/>
        <family val="2"/>
      </rPr>
      <t xml:space="preserve"> The applicant shall describe</t>
    </r>
  </si>
  <si>
    <t>RD</t>
  </si>
  <si>
    <t>Copies of any written materials should be submitted with</t>
  </si>
  <si>
    <t>(Cash Position) (K-L-M)</t>
  </si>
  <si>
    <t>Total - Will
NOT print</t>
  </si>
  <si>
    <t>BUILDERS PROFIT EXCEEDS ALLOCATION PLAN LIMITATIONS</t>
  </si>
  <si>
    <t>GENERAL REQUIREMENTS EXCEEDS ALLOCATION PLAN LIMITATIONS</t>
  </si>
  <si>
    <t>DEVELOPERS FEES EXCEEDS ALLOCATION PLAN LIMITATIONS</t>
  </si>
  <si>
    <t>OPERATING EXPENSES PER MONTH EXCEEDS ALLOCATION PLAN LIMITATIONS</t>
  </si>
  <si>
    <t>TOTAL UNITS (MINUS MGR)</t>
  </si>
  <si>
    <t>RESERVES DO NOT MEET ALLOCATION PLAN REQUIREMENTS</t>
  </si>
  <si>
    <t>HOME funds repaid with an interest rate at or above the Applicable Federal Rate</t>
  </si>
  <si>
    <t>(mon/day/year)</t>
  </si>
  <si>
    <t>Total Cost of Land $</t>
  </si>
  <si>
    <t>Name of Seller</t>
  </si>
  <si>
    <t>Phone</t>
  </si>
  <si>
    <t>Address</t>
  </si>
  <si>
    <t>State</t>
  </si>
  <si>
    <t>City</t>
  </si>
  <si>
    <t>If yes, include third party documentation</t>
  </si>
  <si>
    <t>If no, provide explanation.</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</si>
  <si>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the tax credits and may affect future participation in the tax credit program in Wyoming.</t>
  </si>
  <si>
    <t>Legal Name of Applicant</t>
  </si>
  <si>
    <t>By:</t>
  </si>
  <si>
    <t>Title</t>
  </si>
  <si>
    <t>day of</t>
  </si>
  <si>
    <t>The Allocation Plan requires projects to limit the gross rent from all sources to not exceed the maximum as presented in this application. See page 6.</t>
  </si>
  <si>
    <t>Rent Subsidy Anticipated</t>
  </si>
  <si>
    <t>Approval Date</t>
  </si>
  <si>
    <t>Rural Development (RD)</t>
  </si>
  <si>
    <t>%</t>
  </si>
  <si>
    <t>Section 8 Mod Rehab</t>
  </si>
  <si>
    <t>HUD Vouchers</t>
  </si>
  <si>
    <t>HUD Tenant-Based Certificates</t>
  </si>
  <si>
    <t>Pre-Existing Subsidies (Rehab and Rehab/Acquisition projects only)</t>
  </si>
  <si>
    <t>Indicate with an "X" any of the following that are currently utilized by the project.</t>
  </si>
  <si>
    <t>HUD Sec 221(d)(3)</t>
  </si>
  <si>
    <t>If yes, evidence of eligibility must be submitted. Describe:</t>
  </si>
  <si>
    <t>Buildings acquired or to be acquired with Buyer’s Basis</t>
  </si>
  <si>
    <t>Name and Title</t>
  </si>
  <si>
    <t>Years</t>
  </si>
  <si>
    <t>Amortization of HOME Funds (Page 20)</t>
  </si>
  <si>
    <t>Total Affordability Period committed to on page 6</t>
  </si>
  <si>
    <t>Affordability Period must be equal to or greater then amortization period.</t>
  </si>
  <si>
    <t>WY</t>
  </si>
  <si>
    <r>
      <t>XVI.  APPLICATION FEE</t>
    </r>
    <r>
      <rPr>
        <sz val="12"/>
        <rFont val="Times New Roman"/>
        <family val="1"/>
      </rPr>
      <t xml:space="preserve"> (Tax Credit Projects)</t>
    </r>
  </si>
  <si>
    <t>Total number of units in the project</t>
  </si>
  <si>
    <t>20 or less units, application fee</t>
  </si>
  <si>
    <t>More than 20 units application fee</t>
  </si>
  <si>
    <t>Application Page 19</t>
  </si>
  <si>
    <t>Application Page 19b</t>
  </si>
  <si>
    <t>Subtotal from prior page</t>
  </si>
  <si>
    <t>Permanent Financing Subtotal (both pages)</t>
  </si>
  <si>
    <t>Credit Enhancements</t>
  </si>
  <si>
    <t>HUD Project-Based Section 8</t>
  </si>
  <si>
    <t>Application Page 52a</t>
  </si>
  <si>
    <t>Application Page 52b</t>
  </si>
  <si>
    <t>Application Page 52c</t>
  </si>
  <si>
    <t>Application Page 52d</t>
  </si>
  <si>
    <t>Application Page 57a</t>
  </si>
  <si>
    <t>Application Page 57b</t>
  </si>
  <si>
    <t>Application Page 57c</t>
  </si>
  <si>
    <t>Application Page 57d</t>
  </si>
  <si>
    <t>Must detail "Other"</t>
  </si>
  <si>
    <t>Debt Service Ratio is not between tolerance of 120% and 125%</t>
  </si>
  <si>
    <t>The applicant should indicate whether the</t>
  </si>
  <si>
    <t>cludes approval of this notification procedure as part of the</t>
  </si>
  <si>
    <t>sales/rental staff have had previous experience in</t>
  </si>
  <si>
    <t>AFHM Plan. The burden hours for such notification are</t>
  </si>
  <si>
    <t>marketing housing to group(s) identified as least</t>
  </si>
  <si>
    <t>included in the total designated for this AFHM Plan form.</t>
  </si>
  <si>
    <t>likely to apply for the housing.</t>
  </si>
  <si>
    <t>Describe the instructions and training provided or</t>
  </si>
  <si>
    <t>to be provided to sales/rental staff. This guidance to</t>
  </si>
  <si>
    <t>staff must include information regarding Federal</t>
  </si>
  <si>
    <t>State and local fair housing laws and this AFHM</t>
  </si>
  <si>
    <t>Plan.</t>
  </si>
  <si>
    <t>If yes, describe the level of participation and/or relationship of each:</t>
  </si>
  <si>
    <t>Non-profit projects must also include a Non-Profit Questionnaire. (Application Exhibit A-5)</t>
  </si>
  <si>
    <t>Environmental Checklist. (Application Exhibit A-4)</t>
  </si>
  <si>
    <t>Is the project within 2-1/2 miles from the end of a runway at a military airfield?</t>
  </si>
  <si>
    <t>If your answer is YES to either of the above questions, comply with 24 CFR Part 51, Subpart D.</t>
  </si>
  <si>
    <r>
      <t xml:space="preserve">22. Protection of Wetlands </t>
    </r>
    <r>
      <rPr>
        <sz val="10"/>
        <rFont val="Arial"/>
        <family val="2"/>
      </rPr>
      <t>(E.O. 11990) (see CF 3 and 4 of Handbook 1390.2)</t>
    </r>
  </si>
  <si>
    <t>Are there drainage ways, streams, rivers, or coastlines on or near the site?</t>
  </si>
  <si>
    <t>Are there ponds, marshes, bogs, swamps or other wetlands on or near the site?</t>
  </si>
  <si>
    <t>For projects proposing new construction and/or filling, the following applies:</t>
  </si>
  <si>
    <t>Is the project located within a wetland designated on a National Wetlands Inventory</t>
  </si>
  <si>
    <t>map of the Department of the Interior (DOI)?</t>
  </si>
  <si>
    <t xml:space="preserve">If your answer is YES, E.O. 11990, Protection of Wetlands, discourages Federal funding of new </t>
  </si>
  <si>
    <t xml:space="preserve">(§ 55.20 of 24 CFR Part 55. Use proposed Part 55 published in the Federal Register on January 1, 1990 </t>
  </si>
  <si>
    <t>for wetland procedures).</t>
  </si>
  <si>
    <t>Source documentation: (attach § 55.20 analysis for new construction and/or filling)</t>
  </si>
  <si>
    <r>
      <t xml:space="preserve">23. Toxic Chemicals and Radioactive Materials </t>
    </r>
    <r>
      <rPr>
        <sz val="10"/>
        <rFont val="Arial"/>
        <family val="2"/>
      </rPr>
      <t>(see CF 5 of Handbook 1390.2)</t>
    </r>
  </si>
  <si>
    <t>Has a Phase I (ASTM) Report been submitted and reviewed?</t>
  </si>
  <si>
    <t>If your answer is NO, is a Phase I (ASTM) report needed?</t>
  </si>
  <si>
    <t xml:space="preserve">Are there issues that require a special/specific Phase II report before completing the environmental </t>
  </si>
  <si>
    <t>assessment?</t>
  </si>
  <si>
    <t>Is the project site near an industry disposing of chemicals or hazardous wastes?</t>
  </si>
  <si>
    <t>Is the site listed on an EPA Superfund National Priorities or CERCLA, or equivalent State list?</t>
  </si>
  <si>
    <t>Is the site located within 3,000 feet of a toxic or solid waste landfill site?</t>
  </si>
  <si>
    <t>Does the site have an underground storage tank?</t>
  </si>
  <si>
    <t xml:space="preserve">If your answer is YES to any of the above questions, use current techniques by qualified professionals  </t>
  </si>
  <si>
    <t>to undertake investigations determined necessary and comply with § 50.3(i).</t>
  </si>
  <si>
    <r>
      <t xml:space="preserve">Hint: To input less than 1%, input as </t>
    </r>
    <r>
      <rPr>
        <b/>
        <sz val="9"/>
        <rFont val="Arial"/>
        <family val="2"/>
      </rPr>
      <t>0.##</t>
    </r>
  </si>
  <si>
    <t>Less amt. of non-recourse financing</t>
  </si>
  <si>
    <t>Less Historic Credits (provide basis calculation)</t>
  </si>
  <si>
    <r>
      <t xml:space="preserve">Hint: To input less than 1%, input as </t>
    </r>
    <r>
      <rPr>
        <b/>
        <sz val="10"/>
        <rFont val="Arial"/>
        <family val="2"/>
      </rPr>
      <t>0.</t>
    </r>
    <r>
      <rPr>
        <sz val="10"/>
        <rFont val="Arial"/>
        <family val="2"/>
      </rPr>
      <t>##</t>
    </r>
  </si>
  <si>
    <t>Z.</t>
  </si>
  <si>
    <t>Is the site part of an organized plan?</t>
  </si>
  <si>
    <t xml:space="preserve">If yes, explain and provide documentation.  </t>
  </si>
  <si>
    <t>(%)</t>
  </si>
  <si>
    <t xml:space="preserve">of the low-income units will be rent restricted to </t>
  </si>
  <si>
    <t>Note: number of units and % of area median income committed to here will be included in the Land Use</t>
  </si>
  <si>
    <t>Agreement, cash flow analysis and ranking review.</t>
  </si>
  <si>
    <t xml:space="preserve">of the low-income units will serve households at </t>
  </si>
  <si>
    <t>Net LIHTC Proceeds from 10% Package Page 22</t>
  </si>
  <si>
    <t>Net LIHTC Proceeds from 10% Package Page 12</t>
  </si>
  <si>
    <t>An independent comprehensive, timely, and professional Market Study. At a minimum, the Market Study must include those items outlined in the Current Year Summary Attachment “A” Item “7”  of the Allocation Plan. If the Market Study contradicts current economic statistics on file with WCDA, the project will not rank high in the needs category.</t>
  </si>
  <si>
    <t>15 year Projected  Cash Flow</t>
  </si>
  <si>
    <t>Utility Allowance</t>
  </si>
  <si>
    <t>JJ.</t>
  </si>
  <si>
    <t># years
between PIS &amp; Acqu.</t>
  </si>
  <si>
    <r>
      <t xml:space="preserve">List below, </t>
    </r>
    <r>
      <rPr>
        <u/>
        <sz val="12"/>
        <rFont val="Times New Roman"/>
        <family val="1"/>
      </rPr>
      <t>by building address</t>
    </r>
    <r>
      <rPr>
        <sz val="12"/>
        <rFont val="Times New Roman"/>
        <family val="1"/>
      </rPr>
      <t xml:space="preserve">, the date the building(s) was last placed in service, date the building </t>
    </r>
  </si>
  <si>
    <t xml:space="preserve">was or will be acquired, and the number of years between the date the building was last placed in </t>
  </si>
  <si>
    <t>Name of Newspaper, Radio or TV Station</t>
  </si>
  <si>
    <t>* Principals include all individuals, joint ventures, partnerships, corporations, trusts, non-profit organizations or any other public or private entity that will participate in the proposed project as a sponsor, owner, or turnkey developer.  Consultants, architects and attorneys who have any interest in the project other than an arms length fee arrangement for professional services are also considered principals.</t>
  </si>
  <si>
    <t>CERTIFICATION</t>
  </si>
  <si>
    <t>I certify that all the statements made by me are true, complete and correct to the best of my knowledge and belief and are made in good faith, including the data contained in the WCDA Application Exhibit A -3 “Previous Participation Certificate” Schedule A “List of Previous Projects” and Application Exhibits signed by me and attached to this form.</t>
  </si>
  <si>
    <t>PREVIOUS PARTICIPATION CERTIFICATE (CONT)</t>
  </si>
  <si>
    <t>I further certify that:</t>
  </si>
  <si>
    <t xml:space="preserve">1)  The WCDA Schedule A contains a listing of every Low Income Housing Tax Credit and/or HOME project in which I have been or am now a principal. </t>
  </si>
  <si>
    <t>Total Tax Credit Eligible Basis</t>
  </si>
  <si>
    <t>(A)</t>
  </si>
  <si>
    <t>On-site Work</t>
  </si>
  <si>
    <t>30% PV Eligible Basis (4% Credit)</t>
  </si>
  <si>
    <t>LAND AND BUILDINGS</t>
  </si>
  <si>
    <t>Land</t>
  </si>
  <si>
    <t>Demolition</t>
  </si>
  <si>
    <t>1.  SUBTOTAL</t>
  </si>
  <si>
    <t>SITE WORK</t>
  </si>
  <si>
    <t>Environmental</t>
  </si>
  <si>
    <t>2.  SUBTOTAL</t>
  </si>
  <si>
    <t>New Structures</t>
  </si>
  <si>
    <t>Rehabilitation</t>
  </si>
  <si>
    <t>Accessory
Structures</t>
  </si>
  <si>
    <t>(B)</t>
  </si>
  <si>
    <t>Architect Design</t>
  </si>
  <si>
    <t>Architect Supervision</t>
  </si>
  <si>
    <t>Attorney, Real Estate</t>
  </si>
  <si>
    <t>Consultant / Agent</t>
  </si>
  <si>
    <t>Engineer / Surveyor</t>
  </si>
  <si>
    <t>Other
Specify</t>
  </si>
  <si>
    <t>PROFESSIONAL FEES</t>
  </si>
  <si>
    <t>CONSTRUCTION INTERIM COSTS</t>
  </si>
  <si>
    <t>Hazard &amp; Liability Insurance</t>
  </si>
  <si>
    <t>Payment Bond</t>
  </si>
  <si>
    <t>Performance Bond</t>
  </si>
  <si>
    <t>Credit Report</t>
  </si>
  <si>
    <t>Construction Interest *</t>
  </si>
  <si>
    <t>Origination Points</t>
  </si>
  <si>
    <t>Discount Points</t>
  </si>
  <si>
    <t>Inspection Fees</t>
  </si>
  <si>
    <t>Title and Recording</t>
  </si>
  <si>
    <t>Legal Fees</t>
  </si>
  <si>
    <t>Taxes</t>
  </si>
  <si>
    <t>Appraisal</t>
  </si>
  <si>
    <t>Are additional phases planned?</t>
  </si>
  <si>
    <t>If yes, when</t>
  </si>
  <si>
    <t xml:space="preserve">Number of units </t>
  </si>
  <si>
    <t>Do anticipated funding sources to include</t>
  </si>
  <si>
    <t>Tax Credits,</t>
  </si>
  <si>
    <t>HOME</t>
  </si>
  <si>
    <t>CDBG</t>
  </si>
  <si>
    <t>None of the above.</t>
  </si>
  <si>
    <t>UTILITY ALLOWANCE FOR TENANT PAID UTILITIES</t>
  </si>
  <si>
    <t>UTILITY ALLOWANCE FOR OWNER PAID UTILITIES OTHER THAN WATER, SEWER AND TRASH</t>
  </si>
  <si>
    <t>- Bedroom</t>
  </si>
  <si>
    <t xml:space="preserve">Other (specify) </t>
  </si>
  <si>
    <t>10.  SUBTOTAL</t>
  </si>
  <si>
    <t>WYOMING COMMUNITY</t>
  </si>
  <si>
    <t>DEVELOPMENT AUTHORITY</t>
  </si>
  <si>
    <t>(WCDA)</t>
  </si>
  <si>
    <t>AFFORDABLE</t>
  </si>
  <si>
    <t>HOUSING PROGRAMS</t>
  </si>
  <si>
    <t>APPLICATION</t>
  </si>
  <si>
    <t>(HOME, TAX CREDIT &amp; TAX EXEMPT PROGRAMS)</t>
  </si>
  <si>
    <t xml:space="preserve">construction period until the project is placed in service. </t>
  </si>
  <si>
    <t>III.  DEVELOPMENT TEAM</t>
  </si>
  <si>
    <t>Name</t>
  </si>
  <si>
    <t>Tax ID Number</t>
  </si>
  <si>
    <t>Developer</t>
  </si>
  <si>
    <t>General Partner</t>
  </si>
  <si>
    <t>The undersigned is responsible for all calculations and figures relating to the determination of the eligible basis for the building and understands and agrees that the amount of the credit is calculated by reference to the figures submitted with this application, as to the eligible basis and qualified basis of the project and individual buildings.</t>
  </si>
  <si>
    <t>The undersigned certifies he/she is authorized to sign on behalf of the Project Owner, and hereby commits the Project Owner to complying with the terms and conditions of the Compliance Monitoring Procedure Plan, the Application, and any other governing documents and any changes thereto.</t>
  </si>
  <si>
    <t>Development Team Experience</t>
  </si>
  <si>
    <t>A-3</t>
  </si>
  <si>
    <t>Previous Participation Certification</t>
  </si>
  <si>
    <t>A-4</t>
  </si>
  <si>
    <t>A-5</t>
  </si>
  <si>
    <t>Year 1</t>
  </si>
  <si>
    <t>Year 2</t>
  </si>
  <si>
    <t>Year 3</t>
  </si>
  <si>
    <t>Year 4</t>
  </si>
  <si>
    <t>Year 5</t>
  </si>
  <si>
    <t>Year 6</t>
  </si>
  <si>
    <t>Year 7</t>
  </si>
  <si>
    <t>Year 8</t>
  </si>
  <si>
    <t>Year 9</t>
  </si>
  <si>
    <t>Year 10</t>
  </si>
  <si>
    <t>Year 11</t>
  </si>
  <si>
    <t>Year 12</t>
  </si>
  <si>
    <t>Year 13</t>
  </si>
  <si>
    <t>Year 14</t>
  </si>
  <si>
    <t>Year 15</t>
  </si>
  <si>
    <t>Managers Units</t>
  </si>
  <si>
    <t>non-Restricted Units</t>
  </si>
  <si>
    <t>Miscellaneous Income</t>
  </si>
  <si>
    <t>TOTAL POTENTIAL RESIDENTIAL GROSS INCOME</t>
  </si>
  <si>
    <t>Less Vacancy and Collection Loss</t>
  </si>
  <si>
    <t>Less Annual operating Expenses</t>
  </si>
  <si>
    <t>Minimum Affordability Period Check</t>
  </si>
  <si>
    <t>unless the project is presented by a CHDO, the Sponsor will be the project owner.</t>
  </si>
  <si>
    <t>If this project consists of manufactured housing it meets the Manufactured Home Construction and Safety Standards established in 24 CFR Part 3280. These standards pre-empt State and local codes covering the same aspects of performance for such housing. The project complies with applicable State and local laws or codes governing installation. In the absence of such laws or codes, the project complies with the manufacturer’s written instructions for installation of manufactured housing units and is connected to permanent utility hook-ups.</t>
  </si>
  <si>
    <t xml:space="preserve">Name of Contractor’s Company or Contractor’s Agent: </t>
  </si>
  <si>
    <t xml:space="preserve">Name and Title of Contractor or Contractor’s Agent: </t>
  </si>
  <si>
    <t xml:space="preserve">Street Address: </t>
  </si>
  <si>
    <t xml:space="preserve">City, State, Zip Code: </t>
  </si>
  <si>
    <t xml:space="preserve">Telephone Number (including area code): </t>
  </si>
  <si>
    <t>Greater than 0 if QCT DDA or45% or less</t>
  </si>
  <si>
    <t>COST/UNIT FROM GRANTS</t>
  </si>
  <si>
    <t>COST/UNIT FROM HISTORIC CREDITS</t>
  </si>
  <si>
    <t>Grants</t>
  </si>
  <si>
    <t>Maximum PUM* is as stated below plus Utility Allowance for OWNER paid heat, hot water, cooking and lighting.</t>
  </si>
  <si>
    <r>
      <t xml:space="preserve">*PUM=[Total Annual Operating Expenses </t>
    </r>
    <r>
      <rPr>
        <sz val="11"/>
        <rFont val="Symbol"/>
        <family val="1"/>
        <charset val="2"/>
      </rPr>
      <t>¸</t>
    </r>
    <r>
      <rPr>
        <sz val="11"/>
        <rFont val="Times New Roman"/>
        <family val="1"/>
      </rPr>
      <t xml:space="preserve"> number of rental**  units] </t>
    </r>
    <r>
      <rPr>
        <sz val="11"/>
        <rFont val="Symbol"/>
        <family val="1"/>
        <charset val="2"/>
      </rPr>
      <t>¸</t>
    </r>
    <r>
      <rPr>
        <sz val="11"/>
        <rFont val="Times New Roman"/>
        <family val="1"/>
      </rPr>
      <t xml:space="preserve"> 12</t>
    </r>
  </si>
  <si>
    <t># of Units</t>
  </si>
  <si>
    <t xml:space="preserve"> Per Unit Per Month</t>
  </si>
  <si>
    <t>Maximum Operating Expense</t>
  </si>
  <si>
    <t>&lt; 24</t>
  </si>
  <si>
    <t>25 - 36</t>
  </si>
  <si>
    <t xml:space="preserve">37 - 48 </t>
  </si>
  <si>
    <t>&gt; 48</t>
  </si>
  <si>
    <t>RESERVE REQUIREMENT @ 4 MO</t>
  </si>
  <si>
    <t>RESERVE REQUIREMENT @ 6 MO</t>
  </si>
  <si>
    <t>2010 LOW-INCOME HOUSING TAX CREDIT</t>
  </si>
  <si>
    <t>v16</t>
  </si>
  <si>
    <t>COST/UNIT FROM HISTORIC TC</t>
  </si>
  <si>
    <t>RESERVE REQUIREMENT 4 MO</t>
  </si>
  <si>
    <t>RESERVE REQUIREMENT 6 MO</t>
  </si>
  <si>
    <t xml:space="preserve">Signature of Contractor or Contractor’s Agent: </t>
  </si>
  <si>
    <t>Property Address:</t>
  </si>
  <si>
    <t>, WY</t>
  </si>
  <si>
    <t>proceeds (or equity</t>
  </si>
  <si>
    <r>
      <t xml:space="preserve">of tax credits allocated.) </t>
    </r>
    <r>
      <rPr>
        <sz val="10"/>
        <rFont val="Symbol"/>
        <family val="1"/>
        <charset val="2"/>
      </rPr>
      <t>¸</t>
    </r>
    <r>
      <rPr>
        <sz val="10"/>
        <rFont val="Times New Roman"/>
        <family val="1"/>
      </rPr>
      <t xml:space="preserve"> %</t>
    </r>
  </si>
  <si>
    <t>contribution) per dollar</t>
  </si>
  <si>
    <t>Effective Gross Income (EGI)</t>
  </si>
  <si>
    <t>City Map, showing location of the site</t>
  </si>
  <si>
    <t>Sketch plan of site (3 dimensional if possible)</t>
  </si>
  <si>
    <t xml:space="preserve">How many households will be rent burdened (paying more than </t>
  </si>
  <si>
    <t>30% of their income for housing expense (rent plus utilities)?....</t>
  </si>
  <si>
    <t>How many households will be displaced?...................................</t>
  </si>
  <si>
    <t>How many households will be temporarily relocated?................</t>
  </si>
  <si>
    <t>How many households will be permanently relocated?...............</t>
  </si>
  <si>
    <t>J.</t>
  </si>
  <si>
    <t>K.</t>
  </si>
  <si>
    <t>L.</t>
  </si>
  <si>
    <t>M.</t>
  </si>
  <si>
    <t xml:space="preserve"> </t>
  </si>
  <si>
    <t>N.</t>
  </si>
  <si>
    <t>Compliance Period</t>
  </si>
  <si>
    <t xml:space="preserve">currently holding Section 8 certificates or vouchers. </t>
  </si>
  <si>
    <t>Project will give preference for persons on Section 8 waiting lists or those</t>
  </si>
  <si>
    <t xml:space="preserve">maximum as presented in this application. </t>
  </si>
  <si>
    <t>Project will commit to limiting gross rent from all sources to not exceed the</t>
  </si>
  <si>
    <t>20% of the units serving households at 50% of the area median.</t>
  </si>
  <si>
    <t>40% of the units serving households at 60% of the area median</t>
  </si>
  <si>
    <t xml:space="preserve">Are there any unresolved concerns that could lead to HUD being determined to be a Potential </t>
  </si>
  <si>
    <t>Responsible Party (PRP)?</t>
  </si>
  <si>
    <t>24. Other</t>
  </si>
  <si>
    <r>
      <t>a. Endangered Species</t>
    </r>
    <r>
      <rPr>
        <sz val="10"/>
        <rFont val="Arial"/>
        <family val="2"/>
      </rPr>
      <t xml:space="preserve"> (see EF 3.4 of Handbook 1390.2)</t>
    </r>
  </si>
  <si>
    <t>Has the Department of Interior list of Endangered Species and Critical Habitats been reviewed?</t>
  </si>
  <si>
    <t>Is the project likely to affect any listed or proposed endangered or threatened species or critical habitats?</t>
  </si>
  <si>
    <t xml:space="preserve">If your answer is YES, compliance is required with Section 7 of the Endangered Species Act, which </t>
  </si>
  <si>
    <t>mandates consultation with the Fish and Wildlife Service in order to preserve the species.</t>
  </si>
  <si>
    <t>b. Sole Source aquifers</t>
  </si>
  <si>
    <t>Will the proposed project affect a sole source or other aquifer?</t>
  </si>
  <si>
    <r>
      <t xml:space="preserve">c. Farmlands Protection </t>
    </r>
    <r>
      <rPr>
        <sz val="10"/>
        <rFont val="Arial"/>
        <family val="2"/>
      </rPr>
      <t>(see EF 3.3 of Handbook 1390.2)</t>
    </r>
  </si>
  <si>
    <t xml:space="preserve">If the site or area is presently being farmed, does the project conform with the Farmland Protection </t>
  </si>
  <si>
    <t>Policy Act and HUD policy memo?</t>
  </si>
  <si>
    <t xml:space="preserve">If your answer is YES, compliance is required with 7 CFR Part 658, Department of Agriculture </t>
  </si>
  <si>
    <t>regulations implementing the Act.</t>
  </si>
  <si>
    <t>d. Flood Insurance</t>
  </si>
  <si>
    <t xml:space="preserve">Is the building located or to be located within a Special Flood Hazard Area identified on a current Flood </t>
  </si>
  <si>
    <t>Insurance Rate Map (FIRM)?</t>
  </si>
  <si>
    <t xml:space="preserve">If your answer is YES, flood insurance protection is required for buildings located or to be located within </t>
  </si>
  <si>
    <t xml:space="preserve">a Special Flood Hazard Area as a condition of approval of the project. In addition, compliance with </t>
  </si>
  <si>
    <t xml:space="preserve">above). Document the map used to determine Special Flood Hazard Area in above item #17 pertaining </t>
  </si>
  <si>
    <t>to community name and number, map panel number and date of map panel.</t>
  </si>
  <si>
    <t>e. Environmental Justice</t>
  </si>
  <si>
    <t>Is the project located in a predominantly minority and low-income neighborhood?</t>
  </si>
  <si>
    <t xml:space="preserve">Does the project site or neighborhood suffer from disproportionately adverse environmental effects </t>
  </si>
  <si>
    <t xml:space="preserve">If your answer is YES, compliance is required with E.O. 12898, Federal Actions to Address </t>
  </si>
  <si>
    <t>Environmental Justice.</t>
  </si>
  <si>
    <r>
      <t xml:space="preserve">25. Unique Natural Features and Areas </t>
    </r>
    <r>
      <rPr>
        <sz val="10"/>
        <rFont val="Arial"/>
        <family val="2"/>
      </rPr>
      <t>(see EF 3.2 of Handbook 1390.2)</t>
    </r>
  </si>
  <si>
    <t>Is the site near natural features (i.e., bluffs or cliffs) or near public or private scenic areas?</t>
  </si>
  <si>
    <t>Are other natural resources visible on site or in vicinity? Will any such</t>
  </si>
  <si>
    <t>resources be adversely affected or will they adversely affect the project?</t>
  </si>
  <si>
    <r>
      <t xml:space="preserve">26. Site Suitability, Access, and Compatibility with Surrounding Development </t>
    </r>
    <r>
      <rPr>
        <sz val="10"/>
        <rFont val="Arial"/>
        <family val="2"/>
      </rPr>
      <t xml:space="preserve">(see EF 1.1 and </t>
    </r>
  </si>
  <si>
    <t>1.3 of Handbook 1390.2)</t>
  </si>
  <si>
    <t>Has the site has been used as a dump, sanitary landfill or mine waste disposal area?</t>
  </si>
  <si>
    <t>Is there paved access to the site?</t>
  </si>
  <si>
    <t>Are there other unusual conditions on site?</t>
  </si>
  <si>
    <t>Is there indication of:</t>
  </si>
  <si>
    <t xml:space="preserve">distressed vegetation </t>
  </si>
  <si>
    <t>oil/chemical spills</t>
  </si>
  <si>
    <t xml:space="preserve">waste material/containers </t>
  </si>
  <si>
    <t>abandoned machinery, cars,</t>
  </si>
  <si>
    <t>soil staining, pools of liquid .</t>
  </si>
  <si>
    <t>refrigerators, etc</t>
  </si>
  <si>
    <t xml:space="preserve">loose/empty drums, barrels </t>
  </si>
  <si>
    <t>transformers, fill/vent pipes,</t>
  </si>
  <si>
    <t>pipelines, drainage structures</t>
  </si>
  <si>
    <t>Is the project compatible with surrounding area in terms of:</t>
  </si>
  <si>
    <t xml:space="preserve">Land use </t>
  </si>
  <si>
    <t>Building type (low/high-rise)</t>
  </si>
  <si>
    <t xml:space="preserve">Height, bulk, mass </t>
  </si>
  <si>
    <t>Building density</t>
  </si>
  <si>
    <t>Will the project be unduly influenced by:</t>
  </si>
  <si>
    <t xml:space="preserve">Building deterioration </t>
  </si>
  <si>
    <t>Transition of land uses</t>
  </si>
  <si>
    <t xml:space="preserve">Postponed maintenance </t>
  </si>
  <si>
    <t>Incompatible land uses</t>
  </si>
  <si>
    <t xml:space="preserve">Obsolete public facilities </t>
  </si>
  <si>
    <t>Inadequate off-street parking</t>
  </si>
  <si>
    <t>Are there air pollution generators nearby which would adversely affect the site:</t>
  </si>
  <si>
    <t xml:space="preserve">Heavy industry </t>
  </si>
  <si>
    <t>Large parking facilities</t>
  </si>
  <si>
    <t xml:space="preserve">Incinerators </t>
  </si>
  <si>
    <t>(1000 or more cars)</t>
  </si>
  <si>
    <t xml:space="preserve">Power generating plants </t>
  </si>
  <si>
    <t xml:space="preserve">Oil refineries </t>
  </si>
  <si>
    <t>(6 or more lanes)</t>
  </si>
  <si>
    <t xml:space="preserve">Cement plants </t>
  </si>
  <si>
    <t>Other ___________________</t>
  </si>
  <si>
    <t>Source documentation</t>
  </si>
  <si>
    <r>
      <t xml:space="preserve">27. Soil Stability, Erosion, and Drainage </t>
    </r>
    <r>
      <rPr>
        <sz val="10"/>
        <rFont val="Arial"/>
        <family val="2"/>
      </rPr>
      <t>(see EF 1.2 of Handbook 1390.2)</t>
    </r>
  </si>
  <si>
    <t>Slopes:</t>
  </si>
  <si>
    <t xml:space="preserve"> Not Applicable </t>
  </si>
  <si>
    <t xml:space="preserve">Steep </t>
  </si>
  <si>
    <t xml:space="preserve">Moderate </t>
  </si>
  <si>
    <t>Slight</t>
  </si>
  <si>
    <t>Is there evidence of slope erosion or unstable slope conditions on or near the site?</t>
  </si>
  <si>
    <t>Is there evidence of ground subsidence, high water table, or other unusual conditions on the site?</t>
  </si>
  <si>
    <t>Is there any visible evidence of soil problems (foundations cracking or settling, basement</t>
  </si>
  <si>
    <t>flooding, etc.) in the neighborhood of the site?</t>
  </si>
  <si>
    <t>Have soil studies or borings been made for the project site or the area?</t>
  </si>
  <si>
    <t>Unknown</t>
  </si>
  <si>
    <t>Do the soil studies or borings indicate marginal or unsatisfactory soil conditions?</t>
  </si>
  <si>
    <t>Is there indication of cross-lot runoff, swales, drainage flows on the property?</t>
  </si>
  <si>
    <t>Are there visual indications of filled ground?</t>
  </si>
  <si>
    <t>If your answer is YES, was a 79(g) report/analysis submitted?</t>
  </si>
  <si>
    <t>Are there active rills and gullies on site?</t>
  </si>
  <si>
    <t>If the site is not to be served by a municipal waste water disposal system, has a</t>
  </si>
  <si>
    <t>report of the soil conditions suitable for on-site septic systems been submitted?</t>
  </si>
  <si>
    <t>N/A</t>
  </si>
  <si>
    <t>Is a soils report (other than structural) needed?</t>
  </si>
  <si>
    <t>Are structural borings or a dynamic soil analysis/geological study needed?</t>
  </si>
  <si>
    <r>
      <t xml:space="preserve">28. Nuisances and Hazards </t>
    </r>
    <r>
      <rPr>
        <sz val="10"/>
        <rFont val="Arial"/>
        <family val="2"/>
      </rPr>
      <t>(see EF 1.3 and 1.4 of Handbook 1390.2)</t>
    </r>
  </si>
  <si>
    <t>Will the project be affected by natural hazards:</t>
  </si>
  <si>
    <t xml:space="preserve">Faults, fracture </t>
  </si>
  <si>
    <t>Fire hazard materials</t>
  </si>
  <si>
    <t xml:space="preserve">Cliffs, bluffs, crevices </t>
  </si>
  <si>
    <t>Wind/sand storm concerns</t>
  </si>
  <si>
    <t xml:space="preserve">Slope-failures from rains </t>
  </si>
  <si>
    <t>Poisonous plants, insects, animals</t>
  </si>
  <si>
    <t xml:space="preserve">Unprotected water bodies </t>
  </si>
  <si>
    <t>Hazardous terrain features</t>
  </si>
  <si>
    <t>Will the project be affected by built hazards and nuisances:</t>
  </si>
  <si>
    <t xml:space="preserve">Hazardous street </t>
  </si>
  <si>
    <t>Inadequate screened</t>
  </si>
  <si>
    <t xml:space="preserve">Dangerous intersection </t>
  </si>
  <si>
    <t>drainage catchments</t>
  </si>
  <si>
    <t xml:space="preserve">Through traffic </t>
  </si>
  <si>
    <t>Hazards in vacant lots</t>
  </si>
  <si>
    <t xml:space="preserve">Inadequate separation of </t>
  </si>
  <si>
    <t>Chemical tank-car terminals</t>
  </si>
  <si>
    <t xml:space="preserve">pedestrian/vehicle traffic </t>
  </si>
  <si>
    <t>Other hazardous chemical storage</t>
  </si>
  <si>
    <t xml:space="preserve">Children’s play areas located next to </t>
  </si>
  <si>
    <t>High-pressure gas or liquid petroleum</t>
  </si>
  <si>
    <t xml:space="preserve">freeway or other high traffic way </t>
  </si>
  <si>
    <t>transmission lines on site</t>
  </si>
  <si>
    <t xml:space="preserve">Inadequate street lighting </t>
  </si>
  <si>
    <t>Overhead transmission lines</t>
  </si>
  <si>
    <t xml:space="preserve">Quarries or other excavations </t>
  </si>
  <si>
    <t>Hazardous cargo transportation routes</t>
  </si>
  <si>
    <t xml:space="preserve">Dumps/sanitary landfills or mining </t>
  </si>
  <si>
    <t>Oil or gas wells</t>
  </si>
  <si>
    <t xml:space="preserve">Railroad crossing </t>
  </si>
  <si>
    <t>Industrial operations</t>
  </si>
  <si>
    <t>Will the project be affected by nuisances:</t>
  </si>
  <si>
    <t xml:space="preserve">Gas, smoke, fumes </t>
  </si>
  <si>
    <t>Unsightly land uses</t>
  </si>
  <si>
    <t xml:space="preserve">Odors </t>
  </si>
  <si>
    <t>Front-lawn parking</t>
  </si>
  <si>
    <t xml:space="preserve">Vibration </t>
  </si>
  <si>
    <t>Abandoned vehicle</t>
  </si>
  <si>
    <t xml:space="preserve">Glare from parking area </t>
  </si>
  <si>
    <t>Vermin infestation</t>
  </si>
  <si>
    <t xml:space="preserve">Vacant/boarded-up </t>
  </si>
  <si>
    <t>Industrial nuisances</t>
  </si>
  <si>
    <t xml:space="preserve">buildings </t>
  </si>
  <si>
    <t>Other _______________________</t>
  </si>
  <si>
    <r>
      <t>Required materials for General Partnerships, Limited Partnerships, Limited Liability Companies, and Corporations include:</t>
    </r>
    <r>
      <rPr>
        <sz val="12"/>
        <rFont val="Times New Roman"/>
        <family val="1"/>
      </rPr>
      <t xml:space="preserve">  articles of incorporation, by-laws, partnership agreement and other relevant information regarding legal status.</t>
    </r>
  </si>
  <si>
    <t>Tax Credit Syndication (Provide as much information as is available at time of application.)</t>
  </si>
  <si>
    <t>Does this project qualify for Historic Rehabilitation Credits?</t>
  </si>
  <si>
    <t>If yes, what is the credit amount?</t>
  </si>
  <si>
    <t>Estimated Proceeds:</t>
  </si>
  <si>
    <t>Will the LIHTC Tax Credits be offered to investors?</t>
  </si>
  <si>
    <t>If yes, answer each of the following:</t>
  </si>
  <si>
    <t>Type of offering:</t>
  </si>
  <si>
    <t>Type of Investor:</t>
  </si>
  <si>
    <t>Equity Factor will update after Page 43 is completed</t>
  </si>
  <si>
    <t>Net LIHTC Proceeds reported on page 43 and on page 20 do not match.</t>
  </si>
  <si>
    <t>Date of legal formation of non-profit:</t>
  </si>
  <si>
    <t>Grounds</t>
  </si>
  <si>
    <t>Other Tax Assessment</t>
  </si>
  <si>
    <t>Repairs</t>
  </si>
  <si>
    <t>Insurance</t>
  </si>
  <si>
    <t>Maintenance Salaries</t>
  </si>
  <si>
    <t>Maintenance Supplies</t>
  </si>
  <si>
    <t>Snow Removal</t>
  </si>
  <si>
    <t>TOTAL ANNUAL RESIDENTIAL OPERATING EXPENSE</t>
  </si>
  <si>
    <t xml:space="preserve">ANNUAL REPLACEMENT RESERVES  </t>
  </si>
  <si>
    <t>REHABILITATION AND NEW CONSTRUCTION</t>
  </si>
  <si>
    <t>Building Permit/Fees</t>
  </si>
  <si>
    <t>3.  SUBTOTAL</t>
  </si>
  <si>
    <r>
      <t xml:space="preserve">Hint: To input less than 1%, input as </t>
    </r>
    <r>
      <rPr>
        <b/>
        <sz val="8"/>
        <rFont val="Arial"/>
        <family val="2"/>
      </rPr>
      <t>0.##</t>
    </r>
  </si>
  <si>
    <t>Existing Structures</t>
  </si>
  <si>
    <t>No input is needed on the "Cover" sheet. It will print when printed as instructed below.</t>
  </si>
  <si>
    <t>Owner/Developer
Final Actual Costs</t>
  </si>
  <si>
    <t>CPA Final
Project Costs</t>
  </si>
  <si>
    <r>
      <t xml:space="preserve">List all </t>
    </r>
    <r>
      <rPr>
        <u/>
        <sz val="12"/>
        <rFont val="Times New Roman"/>
        <family val="1"/>
      </rPr>
      <t>residential</t>
    </r>
    <r>
      <rPr>
        <sz val="12"/>
        <rFont val="Times New Roman"/>
        <family val="1"/>
      </rPr>
      <t xml:space="preserve"> project costs (including non-LIHTC units) and the appropriate eligible basis amount in the appropriate eligible basis column.  </t>
    </r>
    <r>
      <rPr>
        <b/>
        <sz val="12"/>
        <rFont val="Times New Roman"/>
        <family val="1"/>
      </rPr>
      <t>(</t>
    </r>
    <r>
      <rPr>
        <b/>
        <u/>
        <sz val="12"/>
        <rFont val="Times New Roman"/>
        <family val="1"/>
      </rPr>
      <t>Specify what  ALL  "other" costs are</t>
    </r>
    <r>
      <rPr>
        <b/>
        <sz val="12"/>
        <rFont val="Times New Roman"/>
        <family val="1"/>
      </rPr>
      <t xml:space="preserve">.) </t>
    </r>
  </si>
  <si>
    <t>HOME funds</t>
  </si>
  <si>
    <t>Deferred Developer Fees</t>
  </si>
  <si>
    <t>Construction Lender 1</t>
  </si>
  <si>
    <t>Construction Lender 2</t>
  </si>
  <si>
    <t>Construction Lender 3</t>
  </si>
  <si>
    <t>Permanent Lender 1</t>
  </si>
  <si>
    <t>Permanent Lender 2</t>
  </si>
  <si>
    <t>Permanent Lender 3</t>
  </si>
  <si>
    <t>HOME Deferred Loan</t>
  </si>
  <si>
    <t>Net Proceeds Historic Tax Cr.</t>
  </si>
  <si>
    <t>Net Proceeds LIHTC</t>
  </si>
  <si>
    <t>10.</t>
  </si>
  <si>
    <t>11.</t>
  </si>
  <si>
    <t>12.</t>
  </si>
  <si>
    <t>13.</t>
  </si>
  <si>
    <t>Accessory Structures</t>
  </si>
  <si>
    <t>General Requirements</t>
  </si>
  <si>
    <t>Contractor Overhead</t>
  </si>
  <si>
    <t>Contractor Profit</t>
  </si>
  <si>
    <t>Construction Contingency</t>
  </si>
  <si>
    <t>Building Permits/Fees</t>
  </si>
  <si>
    <t>Engineer/Surveyor</t>
  </si>
  <si>
    <t>Construction Insurance</t>
  </si>
  <si>
    <t>Construction Interest</t>
  </si>
  <si>
    <t>Origination Fee</t>
  </si>
  <si>
    <t>If project includes acquiring buildings, buildings acquired or to be acquired from:</t>
  </si>
  <si>
    <t>GG.</t>
  </si>
  <si>
    <t>the surrounding area, and a city map, showing the location of the site)</t>
  </si>
  <si>
    <t xml:space="preserve">Immediately Adjacent Land Uses. (Provide a location map, showing location of the site relative to </t>
  </si>
  <si>
    <t>FHA, RTC and/or other insured depository institution in default</t>
  </si>
  <si>
    <t>If acquired from a related party will related party have an ownership interest in the project after</t>
  </si>
  <si>
    <t>Total Development Costs</t>
  </si>
  <si>
    <t>Funding Source (LIHTC HOME, RD etc.)</t>
  </si>
  <si>
    <r>
      <t xml:space="preserve">Year </t>
    </r>
    <r>
      <rPr>
        <sz val="11"/>
        <rFont val="Times New Roman"/>
        <family val="1"/>
      </rPr>
      <t>Allo-cated</t>
    </r>
  </si>
  <si>
    <t>Year Placed In Service</t>
  </si>
  <si>
    <t>Sales, Foreclosures, issuance of 8823, or any other non-compliance issues.</t>
  </si>
  <si>
    <t>WCDA</t>
  </si>
  <si>
    <t>NON-PROFIT PARTICIPATION QUESTIONNAIRE</t>
  </si>
  <si>
    <t>Please answer every question or indicate if not applicable.  Use additional sheets if necessary.</t>
  </si>
  <si>
    <t>You may attach any documents necessary. However, please respond in summary to every question.</t>
  </si>
  <si>
    <t>General Information</t>
  </si>
  <si>
    <t>a.</t>
  </si>
  <si>
    <t>Name of Project</t>
  </si>
  <si>
    <t>b.</t>
  </si>
  <si>
    <t>Name of ownership entity</t>
  </si>
  <si>
    <t>Income Levels</t>
  </si>
  <si>
    <t>Rental Restrictions (Do not Include Manager's Unit)</t>
  </si>
  <si>
    <t>Sum of units under Rental Restriction does not equal sum of units under low-income targeting</t>
  </si>
  <si>
    <t>Rent levels page 7</t>
  </si>
  <si>
    <t>Income levels page 7</t>
  </si>
  <si>
    <t>Unit Distribution Check</t>
  </si>
  <si>
    <t>Summary of units listed on Page 7 for Rent and Income Limitations must equal breakdown on page 17</t>
  </si>
  <si>
    <t>Restricted Units listed on Page 7 does not match Restricted Units listed on page 17</t>
  </si>
  <si>
    <t xml:space="preserve">or Tax Exempt Bond </t>
  </si>
  <si>
    <t>project?</t>
  </si>
  <si>
    <t xml:space="preserve">Is this a USDA Rural Development </t>
  </si>
  <si>
    <t>HOME option 4%</t>
  </si>
  <si>
    <t>If Fed Funds which reduce to 4%</t>
  </si>
  <si>
    <t>No tax credits req</t>
  </si>
  <si>
    <t>= Gray 9% ?</t>
  </si>
  <si>
    <t>=Gray 4%</t>
  </si>
  <si>
    <t>No TC 
req</t>
  </si>
  <si>
    <t>Fed Funds
reduce 4%</t>
  </si>
  <si>
    <t>HOME
4% ?</t>
  </si>
  <si>
    <t>New 
Construct?</t>
  </si>
  <si>
    <t>D.</t>
  </si>
  <si>
    <t>Number of Project Based Assisted units</t>
  </si>
  <si>
    <t>Date Rental Assistance Expires</t>
  </si>
  <si>
    <t>E.</t>
  </si>
  <si>
    <t>Is this project using CDBG funding?</t>
  </si>
  <si>
    <t xml:space="preserve">Describe: </t>
  </si>
  <si>
    <t>F.</t>
  </si>
  <si>
    <r>
      <t xml:space="preserve">Are </t>
    </r>
    <r>
      <rPr>
        <b/>
        <sz val="12"/>
        <rFont val="Times New Roman"/>
        <family val="1"/>
      </rPr>
      <t>any</t>
    </r>
    <r>
      <rPr>
        <sz val="12"/>
        <rFont val="Times New Roman"/>
        <family val="1"/>
      </rPr>
      <t xml:space="preserve"> of the above sources to be treated as "</t>
    </r>
    <r>
      <rPr>
        <b/>
        <sz val="12"/>
        <rFont val="Times New Roman"/>
        <family val="1"/>
      </rPr>
      <t>Federal Funds</t>
    </r>
    <r>
      <rPr>
        <sz val="12"/>
        <rFont val="Times New Roman"/>
        <family val="1"/>
      </rPr>
      <t>"?</t>
    </r>
  </si>
  <si>
    <t>TOTAL
ADMINISTRATION COST</t>
  </si>
  <si>
    <t>TOTAL
OPERATING COSTS</t>
  </si>
  <si>
    <t>TOTAL 
FIXED COSTS</t>
  </si>
  <si>
    <t>of ten-year rule by a letter ruling from the IRS.</t>
  </si>
  <si>
    <t>II.  SPONSOR INFORMATION</t>
  </si>
  <si>
    <t xml:space="preserve">Sponsor </t>
  </si>
  <si>
    <t>Taxpayer ID</t>
  </si>
  <si>
    <t xml:space="preserve">Street Address </t>
  </si>
  <si>
    <t xml:space="preserve">County </t>
  </si>
  <si>
    <t xml:space="preserve">State </t>
  </si>
  <si>
    <t xml:space="preserve">Contact Person </t>
  </si>
  <si>
    <t xml:space="preserve">Phone </t>
  </si>
  <si>
    <t xml:space="preserve">Fax </t>
  </si>
  <si>
    <t>PERCENT OF HOME SQ FT TO TOTAL UNITS</t>
  </si>
  <si>
    <t>PERCENT OF HOME FUNDING TO TOTAL</t>
  </si>
  <si>
    <t xml:space="preserve"> (Max. 7%)</t>
  </si>
  <si>
    <t xml:space="preserve"> VII.  PROJECT FINANCING (SOURCES OF FUNDS)</t>
  </si>
  <si>
    <t>Construction Financing</t>
  </si>
  <si>
    <t>Amount of</t>
  </si>
  <si>
    <t>Interest</t>
  </si>
  <si>
    <t>Commitment</t>
  </si>
  <si>
    <t>Name of Lender or Other Source</t>
  </si>
  <si>
    <t>Funds</t>
  </si>
  <si>
    <t>Rate</t>
  </si>
  <si>
    <t>Term</t>
  </si>
  <si>
    <t>Date</t>
  </si>
  <si>
    <t>Provide Details Below</t>
  </si>
  <si>
    <t>Total Residential Construction Funds:</t>
  </si>
  <si>
    <t>(Please include commercial space on a separate sheet.)</t>
  </si>
  <si>
    <t xml:space="preserve">Name of Lender/Contact </t>
  </si>
  <si>
    <t>Please copy this page for additional Residential Construction Lenders/Sources.</t>
  </si>
  <si>
    <t>**</t>
  </si>
  <si>
    <t>Below Market Interest Rate</t>
  </si>
  <si>
    <r>
      <t xml:space="preserve">List all preliminary and enforceable (firm) </t>
    </r>
    <r>
      <rPr>
        <u/>
        <sz val="10"/>
        <rFont val="Times New Roman"/>
        <family val="1"/>
      </rPr>
      <t>financing</t>
    </r>
    <r>
      <rPr>
        <sz val="10"/>
        <rFont val="Times New Roman"/>
        <family val="1"/>
      </rPr>
      <t xml:space="preserve"> commitments, including grants (tax credit syndication information</t>
    </r>
  </si>
  <si>
    <t>New Construction Elderly</t>
  </si>
  <si>
    <t>All Others</t>
  </si>
  <si>
    <t>TAX CREDIT LIMITS</t>
  </si>
  <si>
    <t>Eligible Basis Limits</t>
  </si>
  <si>
    <t>Cost Limits</t>
  </si>
  <si>
    <t>HOME LIMITS</t>
  </si>
  <si>
    <t>CURRENT ALLOCATION PLAN LIMITATIONS</t>
  </si>
  <si>
    <t>EVALUATION OF LIMITS</t>
  </si>
  <si>
    <t>ANNUAL OP EXP</t>
  </si>
  <si>
    <t>PLEASE NOTE: THE ACTUAL AMOUNT OF CREDIT FOR THE PROJECT IS DETERMINED BY THE HOUSING CREDIT AGENCY. IF THE PROJECT IS ELIGIBLE FOR A HISTORIC TAX CREDIT, INCLUDE A COMPLETE BREAKDOWN OF THE DETERMINATION OF ELIGIBLE BASIS FOR THE HISTORIC CREDIT WITH THE APPLICATION.</t>
  </si>
  <si>
    <t>Total Annual Credit 30% PV</t>
  </si>
  <si>
    <t>yes (x 130%)</t>
  </si>
  <si>
    <t>no (x 100%)</t>
  </si>
  <si>
    <t>APPLICATION CHECK LIST</t>
  </si>
  <si>
    <t>Tax Credit additional Affordability Period agreed to above IRS Requirement on Page 6</t>
  </si>
  <si>
    <t>HOME additional Affordability Period agreed to above HUD Requirement on Page 6</t>
  </si>
  <si>
    <t>REQUESTING MORE TAX CREDIT THAN PROJECT IS ELIGIBLE TO RECEIVE</t>
  </si>
  <si>
    <t>If Other specify</t>
  </si>
  <si>
    <t>If yes, describe:</t>
  </si>
  <si>
    <t>Related party</t>
  </si>
  <si>
    <t>Unrelated party</t>
  </si>
  <si>
    <t>CAN NOT HAVE TENANT AND OWNER PAYING HEAT</t>
  </si>
  <si>
    <t>Deferred Developer Fees/Dev. Contribution</t>
  </si>
  <si>
    <t>Recommended Operating Expense Limitation</t>
  </si>
  <si>
    <t>Utility Allowance for Owner Paid Utilities</t>
  </si>
  <si>
    <t>The Allocation Plan requires projects to give preference for person on the Section 8 waiting list. See Page 6</t>
  </si>
  <si>
    <t>Please include commercial space on a separate sheet.</t>
  </si>
  <si>
    <t>VIII.  SUBSIDIES</t>
  </si>
  <si>
    <t>Describe experience in successful development of housing projects (attach list of names, addresses of projects): (If providing information as an attachment, please summarize below.)</t>
  </si>
  <si>
    <t xml:space="preserve">Address: </t>
  </si>
  <si>
    <t>Number Years Experience</t>
  </si>
  <si>
    <t>NAME OF CONSULTANT</t>
  </si>
  <si>
    <t xml:space="preserve">Consultant Tax Identification #: </t>
  </si>
  <si>
    <t>NAME OF TAX ATTORNEY</t>
  </si>
  <si>
    <t xml:space="preserve">Attorney Tax Identification #: </t>
  </si>
  <si>
    <t>NAME OF CERTIFIED PUBLIC ACCOUNTANT:</t>
  </si>
  <si>
    <t xml:space="preserve">CPA Tax Identification #: </t>
  </si>
  <si>
    <r>
      <t>NAME OF DEVELOPER</t>
    </r>
    <r>
      <rPr>
        <sz val="12"/>
        <rFont val="Times New Roman"/>
        <family val="1"/>
      </rPr>
      <t>:</t>
    </r>
  </si>
  <si>
    <t>EXPERIENCE:</t>
  </si>
  <si>
    <t>Project Name</t>
  </si>
  <si>
    <t>Acq/Rehab</t>
  </si>
  <si>
    <t>Family</t>
  </si>
  <si>
    <t>Funding RD,</t>
  </si>
  <si>
    <t>PIS</t>
  </si>
  <si>
    <t>Date 8609</t>
  </si>
  <si>
    <t>New Construct.</t>
  </si>
  <si>
    <t>Elderly etc.</t>
  </si>
  <si>
    <t>of units</t>
  </si>
  <si>
    <t>TC, HOME etc.</t>
  </si>
  <si>
    <t>Received</t>
  </si>
  <si>
    <t>years and an additional</t>
  </si>
  <si>
    <t>Amount of HOME Funding Committed $</t>
  </si>
  <si>
    <t>Unit Reporting Information</t>
  </si>
  <si>
    <t xml:space="preserve">Total Units Meet Energy Star Standards </t>
  </si>
  <si>
    <t>HOME Units Meet Energy Star Standards</t>
  </si>
  <si>
    <t>Total Units Meet Section 504 Accessibility Requirements</t>
  </si>
  <si>
    <t xml:space="preserve">of those, the number for the chronically homeless </t>
  </si>
  <si>
    <t>Total Units Designated for the homeless</t>
  </si>
  <si>
    <t>HOME Units Designated for the homeless</t>
  </si>
  <si>
    <t>If non-profit will participate through a related subsidiary entity, name of such entity</t>
  </si>
  <si>
    <r>
      <t xml:space="preserve">List </t>
    </r>
    <r>
      <rPr>
        <u/>
        <sz val="12"/>
        <rFont val="Times New Roman"/>
        <family val="1"/>
      </rPr>
      <t>all</t>
    </r>
    <r>
      <rPr>
        <sz val="12"/>
        <rFont val="Times New Roman"/>
        <family val="1"/>
      </rPr>
      <t xml:space="preserve"> the general partners of the ownership entity and the percentages of their interest:</t>
    </r>
  </si>
  <si>
    <t>CONSTRUCTION COSTS</t>
  </si>
  <si>
    <t>MAXIMUM BUILDERS PROFIT</t>
  </si>
  <si>
    <t>PROPOSED BUILDERS PROFIT</t>
  </si>
  <si>
    <t>MAXIMUM</t>
  </si>
  <si>
    <t>9635.00 Albany</t>
  </si>
  <si>
    <t>DDA</t>
  </si>
  <si>
    <t>Teton County</t>
  </si>
  <si>
    <t xml:space="preserve">Where? </t>
  </si>
  <si>
    <t>If Owner does not pay for Water, Sewer and Trash a negative Utility Allowance must be entered under Owner Paid Utility Allowances.</t>
  </si>
  <si>
    <t>Owner is paying all standard utilities, water, sewer and trash.</t>
  </si>
  <si>
    <t>Owner Paid Utilities</t>
  </si>
  <si>
    <t>Owner is NOT paying all standard utilities, water, sewer and trash.</t>
  </si>
  <si>
    <t>Net Proceeds [above]</t>
  </si>
  <si>
    <t>Amount of Tax Credit Requested</t>
  </si>
  <si>
    <t>Amount of HOME Funds Requested</t>
  </si>
  <si>
    <t>Construction Financing Check</t>
  </si>
  <si>
    <r>
      <t xml:space="preserve">29. Water, Supply, Sanitary Sewers, and Solid Waste Disposal </t>
    </r>
    <r>
      <rPr>
        <sz val="10"/>
        <rFont val="Arial"/>
        <family val="2"/>
      </rPr>
      <t xml:space="preserve">(see EF 2.1, 2.2, and 2.4 of </t>
    </r>
  </si>
  <si>
    <t>Handbook 1390.2)</t>
  </si>
  <si>
    <t>Is the site served by an adequate and acceptable:</t>
  </si>
  <si>
    <t>water supply</t>
  </si>
  <si>
    <t>Municipal</t>
  </si>
  <si>
    <t>sanitary sewers and waste water disposal systems</t>
  </si>
  <si>
    <t>and trash collection and solid waste disposal</t>
  </si>
  <si>
    <t xml:space="preserve">If the water supply is non-municipal, has an acceptable “system” been approved by appropriate </t>
  </si>
  <si>
    <t>authorities and agencies?</t>
  </si>
  <si>
    <t>If the sanitary sewers and waste water disposal systems are non-municipal, has an acceptable</t>
  </si>
  <si>
    <t>“system” been approved by appropriate authorities and agencies?</t>
  </si>
  <si>
    <r>
      <t xml:space="preserve">31. </t>
    </r>
    <r>
      <rPr>
        <b/>
        <sz val="10"/>
        <rFont val="Arial"/>
        <family val="2"/>
      </rPr>
      <t xml:space="preserve">Schools, Parks, Recreation, and Social Services </t>
    </r>
    <r>
      <rPr>
        <sz val="10"/>
        <rFont val="Arial"/>
        <family val="2"/>
      </rPr>
      <t>(see U/EF 4, 5, and 6 of Handbook 1390.2)</t>
    </r>
  </si>
  <si>
    <t xml:space="preserve">Will the local school system have the capability to service the potential school age children from the </t>
  </si>
  <si>
    <t>Are parks and play spaces available on site or nearby?</t>
  </si>
  <si>
    <t>Will social services be available on site or nearby for residents of the proposed project?</t>
  </si>
  <si>
    <r>
      <t xml:space="preserve">32. </t>
    </r>
    <r>
      <rPr>
        <b/>
        <sz val="10"/>
        <rFont val="Arial"/>
        <family val="2"/>
      </rPr>
      <t xml:space="preserve">Emergency Health Care, Fire and Police Services </t>
    </r>
    <r>
      <rPr>
        <sz val="10"/>
        <rFont val="Arial"/>
        <family val="2"/>
      </rPr>
      <t>(see U/EF 7, 8, and 9 of Handbook 1390.2)</t>
    </r>
  </si>
  <si>
    <t>Are emergency health care providers located within reasonable proximity to the proposed project?</t>
  </si>
  <si>
    <t xml:space="preserve">Yes </t>
  </si>
  <si>
    <t xml:space="preserve">No </t>
  </si>
  <si>
    <t>Are police services located within reasonable proximity to the proposed project?</t>
  </si>
  <si>
    <t>Is fire fighting protection ( ) municipal ( ) volunteer adequate and equipped to service the project?</t>
  </si>
  <si>
    <r>
      <t xml:space="preserve">33. Commercial/Retail and Transportation </t>
    </r>
    <r>
      <rPr>
        <sz val="10"/>
        <rFont val="Arial"/>
        <family val="2"/>
      </rPr>
      <t>(see U/EF 10 and 11 of Handbook 1390.2)</t>
    </r>
  </si>
  <si>
    <t>Are commercial/retail shopping services nearby?</t>
  </si>
  <si>
    <t>Is the project accessible to employment, shopping and services by</t>
  </si>
  <si>
    <t xml:space="preserve">public transportation or </t>
  </si>
  <si>
    <t>private vehicle?</t>
  </si>
  <si>
    <t>Is adequate public transportation available from the project to these facilities?</t>
  </si>
  <si>
    <t>Are the approaches to the project convenient, safe and attractive?</t>
  </si>
  <si>
    <t>11. Conditions and Requirements for Approval:</t>
  </si>
  <si>
    <t>Are mitigation measures required?</t>
  </si>
  <si>
    <t>If your answer is YES, list and describe:</t>
  </si>
  <si>
    <t>Brief Description of the Project:</t>
  </si>
  <si>
    <t xml:space="preserve">Field Inspection on: (date) </t>
  </si>
  <si>
    <t>By: (signature)</t>
  </si>
  <si>
    <t>Application Exhibit A-4</t>
  </si>
  <si>
    <t>Environmental Checklist</t>
  </si>
  <si>
    <t>APPLICATION EXHIBIT A-5</t>
  </si>
  <si>
    <t>Determined with reference to Seller’s Basis</t>
  </si>
  <si>
    <t>Not Determined with reference to Seller’s Basis</t>
  </si>
  <si>
    <t>PERMANENT FINANCING</t>
  </si>
  <si>
    <t>SOFT COSTS</t>
  </si>
  <si>
    <t>Bond Premium</t>
  </si>
  <si>
    <t>Origination Fees</t>
  </si>
  <si>
    <t>Prepaid MIP</t>
  </si>
  <si>
    <t>Feasibility Study</t>
  </si>
  <si>
    <t>Market Study</t>
  </si>
  <si>
    <t>Environmental Study</t>
  </si>
  <si>
    <t>Tax Credit Fees</t>
  </si>
  <si>
    <t>Consultant Fees</t>
  </si>
  <si>
    <t>Cost Certification</t>
  </si>
  <si>
    <t>SYNDICATION COSTS</t>
  </si>
  <si>
    <t>Bridge Loan</t>
  </si>
  <si>
    <t>Tax Opinion</t>
  </si>
  <si>
    <t>DEVELOPER FEES</t>
  </si>
  <si>
    <t>Developer Overhead</t>
  </si>
  <si>
    <t>Developer Profit</t>
  </si>
  <si>
    <t>PROJECT RESERVES</t>
  </si>
  <si>
    <t>Rent-Up Reserves</t>
  </si>
  <si>
    <t>Permanent Financing Subtotal</t>
  </si>
  <si>
    <t>Net Proceeds Low-income Tax Credit</t>
  </si>
  <si>
    <t>Total Residential Permanent Financing Funds</t>
  </si>
  <si>
    <r>
      <t xml:space="preserve">Net Proceeds </t>
    </r>
    <r>
      <rPr>
        <b/>
        <sz val="10"/>
        <rFont val="Times New Roman"/>
        <family val="1"/>
      </rPr>
      <t>Historic</t>
    </r>
    <r>
      <rPr>
        <sz val="10"/>
        <rFont val="Times New Roman"/>
        <family val="1"/>
      </rPr>
      <t xml:space="preserve"> Tax Credit</t>
    </r>
  </si>
  <si>
    <t>INCOME FROM MARKET RATE UNITS</t>
  </si>
  <si>
    <t>MANAGER'S UNITS</t>
  </si>
  <si>
    <t>Tax Credit Equity</t>
  </si>
  <si>
    <t>Closing and Disbursement</t>
  </si>
  <si>
    <t>Local Permits</t>
  </si>
  <si>
    <t>Conditional Use Permit</t>
  </si>
  <si>
    <t>Variance</t>
  </si>
  <si>
    <t>Site Plan Review</t>
  </si>
  <si>
    <t>Building Permit</t>
  </si>
  <si>
    <t>Other Loans and Grants</t>
  </si>
  <si>
    <t>Type &amp; Source:</t>
  </si>
  <si>
    <t>Application</t>
  </si>
  <si>
    <t>Closing or Award</t>
  </si>
  <si>
    <t>Equity Syndication</t>
  </si>
  <si>
    <t>Letter of Commitment</t>
  </si>
  <si>
    <t>Partnership Closing</t>
  </si>
  <si>
    <t>10% of Project Costs Incurred</t>
  </si>
  <si>
    <t>Tax Credit Carryover Allocation</t>
  </si>
  <si>
    <t>Final Plans/Specs</t>
  </si>
  <si>
    <t>Construction Start</t>
  </si>
  <si>
    <t>Construction Completion</t>
  </si>
  <si>
    <t>Placed in Service</t>
  </si>
  <si>
    <t>Occupancy of All Low-Income Units</t>
  </si>
  <si>
    <t>XV.  NOTIFICATION OF LOCAL OFFICIAL</t>
  </si>
  <si>
    <t>lihtc sq ft</t>
  </si>
  <si>
    <t>home sq ft</t>
  </si>
  <si>
    <t>Legal status:</t>
  </si>
  <si>
    <t>d.</t>
  </si>
  <si>
    <t>Conditional Commitment</t>
  </si>
  <si>
    <t>Firm Commitment</t>
  </si>
  <si>
    <t>HOME funds to be utilized as a Deferred Loan on Page 20</t>
  </si>
  <si>
    <t>Provide any additional information which WCDA may find useful for the purposes outlined at the beginning of this questionnaire (e.g. letter of intent, proposed documents, etc.).</t>
  </si>
  <si>
    <t>The undersigned applicant and non-profit hereby each certify that, to the best of its knowledge, all of the foregoing information is correct, complete and accurate.</t>
  </si>
  <si>
    <t>Applicant</t>
  </si>
  <si>
    <t>Its:</t>
  </si>
  <si>
    <t>Non-profit Participant</t>
  </si>
  <si>
    <t>Floor plans</t>
  </si>
  <si>
    <t xml:space="preserve">Previous Participation Certificate and Authorization for Release of Information. (Application 
Exhibit A-3) </t>
  </si>
  <si>
    <t xml:space="preserve">10% COST CERTIFICATION PACKAGE </t>
  </si>
  <si>
    <t>15-19</t>
  </si>
  <si>
    <t>10% Cost Certification Package EXHIBITS</t>
  </si>
  <si>
    <t>C-1</t>
  </si>
  <si>
    <t>Specific Unit Information</t>
  </si>
  <si>
    <t>C-2</t>
  </si>
  <si>
    <t>Accountant/Attorney Cost Certification for Carryover Allocation</t>
  </si>
  <si>
    <t>5-6</t>
  </si>
  <si>
    <t>7</t>
  </si>
  <si>
    <t>8</t>
  </si>
  <si>
    <t>9-10</t>
  </si>
  <si>
    <t>20</t>
  </si>
  <si>
    <t>10% Cost Certification Package Application</t>
  </si>
  <si>
    <t>Amount of Annual Credit Requested $</t>
  </si>
  <si>
    <t>Amount of HOME Requested $</t>
  </si>
  <si>
    <t>Is site properly zoned?</t>
  </si>
  <si>
    <t>If yes, include third party documentation if not submitted with original application.</t>
  </si>
  <si>
    <t xml:space="preserve">When is zoning issue scheduled to be resolved (month and year)?  </t>
  </si>
  <si>
    <t>(Make check payable to Wyoming Community Development Authority.)</t>
  </si>
  <si>
    <t>Tax Credit Amount Requested on Final package Page 4</t>
  </si>
  <si>
    <t>Maximum Amount of Tax Credit eligible to the project from Final Package Page 16</t>
  </si>
  <si>
    <r>
      <t>Projects which have received a</t>
    </r>
    <r>
      <rPr>
        <u/>
        <sz val="12"/>
        <rFont val="Times New Roman"/>
        <family val="1"/>
      </rPr>
      <t>n Initial Allocation</t>
    </r>
    <r>
      <rPr>
        <b/>
        <u/>
        <sz val="12"/>
        <rFont val="Times New Roman"/>
        <family val="1"/>
      </rPr>
      <t xml:space="preserve"> </t>
    </r>
    <r>
      <rPr>
        <sz val="12"/>
        <rFont val="Times New Roman"/>
        <family val="1"/>
      </rPr>
      <t xml:space="preserve">reservation of tax credits, but which will not be completed by year end, may receive a carryover allocation of tax credits if the Project Owner has incurred, </t>
    </r>
    <r>
      <rPr>
        <u/>
        <sz val="12"/>
        <rFont val="Times New Roman"/>
        <family val="1"/>
      </rPr>
      <t>within 11 months from the date of Initial Allocation,</t>
    </r>
    <r>
      <rPr>
        <sz val="12"/>
        <rFont val="Times New Roman"/>
        <family val="1"/>
      </rPr>
      <t xml:space="preserve"> 10% of its reasonably expected basis in the Project. The IRS has issued regulations §1.42-6 which provides additional information and certification requirements with respect to carryover allocations.</t>
    </r>
  </si>
  <si>
    <t>WCDA 10% Cost Certification Package with updated figures and information and with ORIGINAL signatures.</t>
  </si>
  <si>
    <r>
      <t>ORIGINAL</t>
    </r>
    <r>
      <rPr>
        <sz val="12"/>
        <rFont val="Arial"/>
        <family val="2"/>
      </rPr>
      <t xml:space="preserve"> Accountant/Attorney Cost Certification for Carryover Allocation. (See 10% Cost Certification Package Exhibit C-2)</t>
    </r>
  </si>
  <si>
    <t>c.</t>
  </si>
  <si>
    <t xml:space="preserve">Name of participating non-profit </t>
  </si>
  <si>
    <t>HOME Amount Committed on Final Package Page 4</t>
  </si>
  <si>
    <t>HOME funds to be utilized as an Amortizing Loan on Final Package Page 10</t>
  </si>
  <si>
    <t>HOME funds to be utilized as a Deferred Loan on Final Package Page 10</t>
  </si>
  <si>
    <t>Total Permanent Financing Listed on Final Package Page 10</t>
  </si>
  <si>
    <t>Incomes may not exceed Rent by more then 5%</t>
  </si>
  <si>
    <t>The undersigned hereby makes application for allocation of HOME funds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</si>
  <si>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The applicant will comply with all other requirements set forth by the Department of Housing and Urban Development, Home Investment Partnerships Program 24 CFR Part 92 and applicable requirements in the Wyoming Affordable Housing Allocation Plan (as amended).</t>
  </si>
  <si>
    <t>Each applicant is required to carry out an affirmative program to attract prospective buyers or tenants of all minority and non-minority groups in the housing market area regardless of their race, color, religion, sex, national origin, disablity, or familial status. Racial groups include White,  Black or African American,  American Indian or Alaska Native,  Asian, Native Hawaiian or Other Pacific Islander. Other groups in the housing market area who may be subject to housing discrimination include, but are not limited to, Hispanic or Latino, persons with disabilities, or families with children. The applicant shall describe in the AFHM Plan the proposed activities to be carried out during advance marketing, where applicable, and the initial sales and rent-up period. The affirmative marketing program also should ensure that any group(s) of persons ordinarily not likely to apply for this housing without special outreach (See Part 3),  know about the housing,  feel welcome to apply and have the opportunity to buy or rent.</t>
  </si>
  <si>
    <t>INSTRUCTIONS</t>
  </si>
  <si>
    <r>
      <t xml:space="preserve">Disclose any business or personal (including family) relationships that any of the staff  members, directors or other principals involved in the formation </t>
    </r>
    <r>
      <rPr>
        <u/>
        <sz val="12"/>
        <rFont val="Times New Roman"/>
        <family val="1"/>
      </rPr>
      <t>or</t>
    </r>
    <r>
      <rPr>
        <sz val="12"/>
        <rFont val="Times New Roman"/>
        <family val="1"/>
      </rPr>
      <t xml:space="preserve"> operation of the non-profit have, either directly or indirectly, with any persons or entities involved or to be involved in the project on a for-profit basis including, but not limited to, the owner of the project, any of its for-profit general partners, employees, limited partners or any other parties directly or indirectly related to such owner: </t>
    </r>
  </si>
  <si>
    <t>The non-profit may not have been formed by any individual(s) or for-profit entity for the principal purpose of being included in the non-profit set-aside.</t>
  </si>
  <si>
    <t xml:space="preserve">Email Address </t>
  </si>
  <si>
    <t>The Affirmative Fair Housing Marketing (AFHM) Plan is needed to ensure that insured and subsidized developers are taking necessary steps to eliminate discriminatory practices involving Federally insured and subsidizes housing. No application for any housing project or subdivision insured or subsidized under the Department of Housing and Urban Development's (HUD) housing programs can be funded without an approved AFHM Plan (See the "Applicability" section in the instructions below.) The responses are required to obtain or retain a benefit under the Fair Housing Act Section 808(e)(5) &amp; (6) and 24 CFR Part 200, Subpart M. The form contains no questions of a confidential nature.</t>
  </si>
  <si>
    <r>
      <t>Required materials for Non-Profit Corporations include:</t>
    </r>
    <r>
      <rPr>
        <sz val="12"/>
        <rFont val="Times New Roman"/>
        <family val="1"/>
      </rPr>
      <t xml:space="preserve">  articles of incorporation, IRS letter of 501(c)3 or 501(c)4 status, non-profit Certificate of Incorporation and Certificate of Good Standing (Secretary of State), non-profit set-aside eligibility questionnaire description of material participation in ownership and management.</t>
    </r>
  </si>
  <si>
    <r>
      <t>General Partnership</t>
    </r>
    <r>
      <rPr>
        <b/>
        <sz val="12"/>
        <color indexed="9"/>
        <rFont val="Times New Roman"/>
        <family val="1"/>
      </rPr>
      <t>*</t>
    </r>
  </si>
  <si>
    <r>
      <t>Limited Partnership</t>
    </r>
    <r>
      <rPr>
        <b/>
        <sz val="12"/>
        <color indexed="9"/>
        <rFont val="Times New Roman"/>
        <family val="1"/>
      </rPr>
      <t>*</t>
    </r>
  </si>
  <si>
    <r>
      <t>Limited Liability Co</t>
    </r>
    <r>
      <rPr>
        <b/>
        <sz val="12"/>
        <color indexed="9"/>
        <rFont val="Times New Roman"/>
        <family val="1"/>
      </rPr>
      <t>*</t>
    </r>
  </si>
  <si>
    <t>Describe any default, disposition of or status of default, foreclosure or findings of non-compliance for any of the projects listed on attachments.  Use an additional sheet of paper if necessary.</t>
  </si>
  <si>
    <t>The undersigned, being duly authorized, hereby represents and certifies that the foregoing information, to the best of his/her knowledge, is true, complete and accurately describes the proposed development team.</t>
  </si>
  <si>
    <t>Wyoming:</t>
  </si>
  <si>
    <t>percent or more of the aggregate basis of any building of the Project, and any land on</t>
  </si>
  <si>
    <t>which a building is located, is financed by an obligation the interest on which is exempt from taxation under IRC. Section 103 (the “Tax-exempt Bond”).</t>
  </si>
  <si>
    <t>Final Exhibit F- 6</t>
  </si>
  <si>
    <t>Contractor’s Certification</t>
  </si>
  <si>
    <t xml:space="preserve">Project: </t>
  </si>
  <si>
    <t xml:space="preserve">Owners Name, and Address: </t>
  </si>
  <si>
    <t>AMORTIZATION</t>
  </si>
  <si>
    <t>Payments listed equal calculated amount?</t>
  </si>
  <si>
    <t>Payments listed for source 1 on Page 20 do not equal amount calculated</t>
  </si>
  <si>
    <t>Payments listed for source 2 on Page 20 do not equal amount calculated</t>
  </si>
  <si>
    <t>(3) HUD's Fair Housing Poster must be conspicuously displayed wherever sales/rentals and showings take place. Fair Housing Posters will be displayed in the</t>
  </si>
  <si>
    <t>Sales/Rental Office</t>
  </si>
  <si>
    <t>Real Estate Office</t>
  </si>
  <si>
    <t>Model Unit</t>
  </si>
  <si>
    <t>Previous editions are obsolete</t>
  </si>
  <si>
    <t>Page 1 of 4</t>
  </si>
  <si>
    <t>ref. Handbook 8025.1</t>
  </si>
  <si>
    <t>form HUD-935.2 (8/2004)</t>
  </si>
  <si>
    <t>Project Costs and Uses</t>
  </si>
  <si>
    <t>X.</t>
  </si>
  <si>
    <t>Development Budget</t>
  </si>
  <si>
    <t>XI.</t>
  </si>
  <si>
    <t>Estimation Tax Credit Amount</t>
  </si>
  <si>
    <t>XII.</t>
  </si>
  <si>
    <t>Project Annual Expenses</t>
  </si>
  <si>
    <t>XIII.</t>
  </si>
  <si>
    <t>XIV.</t>
  </si>
  <si>
    <t>Development Timetable</t>
  </si>
  <si>
    <t>XV.</t>
  </si>
  <si>
    <t>Notification of Local Official</t>
  </si>
  <si>
    <t>XVI.</t>
  </si>
  <si>
    <t>Application Fee</t>
  </si>
  <si>
    <t>XVII.</t>
  </si>
  <si>
    <t>Applicant Certification</t>
  </si>
  <si>
    <t>Combined Application Exhibits</t>
  </si>
  <si>
    <t>A-1</t>
  </si>
  <si>
    <t>Affirmative Fair Housing Marketing Agreement</t>
  </si>
  <si>
    <t>A-2</t>
  </si>
  <si>
    <t>including anyone or any entity related, directly or indirectly, to the owner of the project?</t>
  </si>
  <si>
    <t>Continued</t>
  </si>
  <si>
    <t>OWNER UTILITY ALLOWANCE CALCULATION</t>
  </si>
  <si>
    <t># UNITS</t>
  </si>
  <si>
    <t># BDRM</t>
  </si>
  <si>
    <t>ua/Unit</t>
  </si>
  <si>
    <t>ttl/ua</t>
  </si>
  <si>
    <t>HOME Investment Partnership Loan(s)</t>
  </si>
  <si>
    <t>The expenditures represented as the “Total Qualified Basis” as set forth in the Project</t>
  </si>
  <si>
    <t xml:space="preserve">  low income housing</t>
  </si>
  <si>
    <t>tax credits for the</t>
  </si>
  <si>
    <t>NOTE: If an owner does not make an election the IRS will treat the effective date as of the Placed in</t>
  </si>
  <si>
    <t>Gross Rent Floor to take effect of Allocation Date.</t>
  </si>
  <si>
    <t>Gross Rent Floor to take effect on Placed In Service Date.</t>
  </si>
  <si>
    <t>Tax Credit Projects:</t>
  </si>
  <si>
    <t>HOME Rental Projects:</t>
  </si>
  <si>
    <t>required by the IRS. OR</t>
  </si>
  <si>
    <t>years, plus an additional 15 year extended use period</t>
  </si>
  <si>
    <t>Consultant</t>
  </si>
  <si>
    <t>Tax Attorney</t>
  </si>
  <si>
    <t>Tax Accountant</t>
  </si>
  <si>
    <t>Identity of Interest among Development Team and/or Ownership Entity</t>
  </si>
  <si>
    <t>If yes, provide a description of the relationship.</t>
  </si>
  <si>
    <t xml:space="preserve">Detailed information (address, phone, contact person, qualifications) for each of the development </t>
  </si>
  <si>
    <t>team is to be included in Application Exhibit A-2.</t>
  </si>
  <si>
    <t>Do any members of the development team or ownership entity have any direct or indirect, financial or</t>
  </si>
  <si>
    <t>Is the non-profit (or a related subsidiary entity) assured of owning an interest in the project throughout</t>
  </si>
  <si>
    <t>the compliance period?</t>
  </si>
  <si>
    <t>Describe the non profit material participation in the operation of the project throughout the extended</t>
  </si>
  <si>
    <t xml:space="preserve">use period: </t>
  </si>
  <si>
    <t>Will the non-profit receive any part of the development or management fees paid in connection with</t>
  </si>
  <si>
    <t>the project?</t>
  </si>
  <si>
    <t>How many full-time staff members does the non-profit (or if applicable, any related non-profit have)?</t>
  </si>
  <si>
    <t>Has any for-profit entity (including the owner of the project or any entity directly or indirectly related</t>
  </si>
  <si>
    <t xml:space="preserve">to such owner) appointed any directors to the governing board of the non-profit? </t>
  </si>
  <si>
    <t>Does the non-profit have any financial arrangements with any individual(s) or for-profit entity,</t>
  </si>
  <si>
    <t>4% EB
x % LI</t>
  </si>
  <si>
    <t>9% EB
x % LI</t>
  </si>
  <si>
    <r>
      <t xml:space="preserve">Utility Company </t>
    </r>
    <r>
      <rPr>
        <b/>
        <i/>
        <u/>
        <sz val="12"/>
        <rFont val="Times New Roman"/>
        <family val="1"/>
      </rPr>
      <t>(Must be broken down by appliance used.)</t>
    </r>
  </si>
  <si>
    <t>Other (Specify)</t>
  </si>
  <si>
    <t>VI.  UNIT DISTRIBUTION AND RENTS</t>
  </si>
  <si>
    <t>Information on Units</t>
  </si>
  <si>
    <t>Restricted Units</t>
  </si>
  <si>
    <t>Rent</t>
  </si>
  <si>
    <t>Income</t>
  </si>
  <si>
    <t>Type of</t>
  </si>
  <si>
    <t>Number</t>
  </si>
  <si>
    <t>Total</t>
  </si>
  <si>
    <t>Monthly</t>
  </si>
  <si>
    <t>Restricted</t>
  </si>
  <si>
    <t>of</t>
  </si>
  <si>
    <t xml:space="preserve">of </t>
  </si>
  <si>
    <t>Sq. Ft.</t>
  </si>
  <si>
    <t>Tenant-Paid</t>
  </si>
  <si>
    <t>to ? % of</t>
  </si>
  <si>
    <t>LIHTC?</t>
  </si>
  <si>
    <t>Bedrooms</t>
  </si>
  <si>
    <t>Units</t>
  </si>
  <si>
    <t>Per Unit</t>
  </si>
  <si>
    <t>Per Size</t>
  </si>
  <si>
    <t>Rent Per Unit</t>
  </si>
  <si>
    <t>Med. Inc.</t>
  </si>
  <si>
    <t>Home?</t>
  </si>
  <si>
    <t>Totals:</t>
  </si>
  <si>
    <t>Qualifying Managers Units</t>
  </si>
  <si>
    <t>Non-Restricted Units</t>
  </si>
  <si>
    <t>VI.  UNIT DISTRIBUTION AND RENTS (Cont.)</t>
  </si>
  <si>
    <t>Project Monthly Income</t>
  </si>
  <si>
    <t>TOTAL MONTHLY RENT FOR ALL UNITS</t>
  </si>
  <si>
    <r>
      <t xml:space="preserve">Miscellaneous </t>
    </r>
    <r>
      <rPr>
        <b/>
        <u/>
        <sz val="12"/>
        <rFont val="Times New Roman"/>
        <family val="1"/>
      </rPr>
      <t>MONTHLY</t>
    </r>
    <r>
      <rPr>
        <sz val="12"/>
        <rFont val="Times New Roman"/>
        <family val="1"/>
      </rPr>
      <t xml:space="preserve"> Income Related to Residential Use (specify)</t>
    </r>
  </si>
  <si>
    <t>TOTAL MONTHLY MISCELLANEOUS INCOME</t>
  </si>
  <si>
    <t>SUBTOTAL RESIDENTIAL RELATED INCOME</t>
  </si>
  <si>
    <t>WYOMING COMMUNITY DEVELOPMENT AUTHORITY (WCDA)</t>
  </si>
  <si>
    <t>TABLE OF CONTENTS</t>
  </si>
  <si>
    <t>I.</t>
  </si>
  <si>
    <t>General Project Information</t>
  </si>
  <si>
    <t>II.</t>
  </si>
  <si>
    <t>Sponsor Information</t>
  </si>
  <si>
    <t>III.</t>
  </si>
  <si>
    <t>Development Team</t>
  </si>
  <si>
    <t>IV.</t>
  </si>
  <si>
    <t>V.</t>
  </si>
  <si>
    <t>Tenant Utility Information</t>
  </si>
  <si>
    <t>VI.</t>
  </si>
  <si>
    <t>Unit Distribution and Rents</t>
  </si>
  <si>
    <t>VII.</t>
  </si>
  <si>
    <t>Project Financing</t>
  </si>
  <si>
    <t>VIII.</t>
  </si>
  <si>
    <t>Subsidies</t>
  </si>
  <si>
    <t>Detailed written explanation of how and why the applicant feels the scoring criteria has been met.</t>
  </si>
  <si>
    <t>Amount of Administrative Fees Requested</t>
  </si>
  <si>
    <t>Amount of HOME Requested</t>
  </si>
  <si>
    <t>Amount of HOME request is for administrative fees</t>
  </si>
  <si>
    <t>AMOUNT OF ADMINISTRATIVE FEES REQUESTED EXCEEDS 10%</t>
  </si>
  <si>
    <t>(See Current Year Allocation Plan)</t>
  </si>
  <si>
    <t>(See Set Asides for HOME in the Current Year Allocation Plan)</t>
  </si>
  <si>
    <t>Is this project located in a Community Revitalization Plan Area?</t>
  </si>
  <si>
    <t>Application Page 53a</t>
  </si>
  <si>
    <t>Application Page 53b</t>
  </si>
  <si>
    <t>Application Page 53c</t>
  </si>
  <si>
    <t>Application Page 53d</t>
  </si>
  <si>
    <t>ANNUAL DEBT SERVICE</t>
  </si>
  <si>
    <t>ANNUAL RESERVES</t>
  </si>
  <si>
    <t>BUILDER'S FEES</t>
  </si>
  <si>
    <t>specify the approximate date for starting marketing activi-</t>
  </si>
  <si>
    <t>reflects the racial composition of each the housing market</t>
  </si>
  <si>
    <t>ties to the groups targeted for special outreach and the</t>
  </si>
  <si>
    <t>area in which the housing will be (is) located. For example</t>
  </si>
  <si>
    <t>anticipated date of initial occupancy (if unoccupied). Block</t>
  </si>
  <si>
    <t>if a builder plans to construct units in both minority and</t>
  </si>
  <si>
    <t>1h - the applicant should indicate the housing market area, in</t>
  </si>
  <si>
    <t>non-minority housing market areas, a separate AFHM Plan</t>
  </si>
  <si>
    <t>Signature of Legal Applicant</t>
  </si>
  <si>
    <t>APPLICATION EXHIBIT A-3</t>
  </si>
  <si>
    <t>PREVIOUS PARTICIPATION CERTIFICATE</t>
  </si>
  <si>
    <t>(No substitutions allowed)</t>
  </si>
  <si>
    <t>Proposed Project Name</t>
  </si>
  <si>
    <t>List of Proposed Principal* Participants</t>
  </si>
  <si>
    <t>RESERVES EXCEEDS ALLOCATION PLAN LIMITS</t>
  </si>
  <si>
    <t>REPLACEMENT RESERVES EXCEEDS PLAN LIMITS</t>
  </si>
  <si>
    <t>REPLACEMENT RESERVES DO NOT MEET PLAN REQUIREMENTS</t>
  </si>
  <si>
    <t>AMOUNT OF HOME REQUESTED EXCEED THE AMOUNT ALLOWABLE FOR THE NUMBER OF HOME DESIGNATED UNITS.</t>
  </si>
  <si>
    <t>PROJECT IS NOT SUPPLYING MINIMUM MATCH REQUIRED</t>
  </si>
  <si>
    <t>TOTAL PROJECT COSTS EXCEED PLAN LIMITA-TIONS, NEGATIVE POINTS MAY BE ASSESSED.</t>
  </si>
  <si>
    <t>TOTAL FEES</t>
  </si>
  <si>
    <t>HOME funds to be utilized as an Amortizing Loan on Page 20</t>
  </si>
  <si>
    <t>Total Tax Credits [above]</t>
  </si>
  <si>
    <t>XIV.  DEVELOPMENT TIMETABLE</t>
  </si>
  <si>
    <t>Indicate the actual or expected date by which the following activities will have been completed.</t>
  </si>
  <si>
    <t>Actual or Scheduled</t>
  </si>
  <si>
    <t>Activity</t>
  </si>
  <si>
    <t>Site</t>
  </si>
  <si>
    <t>Acquisition</t>
  </si>
  <si>
    <t>Zoning Approval</t>
  </si>
  <si>
    <t>Tax Abatement</t>
  </si>
  <si>
    <t>Environmental Review Completed</t>
  </si>
  <si>
    <t>Loan Application</t>
  </si>
  <si>
    <t>TC
Y=1 N=0</t>
  </si>
  <si>
    <t>HOME
 Y=1 N=0</t>
  </si>
  <si>
    <t># 
TC</t>
  </si>
  <si>
    <t>#
HOME</t>
  </si>
  <si>
    <t>tc
sq ft</t>
  </si>
  <si>
    <t>HOME
sq ft</t>
  </si>
  <si>
    <t>of the HOME Units are Income and Rent restricted at or below 50% AMI, must be a minimum of 20%</t>
  </si>
  <si>
    <t>HOME
 &gt;60%</t>
  </si>
  <si>
    <t>HOME 
&lt;50%</t>
  </si>
  <si>
    <t>Rent Levels</t>
  </si>
  <si>
    <t>&gt;60%</t>
  </si>
  <si>
    <t>LOW-INCOME HOUSING TAX CREDIT</t>
  </si>
  <si>
    <t>If you are not requesting Tax Credits or if you are not requesting HOME funds (Page 5 Section B), the fields that do not apply will be grayed out.</t>
  </si>
  <si>
    <t xml:space="preserve">as of: </t>
  </si>
  <si>
    <t>Tax Credit Owners irrevocably elects one of the Gross Rent Floor Options:</t>
  </si>
  <si>
    <t>Describe in detail the non-profit  (or related subsidiary) ownership interest:</t>
  </si>
  <si>
    <t>Describe the non-profit  material participation in the development of the project:</t>
  </si>
  <si>
    <t>IF PROJECT CONTAINS COMMERCIAL USE SPACE, PLEASE PROVIDE BREAKDOWN OF COMMERCIAL COSTS ON SEPARATE SHEET.</t>
  </si>
  <si>
    <t>Expected basis in the project at the end of the 2nd year after the year for which the carryover allocation would be made.</t>
  </si>
  <si>
    <t>4.  SUBTOTAL</t>
  </si>
  <si>
    <t>5.  SUBTOTAL</t>
  </si>
  <si>
    <t>6.  SUBTOTAL</t>
  </si>
  <si>
    <t>7.  SUBTOTAL</t>
  </si>
  <si>
    <t>8.  SUBTOTAL</t>
  </si>
  <si>
    <t>9.  SUBTOTAL</t>
  </si>
  <si>
    <t>DATED this ______________ day of _________________________, 19 ______.</t>
  </si>
  <si>
    <t xml:space="preserve">Company: </t>
  </si>
  <si>
    <t xml:space="preserve">By: </t>
  </si>
  <si>
    <t xml:space="preserve">Its: </t>
  </si>
  <si>
    <t xml:space="preserve">State of: </t>
  </si>
  <si>
    <t xml:space="preserve">County of : </t>
  </si>
  <si>
    <t>For purposes of Internal Revenue Code (IRC.) Section 42, with respect to the application for an</t>
  </si>
  <si>
    <t>allocation of low income housing tax credits for the</t>
  </si>
  <si>
    <t>project (the “Project”), the</t>
  </si>
  <si>
    <t xml:space="preserve">a, </t>
  </si>
  <si>
    <t>non-profit corporation</t>
  </si>
  <si>
    <t>(the “Company”), makes the following representations and certifications under penalty of perjury:</t>
  </si>
  <si>
    <t>(Must Match Amount on Page 20)</t>
  </si>
  <si>
    <t>Organization Costs</t>
  </si>
  <si>
    <t>Replacement Reserves</t>
  </si>
  <si>
    <t>X</t>
  </si>
  <si>
    <t>Adjusted Qualified Basis</t>
  </si>
  <si>
    <t>x 100% =</t>
  </si>
  <si>
    <t>x</t>
  </si>
  <si>
    <t>x 90% =</t>
  </si>
  <si>
    <r>
      <t>Developers Fees (Above Limit) -</t>
    </r>
    <r>
      <rPr>
        <u/>
        <sz val="8"/>
        <rFont val="Times New Roman"/>
        <family val="1"/>
      </rPr>
      <t xml:space="preserve"> </t>
    </r>
  </si>
  <si>
    <r>
      <t>General Requirement (Above Limit) -</t>
    </r>
    <r>
      <rPr>
        <u/>
        <sz val="8"/>
        <rFont val="Times New Roman"/>
        <family val="1"/>
      </rPr>
      <t xml:space="preserve"> </t>
    </r>
  </si>
  <si>
    <r>
      <t>Contractor Overhead (Above Limit) -</t>
    </r>
    <r>
      <rPr>
        <u/>
        <sz val="8"/>
        <rFont val="Times New Roman"/>
        <family val="1"/>
      </rPr>
      <t xml:space="preserve"> </t>
    </r>
  </si>
  <si>
    <t>USES (1)</t>
  </si>
  <si>
    <t>GAP METHOD MAXIMUM =</t>
  </si>
  <si>
    <t>Total Annual Credit 70% PV</t>
  </si>
  <si>
    <t>IRS Applicable Percentage*</t>
  </si>
  <si>
    <r>
      <t>Eligible Basis 7</t>
    </r>
    <r>
      <rPr>
        <b/>
        <u/>
        <sz val="10"/>
        <rFont val="Times New Roman"/>
        <family val="1"/>
      </rPr>
      <t>0%</t>
    </r>
    <r>
      <rPr>
        <b/>
        <sz val="10"/>
        <rFont val="Times New Roman"/>
        <family val="1"/>
      </rPr>
      <t xml:space="preserve"> PV</t>
    </r>
  </si>
  <si>
    <t>XII.  PROJECT ANNUAL EXPENSES (Rental Project Only)</t>
  </si>
  <si>
    <r>
      <t xml:space="preserve">Annual Operating Expenses (Estimated as of the </t>
    </r>
    <r>
      <rPr>
        <b/>
        <u/>
        <sz val="12"/>
        <rFont val="Times New Roman"/>
        <family val="1"/>
      </rPr>
      <t>end</t>
    </r>
    <r>
      <rPr>
        <sz val="12"/>
        <rFont val="Times New Roman"/>
        <family val="1"/>
      </rPr>
      <t xml:space="preserve"> of the first full year of operation).  </t>
    </r>
    <r>
      <rPr>
        <b/>
        <u/>
        <sz val="12"/>
        <rFont val="Times New Roman"/>
        <family val="1"/>
      </rPr>
      <t>All</t>
    </r>
    <r>
      <rPr>
        <b/>
        <sz val="12"/>
        <rFont val="Times New Roman"/>
        <family val="1"/>
      </rPr>
      <t xml:space="preserve"> </t>
    </r>
    <r>
      <rPr>
        <sz val="12"/>
        <rFont val="Times New Roman"/>
        <family val="1"/>
      </rPr>
      <t xml:space="preserve">residential expenses must be broken out by line item.  Category totals only </t>
    </r>
    <r>
      <rPr>
        <b/>
        <u/>
        <sz val="12"/>
        <rFont val="Times New Roman"/>
        <family val="1"/>
      </rPr>
      <t>will not</t>
    </r>
    <r>
      <rPr>
        <sz val="12"/>
        <rFont val="Times New Roman"/>
        <family val="1"/>
      </rPr>
      <t xml:space="preserve"> be accepted.</t>
    </r>
  </si>
  <si>
    <t>ADMINISTRATION</t>
  </si>
  <si>
    <t>OPERATING EXPENSES</t>
  </si>
  <si>
    <t>Accounting</t>
  </si>
  <si>
    <t>Fuel (Heat/Water)</t>
  </si>
  <si>
    <t>Advertising</t>
  </si>
  <si>
    <t>Electrical</t>
  </si>
  <si>
    <t>Legal</t>
  </si>
  <si>
    <t>Water &amp; Sewer</t>
  </si>
  <si>
    <t>Leased Equip</t>
  </si>
  <si>
    <t>Management Fees</t>
  </si>
  <si>
    <t>Trash/Garbage</t>
  </si>
  <si>
    <t>Mgmt Salaries</t>
  </si>
  <si>
    <t>Security</t>
  </si>
  <si>
    <t>Model Apartment</t>
  </si>
  <si>
    <t>Cable</t>
  </si>
  <si>
    <t>Office Supply/Postage</t>
  </si>
  <si>
    <t>Telephone</t>
  </si>
  <si>
    <t>Section</t>
  </si>
  <si>
    <t>Page #</t>
  </si>
  <si>
    <t>5-10</t>
  </si>
  <si>
    <t>11-12</t>
  </si>
  <si>
    <t>13-14</t>
  </si>
  <si>
    <t>15</t>
  </si>
  <si>
    <t>16</t>
  </si>
  <si>
    <t>17-18</t>
  </si>
  <si>
    <t>19-20</t>
  </si>
  <si>
    <t>39</t>
  </si>
  <si>
    <t>43</t>
  </si>
  <si>
    <t>AFFORDABLE HOUSING PROGRAMS APPLICATION CHECKLIST</t>
  </si>
  <si>
    <t>APPLICATIONS MUST BE RECEIVED NO LATER THAN</t>
  </si>
  <si>
    <t>Is this project using rental assistance?</t>
  </si>
  <si>
    <t xml:space="preserve">If other describe: </t>
  </si>
  <si>
    <t>10% COST CERTIFICATION PACKAGE</t>
  </si>
  <si>
    <t>INSTRUCTIONS AND</t>
  </si>
  <si>
    <t>CHECK LIST</t>
  </si>
  <si>
    <t>Minimum amount of Rehabilitation per the Allocation Plan is $15,000 per unit</t>
  </si>
  <si>
    <t>Amount of application fee submitted:</t>
  </si>
  <si>
    <r>
      <t xml:space="preserve">Every project must be consistent with the Consolidated Plan for the appropriate jurisdiction. Projects located in the cities of Casper and Cheyenne need to provide a letter of  consistency with the consolidated Plan for Casper or Cheyenne, depending on where their project will be located. This letter must be included with the application. All other areas are covered under the Consolidated Plan prepared by WCDA and consistency will be verified during the review process.
Project requesting points for local support will need to provide a letter of support signed by the </t>
    </r>
    <r>
      <rPr>
        <b/>
        <sz val="12"/>
        <rFont val="Times New Roman"/>
        <family val="1"/>
      </rPr>
      <t>Chief Executive Officer</t>
    </r>
    <r>
      <rPr>
        <sz val="12"/>
        <rFont val="Times New Roman"/>
        <family val="1"/>
      </rPr>
      <t xml:space="preserve"> of the appropriate jurisdiction.</t>
    </r>
  </si>
  <si>
    <t>Total Permanent Financing Listed on 10% Package Page 12</t>
  </si>
  <si>
    <t>Per Unit Limits</t>
  </si>
  <si>
    <r>
      <t>Source of Utility Allowance Information (Check One) (</t>
    </r>
    <r>
      <rPr>
        <u/>
        <sz val="12"/>
        <rFont val="Times New Roman"/>
        <family val="1"/>
      </rPr>
      <t>Attach Copy</t>
    </r>
    <r>
      <rPr>
        <sz val="12"/>
        <rFont val="Times New Roman"/>
        <family val="1"/>
      </rPr>
      <t>)</t>
    </r>
  </si>
  <si>
    <t>Effective Date of Source Information:</t>
  </si>
  <si>
    <t>(e.g. gas, electric)</t>
  </si>
  <si>
    <t>Indicate which of the following costs are paid by the tenant or the owner, and type</t>
  </si>
  <si>
    <t>Public Housing Authority</t>
  </si>
  <si>
    <t>The Allocation Plan requires projects to give preference for persons on the Section 8 waiting list. See Page 6</t>
  </si>
  <si>
    <t>Are all utilities available to and of the appropriate size for the project?</t>
  </si>
  <si>
    <t>D</t>
  </si>
  <si>
    <t>TOTAL MONTHLY RESIDENTIAL INCOME</t>
  </si>
  <si>
    <t>Project Annual Income</t>
  </si>
  <si>
    <t>Total Annual Rent For All Units</t>
  </si>
  <si>
    <t>Total Annual Miscellaneous Residential Income</t>
  </si>
  <si>
    <t>Less Vacancy Rate</t>
  </si>
  <si>
    <t>TOTAL ANNUAL POTENTIAL GROSS INCOME</t>
  </si>
  <si>
    <t>FROM ALL RESIDENTIAL SOURCES</t>
  </si>
  <si>
    <t>TOTAL ANNUAL GROSS COMMERCIAL INCOME</t>
  </si>
  <si>
    <t>TOTAL PROJECT INCOME FROM ALL SOURCES</t>
  </si>
  <si>
    <t>Number of Parking Spaces in Project</t>
  </si>
  <si>
    <t>auto fill from page 17</t>
  </si>
  <si>
    <t>Contact:</t>
  </si>
  <si>
    <t>Present Value</t>
  </si>
  <si>
    <t>Completed</t>
  </si>
  <si>
    <t>?</t>
  </si>
  <si>
    <t>Sponsor Tax Identification</t>
  </si>
  <si>
    <t># bdrm</t>
  </si>
  <si>
    <t># BEDROOMS</t>
  </si>
  <si>
    <t>MATCH</t>
  </si>
  <si>
    <t>)</t>
  </si>
  <si>
    <t>necessary.</t>
  </si>
  <si>
    <t>neighborhood, minority and women's organizations, grass</t>
  </si>
  <si>
    <t>root faith-based or other community based organizations</t>
  </si>
  <si>
    <r>
      <t>Notice of Intent to Begin Marketing</t>
    </r>
    <r>
      <rPr>
        <sz val="10"/>
        <rFont val="Arial"/>
        <family val="2"/>
      </rPr>
      <t>. No later than 90</t>
    </r>
  </si>
  <si>
    <r>
      <t xml:space="preserve">MONTHLY OPERATING EXPENSE </t>
    </r>
    <r>
      <rPr>
        <u/>
        <sz val="12"/>
        <rFont val="Times New Roman"/>
        <family val="1"/>
      </rPr>
      <t>PER UNIT*</t>
    </r>
  </si>
  <si>
    <t>SFH Plan</t>
  </si>
  <si>
    <t>White</t>
  </si>
  <si>
    <t>American Indian or Alaskan Native</t>
  </si>
  <si>
    <t>Asian</t>
  </si>
  <si>
    <t>White (non-minority) Area</t>
  </si>
  <si>
    <r>
      <t>Part 8-Review and Update.</t>
    </r>
    <r>
      <rPr>
        <sz val="10"/>
        <rFont val="Arial"/>
        <family val="2"/>
      </rPr>
      <t xml:space="preserve"> By signing, the applicant</t>
    </r>
  </si>
  <si>
    <t>of broadcast advertising. Community contacts include</t>
  </si>
  <si>
    <t>assumes full responsibility for the AFHM Plans implemen-</t>
  </si>
  <si>
    <t>individuals or organizations that are well known in the</t>
  </si>
  <si>
    <t>tation and required reviews and updates. HUD may moni-</t>
  </si>
  <si>
    <t>housing market area or the locality, that can influence</t>
  </si>
  <si>
    <t>tor the implementation of this AFHM Plan at any time and</t>
  </si>
  <si>
    <t>persons within groups considered least likely to apply.</t>
  </si>
  <si>
    <t>request modification in its format or content, where deemed</t>
  </si>
  <si>
    <t>Such contacts may include, but need not be limited to:</t>
  </si>
  <si>
    <t>APPLICATION EXHIBIT A-2</t>
  </si>
  <si>
    <t>DEVELOPMENT TEAM EXPERIENCE</t>
  </si>
  <si>
    <t xml:space="preserve">Sponsor Address: </t>
  </si>
  <si>
    <t xml:space="preserve">City: </t>
  </si>
  <si>
    <t>State:</t>
  </si>
  <si>
    <t xml:space="preserve">Zip Code: </t>
  </si>
  <si>
    <t>Contact Person:</t>
  </si>
  <si>
    <t>TOTAL ANNUAL COMMERCIAL OPERATING EXPENSES</t>
  </si>
  <si>
    <t>TOTAL 
MAINTENANCE COST</t>
  </si>
  <si>
    <t>**not including managers or maintenance units</t>
  </si>
  <si>
    <t>Persons with Disabilities</t>
  </si>
  <si>
    <t>Families with Children</t>
  </si>
  <si>
    <r>
      <t xml:space="preserve">4a. </t>
    </r>
    <r>
      <rPr>
        <b/>
        <sz val="8"/>
        <rFont val="Arial"/>
        <family val="2"/>
      </rPr>
      <t>Marketing Program: Commercial Media</t>
    </r>
    <r>
      <rPr>
        <sz val="8"/>
        <rFont val="Arial"/>
        <family val="2"/>
      </rPr>
      <t xml:space="preserve"> (Check the type of media to be used to advertise the availability of this housing)</t>
    </r>
  </si>
  <si>
    <t>Newspapers/Publications</t>
  </si>
  <si>
    <t>Radio</t>
  </si>
  <si>
    <t>TV</t>
  </si>
  <si>
    <t>Billboards</t>
  </si>
  <si>
    <t>101A</t>
  </si>
  <si>
    <t>Example</t>
  </si>
  <si>
    <t xml:space="preserve">service and date of acquisition.  If applicable, applicant must submit evidence of approved waiver </t>
  </si>
  <si>
    <t>Owners Certification Statement (See Final Exhibit F-3)</t>
  </si>
  <si>
    <t>Certification of qualified Non-Profit Organization (if applicable)(See Final Exhibit F-4)</t>
  </si>
  <si>
    <t>Owner Certification of Bond Financed Project (if applicable) (See Final Exhibit F-5)</t>
  </si>
  <si>
    <t>Contractor’s Certification (See Final Exhibit F-6)</t>
  </si>
  <si>
    <t>Architect’s Certification (See Final Exhibit F-7)</t>
  </si>
  <si>
    <r>
      <t xml:space="preserve">Copy of </t>
    </r>
    <r>
      <rPr>
        <b/>
        <sz val="12"/>
        <rFont val="Times New Roman"/>
        <family val="1"/>
      </rPr>
      <t>All</t>
    </r>
    <r>
      <rPr>
        <sz val="12"/>
        <rFont val="Times New Roman"/>
        <family val="1"/>
      </rPr>
      <t xml:space="preserve"> Certificates of Occupancy issued for each building (including any temporary and final). </t>
    </r>
  </si>
  <si>
    <t>FINAL COST</t>
  </si>
  <si>
    <t>CERTIFICATION PACKAGE</t>
  </si>
  <si>
    <t xml:space="preserve">FINAL COST CERTIFICATION PACKAGE </t>
  </si>
  <si>
    <t>FINAL EXHIBITS</t>
  </si>
  <si>
    <t>F-1</t>
  </si>
  <si>
    <t>F-2</t>
  </si>
  <si>
    <t>F-3</t>
  </si>
  <si>
    <t>F-4</t>
  </si>
  <si>
    <t>F-5</t>
  </si>
  <si>
    <t>F-6</t>
  </si>
  <si>
    <t>F-7</t>
  </si>
  <si>
    <t>F-8</t>
  </si>
  <si>
    <t>Independent Auditors' Report</t>
  </si>
  <si>
    <t>Owner's Certification Statement</t>
  </si>
  <si>
    <t>Certification of Qualified Non-profit Organization</t>
  </si>
  <si>
    <t>Owner's Certification of Bond Financed Project</t>
  </si>
  <si>
    <t>Will the non-profit  be contributing funds to the project?</t>
  </si>
  <si>
    <t>If yes, explain:</t>
  </si>
  <si>
    <t>Describe the type and extent of their activities:</t>
  </si>
  <si>
    <t>Less Annual Operating Expenses</t>
  </si>
  <si>
    <t>Net Annual Operating Income (NOI)</t>
  </si>
  <si>
    <t>Less Annual Debt Service</t>
  </si>
  <si>
    <t>Annual Cash Flow</t>
  </si>
  <si>
    <t>What projected annual percentage increase in income will be used?</t>
  </si>
  <si>
    <t>What projected annual percentage increase in expenses will be used?</t>
  </si>
  <si>
    <t>What projected annual percentage increase in replacement costs will be used?</t>
  </si>
  <si>
    <t>PROVIDE SAME CASH FLOW INFORMATION SEPARATELY FOR ANY COMMERCIAL SPACE</t>
  </si>
  <si>
    <r>
      <t>XIII.  TAX CREDIT SYNDICATION</t>
    </r>
    <r>
      <rPr>
        <sz val="12"/>
        <rFont val="Times New Roman"/>
        <family val="1"/>
      </rPr>
      <t xml:space="preserve"> (Tax Credit Only)</t>
    </r>
  </si>
  <si>
    <t>PIS-Date of Building by Current Owner</t>
  </si>
  <si>
    <t xml:space="preserve">
Year
Built</t>
  </si>
  <si>
    <t xml:space="preserve">
Building Address</t>
  </si>
  <si>
    <t>THERE IS NOT 10 YEARS BETWEEN THE LAST PLACED IN SERVICE DATE AND PROPOSED ACQUISITION DATE AND THE PROPERTY DOES NOT MEET THE DEFINITION OF FEDERALLY-ASSISTED. ACQUISITION NOT ELIGIBLE FOR ACQUISITION CREDITS</t>
  </si>
  <si>
    <t>Rehabilitation project must submit an itemized list, by unit, of rehabilitation activities and costs.</t>
  </si>
  <si>
    <t>MUST DESCRIBE "OTHER" UNDER "TYPE OF UNITS"</t>
  </si>
  <si>
    <t xml:space="preserve"> MUST DESCRIBE "OTHER"</t>
  </si>
  <si>
    <t>Single Family</t>
  </si>
  <si>
    <t>S.</t>
  </si>
  <si>
    <t>Type of Units</t>
  </si>
  <si>
    <t>Apartments</t>
  </si>
  <si>
    <t>Town Homes</t>
  </si>
  <si>
    <t>Semi-Detached</t>
  </si>
  <si>
    <t>Detached</t>
  </si>
  <si>
    <t>SRO</t>
  </si>
  <si>
    <t>Manufactured</t>
  </si>
  <si>
    <t>T.</t>
  </si>
  <si>
    <t>FINAL COST CERTIFICATION PACKAGE</t>
  </si>
  <si>
    <r>
      <t xml:space="preserve">In order to comply with various IRS requirements, as well as conditions of WCDA, the following information will need to be completed and </t>
    </r>
    <r>
      <rPr>
        <b/>
        <u/>
        <sz val="12"/>
        <rFont val="Times New Roman"/>
        <family val="1"/>
      </rPr>
      <t>received</t>
    </r>
    <r>
      <rPr>
        <sz val="12"/>
        <rFont val="Times New Roman"/>
        <family val="1"/>
      </rPr>
      <t xml:space="preserve"> by WCDA no later than 5:00 p.m. the 1st day of December. Applications received after December 1 will be accessed a late fee equal to $500.00 per day. Applications received after December 1 will be processed in order of receipt as time permits</t>
    </r>
  </si>
  <si>
    <t>Contact Information Sheet</t>
  </si>
  <si>
    <t>WCDA Final Cost Certification with final figures and updated information.</t>
  </si>
  <si>
    <t>Specific Unit Information. (See Final Exhibit F-1)</t>
  </si>
  <si>
    <r>
      <t>ORIGINAL</t>
    </r>
    <r>
      <rPr>
        <sz val="12"/>
        <rFont val="Times New Roman"/>
        <family val="1"/>
      </rPr>
      <t xml:space="preserve"> Accountant/Attorney Cost Certification for Final Allocation. (See Final Exhibit F-2)</t>
    </r>
  </si>
  <si>
    <t>For a restricted unit, the combination of tenant-paid monthly rent and the utility allowance may not exceed the maximum allowable rents under the federal tax credit statute. When calculating these rents, you must round DOWN to the nearest dollar.  Rents for HOME Assisted units may NOT exceed the Low HOME rent as shown in the Current Year Summary Attachment "C" Item “2”.</t>
  </si>
  <si>
    <t>Less Annual Vacancy Rate</t>
  </si>
  <si>
    <t>Please copy this page for additional Residential Permanent Lenders/Sources.</t>
  </si>
  <si>
    <t>project, Project Owner will receive no more then</t>
  </si>
  <si>
    <r>
      <t xml:space="preserve">Projects located in entitlement cities (Cheyenne and Casper) must have a </t>
    </r>
    <r>
      <rPr>
        <b/>
        <sz val="12"/>
        <rFont val="Times New Roman"/>
        <family val="1"/>
      </rPr>
      <t>current</t>
    </r>
    <r>
      <rPr>
        <sz val="12"/>
        <rFont val="Times New Roman"/>
        <family val="1"/>
      </rPr>
      <t xml:space="preserve"> letter of 
consistency with the Consolidated Plan from the appropriate Jurisdiction. (Required on all projects requesting HOME funding.)</t>
    </r>
  </si>
  <si>
    <t>Tax Credit Application Fee</t>
  </si>
  <si>
    <t>Developer Fee Agreement</t>
  </si>
  <si>
    <t>All Acquisition/Rental Rehabilitation projects must provide an appraisal. The acquisition price on
which tax credits are allowed will be limited to the appraised value of the property prior to rehabilitation.</t>
  </si>
  <si>
    <t>Narrative Description of Project. (See Affordable Allocation Plan Current Year Summary
Attachment “D” Item “1”.</t>
  </si>
  <si>
    <t>Projects located in a Community Revitalization Plan (CRP) area must provide a current letter from 
the local jurisdiction, or the state, that the project sits in a CRP area.</t>
  </si>
  <si>
    <t>Is this project located in a Qualified Census Tract?</t>
  </si>
  <si>
    <t>If yes, evidence of eligibility must be submitted.</t>
  </si>
  <si>
    <t xml:space="preserve">   MUST IDENTIFY DIFFICULT DEVELOPMENT AREA</t>
  </si>
  <si>
    <r>
      <t xml:space="preserve">Provide the following </t>
    </r>
    <r>
      <rPr>
        <u/>
        <sz val="12"/>
        <rFont val="Times New Roman"/>
        <family val="1"/>
      </rPr>
      <t>required</t>
    </r>
    <r>
      <rPr>
        <sz val="12"/>
        <rFont val="Times New Roman"/>
        <family val="1"/>
      </rPr>
      <t xml:space="preserve"> materials for the participating entity (as applicable):  articles of incorporation, by-laws, IRS determination letter, non-profit certificate of incorporation and certificate of good standing (state), list of current Board of Directors or Commissioners (include dates of appointment and affiliation), and most recent audited financials (include a list of major donors).</t>
    </r>
  </si>
  <si>
    <t>Hot Springs</t>
  </si>
  <si>
    <t>Lincoln</t>
  </si>
  <si>
    <t>Niobrara</t>
  </si>
  <si>
    <t>Park</t>
  </si>
  <si>
    <t>Platte</t>
  </si>
  <si>
    <t>Sheridan</t>
  </si>
  <si>
    <r>
      <t>U.S. Department of Housing
and Urban Development</t>
    </r>
    <r>
      <rPr>
        <sz val="10"/>
        <rFont val="Arial"/>
        <family val="2"/>
      </rPr>
      <t xml:space="preserve">
</t>
    </r>
    <r>
      <rPr>
        <sz val="8"/>
        <rFont val="Arial"/>
        <family val="2"/>
      </rPr>
      <t>Office of Fair Housing and Equal Opportunity</t>
    </r>
  </si>
  <si>
    <t>OMB Approval No. 2529-0013
(exp. 11/30/2006)</t>
  </si>
  <si>
    <t>1a. Applicant's Name, Address (including City, State &amp; Zip Code) &amp; Phone Number</t>
  </si>
  <si>
    <t>1c. Project/Application Number</t>
  </si>
  <si>
    <t>1d. Number of Units</t>
  </si>
  <si>
    <t>1e. Price or Rental Range</t>
  </si>
  <si>
    <t>1f. For Multifamily Housing Only</t>
  </si>
  <si>
    <t>From $</t>
  </si>
  <si>
    <t>Elderly</t>
  </si>
  <si>
    <t>Non-Elderly</t>
  </si>
  <si>
    <t>To $</t>
  </si>
  <si>
    <t xml:space="preserve"> 1g. Approximate Starting Dates (mm/dd/yyyy)</t>
  </si>
  <si>
    <t>Occupancy</t>
  </si>
  <si>
    <t>1b. Project's Name, Location (including City, State and Zip Code)</t>
  </si>
  <si>
    <t>1h. Housing Market Area</t>
  </si>
  <si>
    <t>1i. Census Tract</t>
  </si>
  <si>
    <t>1j. Managing/Sales Agent's Name &amp; Address (including City, State and Zip Code)</t>
  </si>
  <si>
    <r>
      <t xml:space="preserve">2. </t>
    </r>
    <r>
      <rPr>
        <b/>
        <sz val="8"/>
        <rFont val="Arial"/>
        <family val="2"/>
      </rPr>
      <t>Type of Affirmative Marketing Plan</t>
    </r>
    <r>
      <rPr>
        <sz val="8"/>
        <rFont val="Arial"/>
        <family val="2"/>
      </rPr>
      <t xml:space="preserve"> (check all that apply)</t>
    </r>
  </si>
  <si>
    <r>
      <t xml:space="preserve">3. </t>
    </r>
    <r>
      <rPr>
        <b/>
        <sz val="8"/>
        <rFont val="Arial"/>
        <family val="2"/>
      </rPr>
      <t>Direction of Marketing Activity</t>
    </r>
    <r>
      <rPr>
        <sz val="8"/>
        <rFont val="Arial"/>
        <family val="2"/>
      </rPr>
      <t xml:space="preserve"> (Indicate which group(s) in the housing market area are least likely to apply for the housing because of its location and other factors without special outreach efforts)</t>
    </r>
  </si>
  <si>
    <t>MFH Plan</t>
  </si>
  <si>
    <t>New</t>
  </si>
  <si>
    <t>Updated</t>
  </si>
  <si>
    <t>Owner is NOT paying all standard utilities, water, sewer and trash. Thus there must be a negative utility allowance entered on page 16 for the Owners Utility Allowance.</t>
  </si>
  <si>
    <t>Preference for persons on Section 8</t>
  </si>
  <si>
    <r>
      <t>XVII.  APPLICANT CERTIFICATION--</t>
    </r>
    <r>
      <rPr>
        <b/>
        <u/>
        <sz val="12"/>
        <rFont val="Times New Roman"/>
        <family val="1"/>
      </rPr>
      <t>TAX CREDITS</t>
    </r>
  </si>
  <si>
    <t>It is understood by the applicant that full Treasury regulations for the Low-Income Housing Tax Credit, have not been promulgated; therefore, all program materials for the Wyoming Community Development Authority’s Low-Income Housing Tax Credit Program are subject to change.</t>
  </si>
  <si>
    <t>HOME FINANCING STRUCTURE WHEN COMBINED WITH TAX CREDITS</t>
  </si>
  <si>
    <t>3%?</t>
  </si>
  <si>
    <t>480 mos?</t>
  </si>
  <si>
    <t>Interest rate on the HOME loan</t>
  </si>
  <si>
    <t>Term on the HOME loan</t>
  </si>
  <si>
    <t>HOME STRUCTURING DOES NOT MEET ALLOCATION PLAN</t>
  </si>
  <si>
    <t>Laramie</t>
  </si>
  <si>
    <t>Census Track #</t>
  </si>
  <si>
    <t>2.00 Casper</t>
  </si>
  <si>
    <t>9634.00 Albany</t>
  </si>
  <si>
    <r>
      <t xml:space="preserve">I.  </t>
    </r>
    <r>
      <rPr>
        <u/>
        <sz val="12"/>
        <rFont val="Times New Roman"/>
        <family val="1"/>
      </rPr>
      <t>GENERAL PROJECT INFORMATION</t>
    </r>
  </si>
  <si>
    <t>A.</t>
  </si>
  <si>
    <t xml:space="preserve">Project Name </t>
  </si>
  <si>
    <t xml:space="preserve">Site Street Address </t>
  </si>
  <si>
    <t xml:space="preserve">City </t>
  </si>
  <si>
    <t>County</t>
  </si>
  <si>
    <t xml:space="preserve">Zip Code </t>
  </si>
  <si>
    <t>submitted either orally or in writing to the Office of Hous-</t>
  </si>
  <si>
    <t>ing in the appropriate HUD Office servicing the locality in</t>
  </si>
  <si>
    <r>
      <t>Part 5-Future Marketing Activities.</t>
    </r>
    <r>
      <rPr>
        <sz val="10"/>
        <rFont val="Arial"/>
        <family val="2"/>
      </rPr>
      <t xml:space="preserve"> Self-Explanatory.</t>
    </r>
  </si>
  <si>
    <t>which the proposed housing will be located.</t>
  </si>
  <si>
    <t>Part 6-Experience and Staff Instructions.</t>
  </si>
  <si>
    <t>OMB approval of the Affirmative Fair Housing Plan in-</t>
  </si>
  <si>
    <t>Minimum Amount of Rehabilitation</t>
  </si>
  <si>
    <t>PLACED IN SERVICE DATE</t>
  </si>
  <si>
    <t>Placed in Service date is needed for each building. See pages 20 a - 20 z</t>
  </si>
  <si>
    <t>CREDIT PERIOD START DATE</t>
  </si>
  <si>
    <t>Credit Period Start date is needed for each building. See pages 20 a - 20 z</t>
  </si>
  <si>
    <t>RESERVES PER APPLICATION</t>
  </si>
  <si>
    <t>REPLACEMENT RESERVES</t>
  </si>
  <si>
    <t>RESERVES PER UNIT</t>
  </si>
  <si>
    <t>SYNDICATION RATE</t>
  </si>
  <si>
    <t>NET TO PROJECT</t>
  </si>
  <si>
    <t>ADJUSTED SYNDICATION RATE</t>
  </si>
  <si>
    <t>COST/UNIT FROM TAX CREDITS</t>
  </si>
  <si>
    <t>COST/UNIT FROM HOME FUNDING</t>
  </si>
  <si>
    <t>COST/UNIT FROM DEVELOPER</t>
  </si>
  <si>
    <t>AVERAGE COST PER UNIT</t>
  </si>
  <si>
    <t>OPERATING EXP/UNIT/MONTH</t>
  </si>
  <si>
    <t>The undersigned acknowledges that WCDA is relying on these certifications and representations in providing Internal Revenue Service Forms 8609 with respect to the Project.</t>
  </si>
  <si>
    <t>Owner:</t>
  </si>
  <si>
    <t>ACKNOWLEDGMENT</t>
  </si>
  <si>
    <t>Notary Public</t>
  </si>
  <si>
    <t>FOR:</t>
  </si>
  <si>
    <t>IN WITNESS WHEREOF, the owner has caused this document to be duly executed in its name on</t>
  </si>
  <si>
    <t>this</t>
  </si>
  <si>
    <t xml:space="preserve">Owner/Sponsor </t>
  </si>
  <si>
    <t>Type of Owner/Sponsor</t>
  </si>
  <si>
    <t>Legal Status of Owner/Sponsor</t>
  </si>
  <si>
    <r>
      <t>OWNER/SPONSOR NAME</t>
    </r>
    <r>
      <rPr>
        <sz val="12"/>
        <rFont val="Times New Roman"/>
        <family val="1"/>
      </rPr>
      <t xml:space="preserve">: </t>
    </r>
  </si>
  <si>
    <t>RESERVES = 250/YR NEW ELDERLY</t>
  </si>
  <si>
    <t>RESERVES = 300/YR ALL OTHERS</t>
  </si>
  <si>
    <t>Total amount of Annual Tax Credits Requested  (From Part I. B. page 4)</t>
  </si>
  <si>
    <t>V.  UNIT DISTRIBUTION AND RENTS</t>
  </si>
  <si>
    <t>V.  UNIT DISTRIBUTION AND RENTS (Cont.)</t>
  </si>
  <si>
    <t xml:space="preserve"> VI.  PROJECT FINANCING (SOURCES OF FUNDS)</t>
  </si>
  <si>
    <t>VII.  PROJECT COSTS AND USES</t>
  </si>
  <si>
    <t>List of Development Team experience (See Application Exhibit A-2)</t>
  </si>
  <si>
    <t xml:space="preserve">Approximate response time: </t>
  </si>
  <si>
    <t>Approximate response time:</t>
  </si>
  <si>
    <t>APPLICATION EXHIBIT A-5 (Cont)</t>
  </si>
  <si>
    <t>APPLICATION EXHIBIT A-4 (Cont.)</t>
  </si>
  <si>
    <t xml:space="preserve">Address as stated above for the project owner as stated above for which the undersigned acknowledges is to receive or has received Low Income Housing Tax Credits under Section 42 of the Internal Revenue Code and/or HOME funding under Title II of the Home Investment Partnerships Act of the National Affordable Housing Act of 1990. Accordingly, the undersigned hereby certifies to Owner and the Wyoming Community Development Authority that the Premises is in compliance with all requirements and restrictions of all applicable zoning, environmental, building, fire, health and other governmental ordinances, rules and regulations and the requirements of the appropriate board of fire underwriters or other similar body acting in and for the locality in which the Premises is located. Further, the Premises complies with the aplicable edition of the International Building Code and National Electric Code; and the local code adopted by the presiding </t>
  </si>
  <si>
    <t xml:space="preserve">jurisdiction; and the Minimum Property Standards [MPS] in 24 CFR 200.926. This newly constructed housing meets the current edition of the Model Energy Code.This newly constructed housing meets the current edition of the Model Energy Code Published by the Council of American Building Officials and handicapped accessibility requirements under the Fair Housing Act (42 U.S.C. 3601-3620), where applicable. The Premises also meets all applicable State and local housing quality standards and code requirements and if there are no such standards or code requirements, the housing meets the housing property standards under the HOME Investment Program in 24 CFR 982.401. The undersigned further certifies that Premises were built to </t>
  </si>
  <si>
    <t>above if TC Yes then 1,0</t>
  </si>
  <si>
    <t>above, if tc = no then 1,0</t>
  </si>
  <si>
    <t>above, if HOME yes, 1 0</t>
  </si>
  <si>
    <t>above, if HOME no,1 0</t>
  </si>
  <si>
    <t>left = if TC yes, 1, 0</t>
  </si>
  <si>
    <t>Expected Basis reported on Page 26</t>
  </si>
  <si>
    <t>It is recommended that this checklist be used by HUD staff who prepare the Environmental Assessment (EA; form HUD-4128). It will constitute full documentation for many factors on the EA, and partial documentation for others. It will avoid narrative reports and expedite the environmental review process. This checklist, which is a slightly revised version of Appendix C of Handbook 1390.2, should be used pending revision of Handbook 1390.2.</t>
  </si>
  <si>
    <t>cite the information source used (e.g., title of a technical report, map, or special study; site inspection/field observation; name and location of the qualified data source(s) that provided the information, for example, the local planning agency, the local housing and/or community development agency, the State environmental protection agency, the State Historic Preservation Officer, or other qualified data source.)</t>
  </si>
  <si>
    <t>●</t>
  </si>
  <si>
    <t>The number for each checksheet topic is the number that appears on form HUD-4128. Also, each checklist title/heading is followed by a reference to where the topic appears in the current Handbook 1390.2.</t>
  </si>
  <si>
    <t>Preparers are to obtain and use, as appropriate, any environmental report (Federal, State, or local) that may have already been prepared for the property or area in which the property is located.</t>
  </si>
  <si>
    <t>Before the site visit, review the Phase I and all background information submitted with the application (if applicable). During the site visit, the preparers of form HUD-4128 are to: (i) answer all relevant questions on this checklist; (ii) use the spaces provided for comments to include supplemental information as well as to record any recommended mitigation measures or requirements for project approval; (iii) key your answers to the relevant questions (using additional sheets of paper to provide more detailed information); and (iv) use the spaces provided for source documentation to</t>
  </si>
  <si>
    <t xml:space="preserve"> Several different types of maps will be useful in completing the review, such as the project plan or plot map, a location map showing major features and facilities in the vicinity, the USGS topographic map and FEMA flood map for the site area, and zoning/land use maps. Many of the conditions can and should be recorded directly on the project plan. Distances to major features and facilities (e.g., schools and fire stations) and a description of the surrounding area are examples. The plan can then be referenced as “source documentation” on form HUD-4128.</t>
  </si>
  <si>
    <t>9. Environmental Report</t>
  </si>
  <si>
    <t>List the Federal, State, or local agencies contacted to obtain their existing environmental reports and other data for the HUD environmental review for the proposed project:</t>
  </si>
  <si>
    <t>List the major reports obtained: (attach the report(s) or otherwise list the title, author, publication date)</t>
  </si>
  <si>
    <t>10. Planning Findings</t>
  </si>
  <si>
    <t>Is the project in compliance or conformance with the local zoning?</t>
  </si>
  <si>
    <t>Not Applicable (If no or not applicable, explain)</t>
  </si>
  <si>
    <t>Is the project located within a coastal management zone (CZM)?</t>
  </si>
  <si>
    <t>Not Applicable</t>
  </si>
  <si>
    <t xml:space="preserve">If your answer is YES, the State Coastal Zone Management (CZM) Agency must make a finding that the project is consistent with the approved State CZM program </t>
  </si>
  <si>
    <t>Is the State’s finding attached to this checksheet?</t>
  </si>
  <si>
    <t>Is the project in compliance with the air quality State Implementation Plan (SIP)?</t>
  </si>
  <si>
    <t>Comments:</t>
  </si>
  <si>
    <t>Source documentation:</t>
  </si>
  <si>
    <t>Are there any unresolved conflicts concerning the use of the site?</t>
  </si>
  <si>
    <t>If your answer is YES, briefly explain:</t>
  </si>
  <si>
    <t>16. Coastal Barrier Resources</t>
  </si>
  <si>
    <t>Is the project located within a coastal barrier designated on a current FEMA flood map or</t>
  </si>
  <si>
    <t>Department of Interior coastal barrier resources map?</t>
  </si>
  <si>
    <t>If your answer is YES, the law prohibits Federal funding of projects in designated coastal barriers.</t>
  </si>
  <si>
    <r>
      <t>17. Flood Management</t>
    </r>
    <r>
      <rPr>
        <sz val="10"/>
        <rFont val="Arial"/>
        <family val="2"/>
      </rPr>
      <t xml:space="preserve"> (24 CFR Part 55) (see CF 3 and 4 of Handbook 1390.2)</t>
    </r>
  </si>
  <si>
    <t>Is the project located within a floodplain designated on a current FEMA flood map?</t>
  </si>
  <si>
    <t>Identify FEMA flood map used to make this finding:</t>
  </si>
  <si>
    <t>Community Name and Number:</t>
  </si>
  <si>
    <t>Map Panel Number and Date of Map Panel:</t>
  </si>
  <si>
    <t>If your answer is YES, use § 55.12 and the floodplain management</t>
  </si>
  <si>
    <t>Source documentation: (attach § 55.20 analysis)</t>
  </si>
  <si>
    <r>
      <t xml:space="preserve">18. Historic Preservation </t>
    </r>
    <r>
      <rPr>
        <sz val="10"/>
        <rFont val="Arial"/>
        <family val="2"/>
      </rPr>
      <t>(see CF 2 of Handbook 1390.2)</t>
    </r>
  </si>
  <si>
    <t>Has the SHPO been notified of the project and requested to provide comments?</t>
  </si>
  <si>
    <t>Is the property listed on or eligible for listing on the National Register of Historic Places?</t>
  </si>
  <si>
    <t>Is the property located within or directly adjacent to an historic district?</t>
  </si>
  <si>
    <t>Does the property’s area of potential effects include an historic district or property?</t>
  </si>
  <si>
    <t>If your answer is YES to any of the above questions, consult with the State Historic</t>
  </si>
  <si>
    <t>Preservation Officer (SHPO) and comply with 36 CFR part 800.</t>
  </si>
  <si>
    <t>Has the SHPO been or is being advised of HUD’s finding?</t>
  </si>
  <si>
    <r>
      <t>19. Noise Abatement</t>
    </r>
    <r>
      <rPr>
        <sz val="10"/>
        <rFont val="Arial"/>
        <family val="2"/>
      </rPr>
      <t xml:space="preserve"> (see CF 1 of Handbook 1390.2)</t>
    </r>
  </si>
  <si>
    <t>Is the project located near a major noise source, i.e., civil airports (within 5 miles), military airfields</t>
  </si>
  <si>
    <t>(15 miles), major highways or busy roads (within 1000 feet), or railroads (within 3000 feet)?</t>
  </si>
  <si>
    <t>If your answer is YES, comply with 24 CFR 51, Subpart B which requires a noise assessment for</t>
  </si>
  <si>
    <t>proposed new construction. Use adopted DNL contours if the noise source is an airport.</t>
  </si>
  <si>
    <t>Source documentation: (attach NAG worksheets)</t>
  </si>
  <si>
    <r>
      <t xml:space="preserve">20. Hazardous Industrial Operations </t>
    </r>
    <r>
      <rPr>
        <sz val="10"/>
        <rFont val="Arial"/>
        <family val="2"/>
      </rPr>
      <t>(see CF 5 of Handbook 1390.2)</t>
    </r>
  </si>
  <si>
    <t>Are industrial facilities handling explosive or fire-prone materials such as liquid propane, gasoline or</t>
  </si>
  <si>
    <t>other storage tanks adjacent to or visible from the project site?</t>
  </si>
  <si>
    <t>If your answer is YES, use HUD Hazards Guide and comply with 24 CFR Part 51, Subpart C.</t>
  </si>
  <si>
    <t>Source documentation: (attach ASD worksheets)</t>
  </si>
  <si>
    <r>
      <t xml:space="preserve">21. Airport Hazards </t>
    </r>
    <r>
      <rPr>
        <sz val="10"/>
        <rFont val="Arial"/>
        <family val="2"/>
      </rPr>
      <t>(see CF 5 of Handbook 1390.2)</t>
    </r>
  </si>
  <si>
    <t>Is the project within 3,000 feet from the end of a runway at a civil airport?</t>
  </si>
  <si>
    <t>2)  Except as shown by me on the certificate:  a) No Low Income Housing Tax Credit or HOME project listed by me has been sold;  b) No Low Income Housing Tax Credit project or HOME project listed by me has ever been foreclosed;  c) I have not experienced instances of non-compliance in the Tax Credit or HOME programs, nor been issued IRS form 8823 on any Low Income Housing Tax Credit project other than indicated on Schedule A;  d) To the best of my knowledge, there are no unresolved findings raised as a result of agency audits, management reviews or other investigations concerning my Low Income Housing Tax Credit projects or HOME projects;  e) I have not been suspended, debarred or otherwise restricted by any state allocating agency from participating in the Low Income Housing Tax Credit program or HOME program in that state;  f) I have not failed to use Low Income Housing Tax Credits or HOME program funds allocated to me in any state other than indicated on Schedule A.</t>
  </si>
  <si>
    <r>
      <t xml:space="preserve">Provide the name of the local political jurisdiction (town or city, if incorporated, otherwise, county) in which the project will be located and include the name and address of the </t>
    </r>
    <r>
      <rPr>
        <u/>
        <sz val="12"/>
        <rFont val="Times New Roman"/>
        <family val="1"/>
      </rPr>
      <t>chief executive officer</t>
    </r>
    <r>
      <rPr>
        <sz val="12"/>
        <rFont val="Times New Roman"/>
        <family val="1"/>
      </rPr>
      <t xml:space="preserve"> of the political jurisdiction.  WCDA is required to notify this individual of the proposed development and allow a reasonable time for comments. (Attach a copy of the Letter of Consistency or Letter of Support as required.)  </t>
    </r>
  </si>
  <si>
    <t xml:space="preserve">Name of Political Jurisdiction </t>
  </si>
  <si>
    <t xml:space="preserve">Name of Chief Executive Officer </t>
  </si>
  <si>
    <t>Sources and Uses must balance each month.</t>
  </si>
  <si>
    <t>Sources and Uses do not balance each month.</t>
  </si>
  <si>
    <t>Month 13</t>
  </si>
  <si>
    <t>Month 14</t>
  </si>
  <si>
    <t>Month 15</t>
  </si>
  <si>
    <t>Month 16</t>
  </si>
  <si>
    <t>Month 17</t>
  </si>
  <si>
    <t>Month 18</t>
  </si>
  <si>
    <t>Month 19</t>
  </si>
  <si>
    <t>Month 20</t>
  </si>
  <si>
    <t>Month 21</t>
  </si>
  <si>
    <t>Month 22</t>
  </si>
  <si>
    <t>Month 23</t>
  </si>
  <si>
    <t>Month 24</t>
  </si>
  <si>
    <t>Total amount of Annual Tax Credits Requested  (From Part I. B. page 5)</t>
  </si>
  <si>
    <t>Amount per year times 10 years</t>
  </si>
  <si>
    <t>Local Govt.</t>
  </si>
  <si>
    <t>State Govt.</t>
  </si>
  <si>
    <t>Private</t>
  </si>
  <si>
    <t>Type:</t>
  </si>
  <si>
    <t>Amortizing Loan</t>
  </si>
  <si>
    <t>Grant</t>
  </si>
  <si>
    <t xml:space="preserve">Deferred Loan </t>
  </si>
  <si>
    <t>Forgivable Loan</t>
  </si>
  <si>
    <t>Balloon</t>
  </si>
  <si>
    <t>Credit Enhancement</t>
  </si>
  <si>
    <t>Total Construction Financing Listed on Page 19</t>
  </si>
  <si>
    <t>TOTAL CONSTRUCTION FINANCING DOES NOT EQUAL 
TOTAL CONSTRUCTION COSTS</t>
  </si>
  <si>
    <t>TOTAL PERMANENT FINANCING DOES NOT EQUAL 
TOTAL CONSTRUCTION COSTS</t>
  </si>
  <si>
    <t>Total Permanent Financing Listed on Page 20</t>
  </si>
  <si>
    <t>*Interest accrued after Project is Placed In Service is not allowed in Eligible Basis</t>
  </si>
  <si>
    <t>Net LIHTC Proceeds from Page 20</t>
  </si>
  <si>
    <t>TAX CREDIT REQUESTED</t>
  </si>
  <si>
    <t>PROCEEDS FROM TAX CREDITS</t>
  </si>
  <si>
    <t>LESS SYNDICATION EXPENSE</t>
  </si>
  <si>
    <t xml:space="preserve">  MINUS COSTS FOR: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</si>
  <si>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</si>
  <si>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 xml:space="preserve">A COMPLETE APPLICATION INCLUDING AN ELECTRONIC VERSION OF THIS APPLICATION, A HARD COPY OF THE APPLICATION, AND ALL SUPPORTING DOCUMENTATION MUST BE RECEIVED IN ITS ENTIRETY BY THE DEADLINE. </t>
  </si>
  <si>
    <t>Submit one copy of the application in a three-ring binder. The application must be printed in its entirety with no exhibits or supporting documentation between the pages. Exhibits and Supporting documentation should be placed at the end after the application. Helpful Hint: Use pages 3 and 4 of the application as an index for your exhibits.</t>
  </si>
  <si>
    <t>Do Not change the print layout. This will keep consistency between all applications.</t>
  </si>
  <si>
    <t>Grants should be listed on Line 6 on Page 20b below</t>
  </si>
  <si>
    <t>Grants only listed here</t>
  </si>
  <si>
    <t>HUD Sec 236</t>
  </si>
  <si>
    <t>HUD Sec 236 and Tax Exempts</t>
  </si>
  <si>
    <t>HUD Sec 8 New Constr/Sub Rehab</t>
  </si>
  <si>
    <t>HUD Rent Sup/RAP</t>
  </si>
  <si>
    <t>RD 515</t>
  </si>
  <si>
    <t>RD 521 (rent subsidy)</t>
  </si>
  <si>
    <t>Tax Exempt Bonds</t>
  </si>
  <si>
    <t>State/Local</t>
  </si>
  <si>
    <t>Will the mortgage insurance or financing subsidy continue?</t>
  </si>
  <si>
    <t>Specify Term</t>
  </si>
  <si>
    <t>IX.  PROJECT COSTS AND USES</t>
  </si>
  <si>
    <t>Itemized Costs</t>
  </si>
  <si>
    <t>Actual Costs</t>
  </si>
  <si>
    <t xml:space="preserve">other interest with any of the other project team members (including owners interest in the construction </t>
  </si>
  <si>
    <t>company or subcontractors used)?</t>
  </si>
  <si>
    <t>IV.  APPLICABLE FRACTION DETERMINATION</t>
  </si>
  <si>
    <t>Site Size</t>
  </si>
  <si>
    <t>A. Total Site / Land</t>
  </si>
  <si>
    <t>(Number of acres)</t>
  </si>
  <si>
    <r>
      <t xml:space="preserve">B. Restricted Number of </t>
    </r>
    <r>
      <rPr>
        <u/>
        <sz val="12"/>
        <rFont val="Times New Roman"/>
        <family val="1"/>
      </rPr>
      <t>Residential</t>
    </r>
    <r>
      <rPr>
        <sz val="12"/>
        <rFont val="Times New Roman"/>
        <family val="1"/>
      </rPr>
      <t xml:space="preserve"> Units and Square Footage </t>
    </r>
  </si>
  <si>
    <t>Number of Units*</t>
  </si>
  <si>
    <t>Square Footage*</t>
  </si>
  <si>
    <t>LIHTC Units</t>
  </si>
  <si>
    <t>HOME Units</t>
  </si>
  <si>
    <t>Project Based Assisted Units</t>
  </si>
  <si>
    <t>Other Restricted Units</t>
  </si>
  <si>
    <t xml:space="preserve">  </t>
  </si>
  <si>
    <r>
      <t>B</t>
    </r>
    <r>
      <rPr>
        <sz val="12"/>
        <rFont val="Times New Roman"/>
        <family val="1"/>
      </rPr>
      <t>.</t>
    </r>
  </si>
  <si>
    <t>Total Low-Income / Rent Restricted Units</t>
  </si>
  <si>
    <t xml:space="preserve">Common Use Space Number of Units and Square Footage </t>
  </si>
  <si>
    <t>Employee-Occupied (including Mgr. units)</t>
  </si>
  <si>
    <t>Owner-Occupied Residential</t>
  </si>
  <si>
    <t>Other - laundry, office etc.</t>
  </si>
  <si>
    <t>n/a</t>
  </si>
  <si>
    <t>Total Common Use Space</t>
  </si>
  <si>
    <t xml:space="preserve">Market Rate Number of Units and Square Footage </t>
  </si>
  <si>
    <t>Market Rate Units</t>
  </si>
  <si>
    <t>Other Units</t>
  </si>
  <si>
    <t>Total Market Use Space</t>
  </si>
  <si>
    <t xml:space="preserve">If from a Set-Aside, which Set-Aside is being requested? </t>
  </si>
  <si>
    <t>For HOME Projects,  amount of HOME match supplied by project: $</t>
  </si>
  <si>
    <t>Sources of local match:</t>
  </si>
  <si>
    <t xml:space="preserve">WCDA Banked Match Requested? </t>
  </si>
  <si>
    <t>$</t>
  </si>
  <si>
    <t>Housing Trust Funds Requested?</t>
  </si>
  <si>
    <t>C.</t>
  </si>
  <si>
    <t>LIHTC Syndication costs will be evaluated along with other project costs.  Please list all estimated or actual cost of syndication associated with the project.</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</si>
  <si>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</si>
  <si>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Indicate the specific function the Group/Organization will undertake in implementing the marketing program</t>
  </si>
  <si>
    <r>
      <t xml:space="preserve">5. </t>
    </r>
    <r>
      <rPr>
        <b/>
        <sz val="8"/>
        <rFont val="Arial"/>
        <family val="2"/>
      </rPr>
      <t>Future Marketing Activities</t>
    </r>
    <r>
      <rPr>
        <sz val="8"/>
        <rFont val="Arial"/>
        <family val="2"/>
      </rPr>
      <t xml:space="preserve"> (Rental Units Only) Mark the box(s) that best describe marketing activities to fill vacancies as they occur after the project has been initially occupied.</t>
    </r>
  </si>
  <si>
    <r>
      <t xml:space="preserve">6. </t>
    </r>
    <r>
      <rPr>
        <b/>
        <sz val="8"/>
        <rFont val="Arial"/>
        <family val="2"/>
      </rPr>
      <t>Experience and Staff Instructions</t>
    </r>
    <r>
      <rPr>
        <sz val="8"/>
        <rFont val="Arial"/>
        <family val="2"/>
      </rPr>
      <t xml:space="preserve"> (See instructions)</t>
    </r>
  </si>
  <si>
    <t>6a.</t>
  </si>
  <si>
    <t>Staff has experience.</t>
  </si>
  <si>
    <t>6b.</t>
  </si>
  <si>
    <t>Contractor</t>
  </si>
  <si>
    <t>Amount from Application</t>
  </si>
  <si>
    <t>Difference - Budget
compared to Application</t>
  </si>
  <si>
    <t>26-27</t>
  </si>
  <si>
    <t>Checks and Balances</t>
  </si>
  <si>
    <t>27-</t>
  </si>
  <si>
    <t>CHECK AND BALANCES</t>
  </si>
  <si>
    <t>14.</t>
  </si>
  <si>
    <t>Month/Day/Year</t>
  </si>
  <si>
    <t>Total Prj Costs (Final Page 11-15) $</t>
  </si>
  <si>
    <t>Permanent financing (Final Page 10)</t>
  </si>
  <si>
    <t>, 200</t>
  </si>
  <si>
    <t>.</t>
  </si>
  <si>
    <t>10% Cost Certification Package Exhibit C-1</t>
  </si>
  <si>
    <t>Specific Unit Information by Building</t>
  </si>
  <si>
    <t>(One page for each building)</t>
  </si>
  <si>
    <t>10% Cost Certification Package Applications and Final Applications must complete this information. Qualified basis must be determined on a building by building basis at final application. Complete the section below. Building addresses are required. Make extra copies if necessary.</t>
  </si>
  <si>
    <r>
      <t>*</t>
    </r>
    <r>
      <rPr>
        <sz val="10"/>
        <rFont val="Times New Roman"/>
        <family val="1"/>
      </rPr>
      <t>Date of Certificate of Occupancy for New Construction</t>
    </r>
  </si>
  <si>
    <t>Unit No</t>
  </si>
  <si>
    <t>HOME Program Unit?</t>
  </si>
  <si>
    <t>Square Feet</t>
  </si>
  <si>
    <t>Num. Of Bdrms</t>
  </si>
  <si>
    <t>Qualified Basis</t>
  </si>
  <si>
    <t>High Cost Area</t>
  </si>
  <si>
    <t>Placed In Srvc Date*</t>
  </si>
  <si>
    <t>Expected Basis in the project at the end of the 2nd year after the year for which the carryover allocation would be made Must be filled out. This is used in the Carryover document.</t>
  </si>
  <si>
    <t>TAX CREDIT Expected Basis at Placed In Service</t>
  </si>
  <si>
    <t>CAN NOT HAVE TENANT AND OWNER PAYING SEWER</t>
  </si>
  <si>
    <t>CAN NOT HAVE TENANT AND OWNER PAYING TRASH</t>
  </si>
  <si>
    <t>Yes/No</t>
  </si>
  <si>
    <t xml:space="preserve">  If yes, which year(s) </t>
  </si>
  <si>
    <t>Will the use of any of the above "Federal Financing, CDBG or Credit</t>
  </si>
  <si>
    <t>Enhancements in conjunction with any other Federal Program, 
trigger HUD Subsidy Layering?</t>
  </si>
  <si>
    <t>Sum exceeds 100%</t>
  </si>
  <si>
    <t xml:space="preserve">Tax Identification #: </t>
  </si>
  <si>
    <t>Type</t>
  </si>
  <si>
    <t>Describe experience of management of low income housing projects, courses and certifications on site management and/or manager in charge have completed or obtained:</t>
  </si>
  <si>
    <t xml:space="preserve">Management Tax ID # </t>
  </si>
  <si>
    <t># of Comp.</t>
  </si>
  <si>
    <t>Findings</t>
  </si>
  <si>
    <t>Date Began</t>
  </si>
  <si>
    <t>Management</t>
  </si>
  <si>
    <t>Funding- RD,</t>
  </si>
  <si>
    <t># Outstanding</t>
  </si>
  <si>
    <t>Do any members of the development team have any direct or indirect, financial or other interest with any of the other project team members (including owners interest in the construction company or subcontractors used)?</t>
  </si>
  <si>
    <t>CHDO</t>
  </si>
  <si>
    <t>This project will provide homeownership to tenants starting in year</t>
  </si>
  <si>
    <t>This project will remain low-income with the occupancy described, for the HOME required</t>
  </si>
  <si>
    <t>Less Annual Replacement Reserves</t>
  </si>
  <si>
    <t>Net Annual operating Income (NOI)</t>
  </si>
  <si>
    <t>Less Debt Service</t>
  </si>
  <si>
    <t>Debt Coverage Ratio</t>
  </si>
  <si>
    <t>If no, attach a description explaining how the tax benefits will be used and how the project will benefit.</t>
  </si>
  <si>
    <t>ELIGIBLE BASIS EXCEEDS ALLOCA-TION PLAN LIMITA-TIONS</t>
  </si>
  <si>
    <t>Syndication Rate does not fall with tollerance level of Allocation Plan.</t>
  </si>
  <si>
    <t>Estimated tax expense from County Assessor (or current assessment for Rehabilitation projects)</t>
  </si>
  <si>
    <t xml:space="preserve">On Site Manager Address: </t>
  </si>
  <si>
    <t xml:space="preserve">On Site Manager City, State Zip Code: </t>
  </si>
  <si>
    <t xml:space="preserve">On Site Manager Phone: </t>
  </si>
  <si>
    <t xml:space="preserve">On Site Manager Fax: </t>
  </si>
  <si>
    <t xml:space="preserve">On Site Manager Contact email: </t>
  </si>
  <si>
    <t>Date:</t>
  </si>
  <si>
    <t>HOME funds to be utilized as a Deferred Loan on 10% Package Page 12</t>
  </si>
  <si>
    <t>Total Construction Financing Listed on 10% Package Page 11</t>
  </si>
  <si>
    <t>Total Costs Listed on 10% Package Page 19</t>
  </si>
  <si>
    <t>ANNUAL RESERVES/UNIT</t>
  </si>
  <si>
    <t>I (meaning the individual who signs as well as the corporations, partnerships or other parties listed above who certify) am submitting an application to WCDA to participate in the Low-Income Housing Tax Credit program and/or HOME program in the State of Wyoming. By executing this certificate, I hereby consent to the disclosure of information concerning my performance in the Low-Income Housing Tax Credit Program and/or HOME program; by WCDA to third parties, including, but not limited to, Low-Income Housing Tax Credit or HOME program agencies in other states and by such third parties to WCDA.  Neither WCDA nor such third parties are required to give me notice of such disclosure or receipt of information.</t>
  </si>
  <si>
    <t>and efforts not previously mentioned which are planned to</t>
  </si>
  <si>
    <t>tity of the circulation or audience of the media identified in</t>
  </si>
  <si>
    <t>attract persons least likely to apply for the housing. Such</t>
  </si>
  <si>
    <t>the AFHM Plan (e.g., White, Black or African American,</t>
  </si>
  <si>
    <t>efforts may include outreach activities to grass root faith-</t>
  </si>
  <si>
    <t>American Indian or Alaska Native, Asian, Native Hawaiian</t>
  </si>
  <si>
    <t>based or other community based organizations, and other</t>
  </si>
  <si>
    <t>or Other Pacific Islander, Hispanic or Latino, persons with</t>
  </si>
  <si>
    <t>ethnic groups with limited English proficiency (LEP).</t>
  </si>
  <si>
    <t>disabilities, and families with children) and the size or</t>
  </si>
  <si>
    <t>duration of newspaper advertising or length and frequency</t>
  </si>
  <si>
    <t>Describe experience in developing low income housing (attach list of names, addresses, and nature of low-income projects): (If providing information as an attachment, please summarize below.)</t>
  </si>
  <si>
    <r>
      <t>NAME OF GENERAL PARTNER</t>
    </r>
    <r>
      <rPr>
        <sz val="12"/>
        <rFont val="Times New Roman"/>
        <family val="1"/>
      </rPr>
      <t>:</t>
    </r>
  </si>
  <si>
    <t>Ltd. Partnership</t>
  </si>
  <si>
    <t>Corporation</t>
  </si>
  <si>
    <t>Other (Specify):</t>
  </si>
  <si>
    <t>Describe experience in successful development of low income housing (attach list of names, addresses, and nature of low-income projects): (If providing information as an attachment, please summarize below.)</t>
  </si>
  <si>
    <t xml:space="preserve">Telephone # </t>
  </si>
  <si>
    <t>Ltd. Liability Company</t>
  </si>
  <si>
    <t>Fax #</t>
  </si>
  <si>
    <t>DEVELOPMENT TEAM EXPERIENCE (cont.)</t>
  </si>
  <si>
    <t>NAME OF CONTRACTOR:</t>
  </si>
  <si>
    <t xml:space="preserve">Contractor Tax Identification #: </t>
  </si>
  <si>
    <t>Company</t>
  </si>
  <si>
    <t xml:space="preserve">Number of Floors in the Tallest Building  </t>
  </si>
  <si>
    <t>U.</t>
  </si>
  <si>
    <t xml:space="preserve">Is there an elevator in each building? </t>
  </si>
  <si>
    <t>W.</t>
  </si>
  <si>
    <t>HOME Investment Partnership Amortizing Loan</t>
  </si>
  <si>
    <t>HOME Investment Partnership Deferred Loan</t>
  </si>
  <si>
    <t>-</t>
  </si>
  <si>
    <t>Estimated
Final Costs</t>
  </si>
  <si>
    <t>Actual Costs at
10% Test Date</t>
  </si>
  <si>
    <t>Less Historic Credits 
(provide basis calculation)</t>
  </si>
  <si>
    <t>130% boost not eligible on acq.</t>
  </si>
  <si>
    <t>Is this project located in a Difficult Development Area?</t>
  </si>
  <si>
    <t>Y.</t>
  </si>
  <si>
    <r>
      <t>*</t>
    </r>
    <r>
      <rPr>
        <sz val="10"/>
        <rFont val="Times New Roman"/>
        <family val="1"/>
      </rPr>
      <t xml:space="preserve"> Due to the monthly fluctuations, WCDA will use 4% or 9% in determining the amount of annual credit awarded in a preliminary reservation, thus the final allocation may be less.</t>
    </r>
  </si>
  <si>
    <t>Counties</t>
  </si>
  <si>
    <t>Albany</t>
  </si>
  <si>
    <t>Big Horn</t>
  </si>
  <si>
    <t>Campbell</t>
  </si>
  <si>
    <t>Carbon</t>
  </si>
  <si>
    <t>Converse</t>
  </si>
  <si>
    <t>Crook</t>
  </si>
  <si>
    <t>Fremont</t>
  </si>
  <si>
    <t>Goshen</t>
  </si>
  <si>
    <t>the community. Applicants should notify their local HUD-</t>
  </si>
  <si>
    <t>is required by the Affirmative Fair Housing Marketing Plan</t>
  </si>
  <si>
    <t>Office of Housing of any changes to the list in Part 4c of this</t>
  </si>
  <si>
    <t>years.</t>
  </si>
  <si>
    <t>O.</t>
  </si>
  <si>
    <t>(#)</t>
  </si>
  <si>
    <t>% of the area median income</t>
  </si>
  <si>
    <t>P.</t>
  </si>
  <si>
    <t>Q.</t>
  </si>
  <si>
    <t>Total number of buildings (actual or proposed)</t>
  </si>
  <si>
    <t>R.</t>
  </si>
  <si>
    <t xml:space="preserve">Type of Housing </t>
  </si>
  <si>
    <t xml:space="preserve">If yes, which ones? </t>
  </si>
  <si>
    <t>What, if any, Credit Enhancements are expected to be used?</t>
  </si>
  <si>
    <t>FHA Insurance</t>
  </si>
  <si>
    <t>Private Mortgage Insurance</t>
  </si>
  <si>
    <t>Letter(s) of Credit</t>
  </si>
  <si>
    <t>Note: WCDA does not perform subsidy layering reviews. When needed HUD must perform the review.</t>
  </si>
  <si>
    <t>Projects built in phases are to complete the application reflecting information on the current phase,
and explain each phase and the entire project in the narrative.</t>
  </si>
  <si>
    <t>Copy of Deed showing ownership changes proving 10 year rule requirements. (Acquisition / 
Rehabilitation Projects with Tax Credits)</t>
  </si>
  <si>
    <t>The non-profit may not be affiliated with or controlled by any for-profit organization.</t>
  </si>
  <si>
    <t xml:space="preserve">Application Cycle </t>
  </si>
  <si>
    <t>B.</t>
  </si>
  <si>
    <t xml:space="preserve">Tax Credit Requested? </t>
  </si>
  <si>
    <t xml:space="preserve">Requesting from Tax Credit Non-Profit Set-aside? </t>
  </si>
  <si>
    <t xml:space="preserve">HOME funds Requested? </t>
  </si>
  <si>
    <t>Is this request for a particular Set-Aside of HOME funds?</t>
  </si>
  <si>
    <t>For Incorporated Cities or Counties, how much of this HOME request is for administrative fees?</t>
  </si>
  <si>
    <t>project based     or</t>
  </si>
  <si>
    <t>tenant certificates and vouchers</t>
  </si>
  <si>
    <t>Acquisition with 10-year rule waiver from Federal Agency</t>
  </si>
  <si>
    <t>Initial Application</t>
  </si>
  <si>
    <r>
      <t xml:space="preserve">New Construction </t>
    </r>
    <r>
      <rPr>
        <i/>
        <sz val="12"/>
        <rFont val="Times New Roman"/>
        <family val="1"/>
      </rPr>
      <t>without</t>
    </r>
    <r>
      <rPr>
        <sz val="12"/>
        <rFont val="Times New Roman"/>
        <family val="1"/>
      </rPr>
      <t xml:space="preserve"> Federal Subsidies</t>
    </r>
  </si>
  <si>
    <r>
      <t xml:space="preserve">New Construction </t>
    </r>
    <r>
      <rPr>
        <i/>
        <sz val="12"/>
        <rFont val="Times New Roman"/>
        <family val="1"/>
      </rPr>
      <t>with</t>
    </r>
    <r>
      <rPr>
        <sz val="12"/>
        <rFont val="Times New Roman"/>
        <family val="1"/>
      </rPr>
      <t xml:space="preserve"> Federal Subsidies</t>
    </r>
  </si>
  <si>
    <r>
      <t xml:space="preserve">Rehabilitation* </t>
    </r>
    <r>
      <rPr>
        <i/>
        <sz val="12"/>
        <rFont val="Times New Roman"/>
        <family val="1"/>
      </rPr>
      <t>without</t>
    </r>
    <r>
      <rPr>
        <sz val="12"/>
        <rFont val="Times New Roman"/>
        <family val="1"/>
      </rPr>
      <t xml:space="preserve"> Federal Subsidies</t>
    </r>
  </si>
  <si>
    <r>
      <t xml:space="preserve">Rehabilitation* </t>
    </r>
    <r>
      <rPr>
        <i/>
        <sz val="12"/>
        <rFont val="Times New Roman"/>
        <family val="1"/>
      </rPr>
      <t>with</t>
    </r>
    <r>
      <rPr>
        <sz val="12"/>
        <rFont val="Times New Roman"/>
        <family val="1"/>
      </rPr>
      <t xml:space="preserve"> Federal Subsidies</t>
    </r>
  </si>
  <si>
    <r>
      <t xml:space="preserve">Acquisition with </t>
    </r>
    <r>
      <rPr>
        <b/>
        <u/>
        <sz val="12"/>
        <rFont val="Times New Roman"/>
        <family val="1"/>
      </rPr>
      <t>NO</t>
    </r>
    <r>
      <rPr>
        <sz val="12"/>
        <rFont val="Times New Roman"/>
        <family val="1"/>
      </rPr>
      <t xml:space="preserve"> units occupied or suitable for occupancy on acquisition date.</t>
    </r>
  </si>
  <si>
    <t>Application Date:</t>
  </si>
  <si>
    <r>
      <t xml:space="preserve">I.  </t>
    </r>
    <r>
      <rPr>
        <u/>
        <sz val="12"/>
        <rFont val="Times New Roman"/>
        <family val="1"/>
      </rPr>
      <t>GENERAL PROJECT INFORMATION (Cont.)</t>
    </r>
  </si>
  <si>
    <t>H.</t>
  </si>
  <si>
    <t>If yes:</t>
  </si>
  <si>
    <t>How many households are over income?......................................</t>
  </si>
  <si>
    <t>v11</t>
  </si>
  <si>
    <t>Legal description of the property that identifies it as the site in the site control document.</t>
  </si>
  <si>
    <t>Must include Section, Township, and Range in legal description.</t>
  </si>
  <si>
    <t>North:</t>
  </si>
  <si>
    <t xml:space="preserve">South: </t>
  </si>
  <si>
    <t xml:space="preserve">East: </t>
  </si>
  <si>
    <t xml:space="preserve">West: </t>
  </si>
  <si>
    <t>HH.</t>
  </si>
  <si>
    <t>MAXIMUM BUILDERS OVERHEAD</t>
  </si>
  <si>
    <t>PROPOSED BUILDERS OVERHEAD</t>
  </si>
  <si>
    <t>MAXIMUM GENERAL REQUIREMENTS</t>
  </si>
  <si>
    <t>PROPOSED GENERAL REQUIREMENTS</t>
  </si>
  <si>
    <t>DEVELOPER'S FEES</t>
  </si>
  <si>
    <t>TOTAL COSTS LESS BLDR'S OVERAGES</t>
  </si>
  <si>
    <t xml:space="preserve"> - LAND, ACQUISITION &amp; OFF SITE</t>
  </si>
  <si>
    <t xml:space="preserve"> - DEVELOP FEES/CONSULTANT</t>
  </si>
  <si>
    <t xml:space="preserve"> - SYND &amp; RESERVES</t>
  </si>
  <si>
    <t>DEVELOPMENT COSTS</t>
  </si>
  <si>
    <t xml:space="preserve"> (15% OF DEVELOPMENT COSTS)</t>
  </si>
  <si>
    <t>PROPOSED DEVELOPERS FEES</t>
  </si>
  <si>
    <t>CONSULTANT FEES</t>
  </si>
  <si>
    <t>COST PER SQUARE FOOT</t>
  </si>
  <si>
    <t>TOTAL PROJECT COST</t>
  </si>
  <si>
    <t>MINUS LAND</t>
  </si>
  <si>
    <t>COST MINUS LAND</t>
  </si>
  <si>
    <t>SQUARE FOOTAGE</t>
  </si>
  <si>
    <t>MINUS</t>
  </si>
  <si>
    <t>COST PER SQ FT WITH LAND</t>
  </si>
  <si>
    <t>OVERAGES</t>
  </si>
  <si>
    <t>COST PER SQ FT - LAND</t>
  </si>
  <si>
    <t>COST OF LAND PER ACRE</t>
  </si>
  <si>
    <t>PER UNIT FINANCING</t>
  </si>
  <si>
    <t>COST/UNIT FINANCED</t>
  </si>
  <si>
    <t>Total Units</t>
  </si>
  <si>
    <t>of the HOME Units are at or below 50% AMI, must be a minimum of 40%</t>
  </si>
  <si>
    <t xml:space="preserve">40% of the units in each building must serve households at 50% of the area median IRC (42)(i)(2)(E)(i) </t>
  </si>
  <si>
    <t xml:space="preserve">the sale? </t>
  </si>
  <si>
    <t>% of ownership</t>
  </si>
  <si>
    <t xml:space="preserve">When is zoning issue scheduled to be resolved?  </t>
  </si>
  <si>
    <t>Use the most current application posted on the web-site. We are continually updating it.</t>
  </si>
  <si>
    <t>DO NOT COPY AND PASTE FROM  OTHER SPREADSHEETS OR FROM WITHIN THE DOCUMENT - IT WILL CORRUPT CALCULATIONS</t>
  </si>
  <si>
    <t>Electronic version of the Application provided on CD</t>
  </si>
  <si>
    <t>Low-income Targeting (Do not include Manager's Unit)</t>
  </si>
  <si>
    <t xml:space="preserve"> MUST IDENTIFY CENSUS TRACT NUMBER</t>
  </si>
  <si>
    <t xml:space="preserve">The project is currently substantially assisted, financed or operated under: </t>
  </si>
  <si>
    <t>Deferred Developer fee from prior page</t>
  </si>
  <si>
    <t>HOME Amortizing Loan</t>
  </si>
  <si>
    <t>yield of net syndication</t>
  </si>
  <si>
    <t>* Due to the Housing and Economic recovery Act of 2008, WCDA will use 9% when calculating the 70% PV Eligible Basis and the six month average of the 4% AFR when calculating the 30% PV Eligible Basis.</t>
  </si>
  <si>
    <t>decision making process (§ 55.20) to comply with 24 CFR Part 55.</t>
  </si>
  <si>
    <t xml:space="preserve">construction or filling in wetlands and compliance is required with the wetlands decision making process </t>
  </si>
  <si>
    <t xml:space="preserve">§ 55.12 and the floodplain management decision making process (§ 55.20) is required (refer to item #17 </t>
  </si>
  <si>
    <t>on minority and low income populations relative to the community-at-large?</t>
  </si>
  <si>
    <t>Heavy traveled highway</t>
  </si>
  <si>
    <t>Tolerance Level</t>
  </si>
  <si>
    <t>Project is not giving preference to persons on the Section 8 waiting list and thus does not meet the minimum scoring requirements. See Page 6</t>
  </si>
  <si>
    <t>Affordability Period vs. HOME Amortization Period.</t>
  </si>
  <si>
    <t>The project is utilizing both HOME and Tax Credit funding. You have chosen the following option.</t>
  </si>
  <si>
    <t>Does NOT meet minimum amount of Rehabilitation per the Allocation Plan</t>
  </si>
  <si>
    <t>HOME funds must be amortized at no less than 3% for 40 years when combined with Tax Credits</t>
  </si>
  <si>
    <t>Electronic version of the Application provided on CD.</t>
  </si>
  <si>
    <t>Syndication Rate does not fall with tolerance level of Allocation Plan.</t>
  </si>
  <si>
    <t>HOME funds must be amortized at no less than 3% for 40years when combined with Tax Credits</t>
  </si>
  <si>
    <t>Add programming to check square footage here compared to other pages.</t>
  </si>
  <si>
    <t>Total Low-Income, Common Use, and Market Rate Number of Units and Square Footage</t>
  </si>
  <si>
    <t>Total (B+C+D)</t>
  </si>
  <si>
    <t>Total Commercial (not common) Use</t>
  </si>
  <si>
    <t>Total All Buildings (E+F)</t>
  </si>
  <si>
    <t>HUD</t>
  </si>
  <si>
    <t>If Project Based, date of RD/HUD approval</t>
  </si>
  <si>
    <t xml:space="preserve">   %</t>
  </si>
  <si>
    <t>Unit</t>
  </si>
  <si>
    <t>Sq Ft</t>
  </si>
  <si>
    <t>V.  TENANT UTILITY INFORMATION</t>
  </si>
  <si>
    <t xml:space="preserve"> Tenant</t>
  </si>
  <si>
    <t>Owner</t>
  </si>
  <si>
    <t>Gas</t>
  </si>
  <si>
    <t>Electric</t>
  </si>
  <si>
    <t>Propane</t>
  </si>
  <si>
    <t xml:space="preserve">Heating </t>
  </si>
  <si>
    <t xml:space="preserve">Hot Water </t>
  </si>
  <si>
    <t xml:space="preserve">Air Conditioning </t>
  </si>
  <si>
    <t xml:space="preserve">Cooking </t>
  </si>
  <si>
    <t xml:space="preserve">Lighting  </t>
  </si>
  <si>
    <t xml:space="preserve">Water  </t>
  </si>
  <si>
    <t xml:space="preserve">Sewer </t>
  </si>
  <si>
    <t xml:space="preserve">Trash  </t>
  </si>
  <si>
    <t xml:space="preserve">$ </t>
  </si>
  <si>
    <t>Agreement or Deed Restrictions, cash flow analysis and ranking review if applicable.</t>
  </si>
  <si>
    <t>Multifamily Residential</t>
  </si>
  <si>
    <t xml:space="preserve">Other </t>
  </si>
  <si>
    <t>Sublette</t>
  </si>
  <si>
    <t>Sweetwater</t>
  </si>
  <si>
    <t>Teton</t>
  </si>
  <si>
    <t>Uinta</t>
  </si>
  <si>
    <t>Washakie</t>
  </si>
  <si>
    <t>Weston</t>
  </si>
  <si>
    <t>Johnson</t>
  </si>
  <si>
    <t>Natrona</t>
  </si>
  <si>
    <t>Rent-Up Reserves - Lease Up</t>
  </si>
  <si>
    <t>Group Identification of Readers/Audience</t>
  </si>
  <si>
    <t>Size/Duration of Advertising</t>
  </si>
  <si>
    <r>
      <t xml:space="preserve">4b. </t>
    </r>
    <r>
      <rPr>
        <b/>
        <sz val="8"/>
        <rFont val="Arial"/>
        <family val="2"/>
      </rPr>
      <t>Marketing Program: Brochures, Signs, and HUD's Fair Housing Poster</t>
    </r>
  </si>
  <si>
    <t>(1) Will brochures, letters, or handouts be used to advertise?</t>
  </si>
  <si>
    <t>If "Yes, attach a copy or submit when available.</t>
  </si>
  <si>
    <t>(2) For project site sign, indicate sign size</t>
  </si>
  <si>
    <t>; Logo type size</t>
  </si>
  <si>
    <t>. Attach a photograph of project sign or submit when available.</t>
  </si>
  <si>
    <t>The Company will materially participate (within the meaning of IRC. Section 469(h) ) in the development and operation of the Project throughout the Project compliance period.</t>
  </si>
  <si>
    <t>The Company is not affiliated with, or controlled by a for-profit organization.</t>
  </si>
  <si>
    <t>On this</t>
  </si>
  <si>
    <t xml:space="preserve">personally appeared before me, </t>
  </si>
  <si>
    <t>, the signer of this document, who by me duly sworn did</t>
  </si>
  <si>
    <t>say that he is the</t>
  </si>
  <si>
    <t>, of</t>
  </si>
  <si>
    <t>a</t>
  </si>
  <si>
    <t>nonprofit corporation, and that this document was signed on behalf</t>
  </si>
  <si>
    <t>of said corporation by authority of its Board of Directors, and</t>
  </si>
  <si>
    <t>acknowledges that he executed the above instrument.</t>
  </si>
  <si>
    <t>Final Exhibit F- 5</t>
  </si>
  <si>
    <t xml:space="preserve">OWNER CERTIFICATION OF </t>
  </si>
  <si>
    <t>BOND FINANCED PROJECT</t>
  </si>
  <si>
    <t>The Tax-exempt bond is taken into account, and is subject to the State of Wyoming volume cap, under IRC. 146.</t>
  </si>
  <si>
    <t>Principal payments of the Tax-exempt Bond will be applied within a reasonable period to redeem the Tax-exempt Bond.</t>
  </si>
  <si>
    <t xml:space="preserve">specifications of architectural drawings for </t>
  </si>
  <si>
    <t>Dated</t>
  </si>
  <si>
    <t>CONTACT INFORMATION</t>
  </si>
  <si>
    <t>Project Name:</t>
  </si>
  <si>
    <t xml:space="preserve">Project Address: </t>
  </si>
  <si>
    <t xml:space="preserve">Project City, State Zip Code: </t>
  </si>
  <si>
    <t xml:space="preserve">Project Phone: </t>
  </si>
  <si>
    <t xml:space="preserve">Project Fax: </t>
  </si>
  <si>
    <t xml:space="preserve">Project Contact email: </t>
  </si>
  <si>
    <t xml:space="preserve">Owner Name: </t>
  </si>
  <si>
    <t xml:space="preserve">Owner Tax ID Number: </t>
  </si>
  <si>
    <t xml:space="preserve">Owner Contact: </t>
  </si>
  <si>
    <t xml:space="preserve">Owner Address: </t>
  </si>
  <si>
    <t xml:space="preserve">Owner City, State Zip Code: </t>
  </si>
  <si>
    <t xml:space="preserve">Owner Phone: </t>
  </si>
  <si>
    <t xml:space="preserve">Owner Fax: </t>
  </si>
  <si>
    <t xml:space="preserve">Owner Contact email: </t>
  </si>
  <si>
    <t xml:space="preserve">Management Company: </t>
  </si>
  <si>
    <t xml:space="preserve">Management Contact: </t>
  </si>
  <si>
    <t xml:space="preserve">Management Address: </t>
  </si>
  <si>
    <t xml:space="preserve">Management City, State Zip Code: </t>
  </si>
  <si>
    <t xml:space="preserve">Management Phone: </t>
  </si>
  <si>
    <t xml:space="preserve">Management Fax: </t>
  </si>
  <si>
    <t xml:space="preserve">Management Contact email: </t>
  </si>
  <si>
    <t xml:space="preserve">On Site Manager Name: </t>
  </si>
  <si>
    <t>Remove HOME from the Tax Credit Basis</t>
  </si>
  <si>
    <t>Tax Credit Applicable Percentage reduced to 4%</t>
  </si>
  <si>
    <t>Carryover Month</t>
  </si>
  <si>
    <t>Placed in Service Date</t>
  </si>
  <si>
    <t>Service Date.</t>
  </si>
  <si>
    <t>housing market area in which the housing will be (is)</t>
  </si>
  <si>
    <r>
      <t>Part I-Applicant and Project Identification</t>
    </r>
    <r>
      <rPr>
        <sz val="10"/>
        <rFont val="Arial"/>
        <family val="2"/>
      </rPr>
      <t>. Blocks 1a</t>
    </r>
  </si>
  <si>
    <t>located by checking one of the three choices. Single-family</t>
  </si>
  <si>
    <t>thru 1f - Self-Explanatory. Block 1g - the applicant should</t>
  </si>
  <si>
    <t>scattered site builder should submit an SFH Plan that</t>
  </si>
  <si>
    <t>Deferred Costs</t>
  </si>
  <si>
    <t>Perm Financing Fees</t>
  </si>
  <si>
    <t>"Deferred" Reserves</t>
  </si>
  <si>
    <t>Total Costs not expended during Construction</t>
  </si>
  <si>
    <t>Deferred Fees/Costs not expended during construction</t>
  </si>
  <si>
    <t>►</t>
  </si>
  <si>
    <t>The undersigned, being a duly authorized representative of the Project Owner, hereby certifies, under penalty of perjury, on behalf of Project Owner, that the foregoing representations and certifications are true and correct to the best of his or her knowledge and belief.</t>
  </si>
  <si>
    <t>PROJECT OWNER:</t>
  </si>
  <si>
    <t>, (the “Project Owner”), hereby</t>
  </si>
  <si>
    <t>represents and certifies to the Wyoming Community Development Authority the following with respect</t>
  </si>
  <si>
    <t>to the Project Owner’s  low income housing tax credit project</t>
  </si>
  <si>
    <t>(the “Project”) located at</t>
  </si>
  <si>
    <t>Legal Status of Sponsor</t>
  </si>
  <si>
    <t>Incorporated</t>
  </si>
  <si>
    <t>Registered</t>
  </si>
  <si>
    <t>Chartered</t>
  </si>
  <si>
    <t>Individual</t>
  </si>
  <si>
    <t>Local Government</t>
  </si>
  <si>
    <t>Housing Authority</t>
  </si>
  <si>
    <t>Date Tax ID Obtained</t>
  </si>
  <si>
    <t xml:space="preserve">Zip </t>
  </si>
  <si>
    <t xml:space="preserve">The Sponsor must be either a legal entity (e.g. partnership, corporation etc.) or individual who will </t>
  </si>
  <si>
    <r>
      <t>be named on IRS Form 8609 as the project owner.  WCDA reserves tax credits to the sponsor.</t>
    </r>
    <r>
      <rPr>
        <b/>
        <u/>
        <sz val="12"/>
        <rFont val="Times New Roman"/>
        <family val="1"/>
      </rPr>
      <t/>
    </r>
  </si>
  <si>
    <r>
      <t xml:space="preserve">Reservations are not transferable, and name changes are not allowed.  </t>
    </r>
    <r>
      <rPr>
        <b/>
        <sz val="12"/>
        <rFont val="Times New Roman"/>
        <family val="1"/>
      </rPr>
      <t>Under HOME</t>
    </r>
  </si>
  <si>
    <t>PREVIOUS PARTICIPATION CERTIFICATE (cont)</t>
  </si>
  <si>
    <t>Contractor Profit (Above Limit) -</t>
  </si>
  <si>
    <t>FUNDING SHORTFALL</t>
  </si>
  <si>
    <t>TOTAL USES $ (1)</t>
  </si>
  <si>
    <t>OR EQUITY GAP (3) $</t>
  </si>
  <si>
    <t>The following items must be included in the submittal:</t>
  </si>
  <si>
    <t>Affirmative Fair Housing Marketing Agreement (Application Exhibit A-1)</t>
  </si>
  <si>
    <t>verison 10</t>
  </si>
  <si>
    <t>Eligible</t>
  </si>
  <si>
    <t>Qualified</t>
  </si>
  <si>
    <t>TOTAL OF ALL BUILDINGS</t>
  </si>
  <si>
    <t>Submit an electronic version of this spread sheet with your application. You may send it via email or provide a copy on a CD.</t>
  </si>
  <si>
    <r>
      <t xml:space="preserve">A hard copy of the application with the appropriate signatures and all attachments  must be received by the deadline in order for the application to be ranked. Incomplete applications or applications received after the deadline will </t>
    </r>
    <r>
      <rPr>
        <b/>
        <u/>
        <sz val="14"/>
        <rFont val="Times New Roman"/>
        <family val="1"/>
      </rPr>
      <t>NOT</t>
    </r>
    <r>
      <rPr>
        <b/>
        <sz val="14"/>
        <rFont val="Times New Roman"/>
        <family val="1"/>
      </rPr>
      <t xml:space="preserve"> be considered.</t>
    </r>
  </si>
  <si>
    <t>AVERAGE AFR</t>
  </si>
  <si>
    <t>Average AFR</t>
  </si>
  <si>
    <t>HOME Rate</t>
  </si>
  <si>
    <t>HOME Rate on Page 20 in not at or above AFR</t>
  </si>
  <si>
    <r>
      <t xml:space="preserve">Term in </t>
    </r>
    <r>
      <rPr>
        <b/>
        <u/>
        <sz val="9"/>
        <rFont val="Times New Roman"/>
        <family val="1"/>
      </rPr>
      <t>mo</t>
    </r>
    <r>
      <rPr>
        <sz val="9"/>
        <rFont val="Times New Roman"/>
        <family val="1"/>
      </rPr>
      <t>./</t>
    </r>
  </si>
  <si>
    <r>
      <t xml:space="preserve">Amort in </t>
    </r>
    <r>
      <rPr>
        <b/>
        <u/>
        <sz val="9"/>
        <rFont val="Times New Roman"/>
        <family val="1"/>
      </rPr>
      <t>mo.</t>
    </r>
  </si>
  <si>
    <t>Debt Service Ratio is not between tolerance of 115% and 125%</t>
  </si>
  <si>
    <t>BUILDERS OVERHEAD EXCEEDS ALLOCATION PLAN LIMITATIONS</t>
  </si>
  <si>
    <t>HOME Amount Requested on Page 5</t>
  </si>
  <si>
    <t>AMOUNT OF HOME FUNDS REQUESTED DOES NOT EQUAL AMOUNT OF HOME FUNDS LISTED IN PERMANENT FINANCING SOURCES</t>
  </si>
  <si>
    <t>Allocation Plan Requires a Minimum of 5 years</t>
  </si>
  <si>
    <t>PROJECT DOES NOT MEET MINIMUM AFFORDABILITY REQUIREMENTS UNDER THE ALLOCATION PLAN</t>
  </si>
  <si>
    <t>lihtc Y/N</t>
  </si>
  <si>
    <t>home Y/N</t>
  </si>
  <si>
    <t># LIHTC</t>
  </si>
  <si>
    <t>#HOME</t>
  </si>
  <si>
    <t>XII.  PROJECT ANNUAL EXPENSES (Cont.)</t>
  </si>
  <si>
    <t>Projections for Financial Feasibility and Long-Term Viability</t>
  </si>
  <si>
    <t>Provide a 15-year projection of cash flow using the income and expense figures stated in A.  Use the following or a similar format:</t>
  </si>
  <si>
    <t>Potential Residential Gross Income</t>
  </si>
  <si>
    <t>Year 1...................................................Year 15</t>
  </si>
  <si>
    <t>Gross Utility Allowance</t>
  </si>
  <si>
    <t>Net LIHTC Proceeds from Final Package Page 10</t>
  </si>
  <si>
    <r>
      <t xml:space="preserve">NOTE: </t>
    </r>
    <r>
      <rPr>
        <sz val="12"/>
        <rFont val="Times New Roman"/>
        <family val="1"/>
      </rPr>
      <t>Both the non-profit organization and the applicant (if different) must sign this questionnaire.</t>
    </r>
  </si>
  <si>
    <t>Does the applicant intend to request an allocation of tax credits from the non-profit set-aside portion of</t>
  </si>
  <si>
    <t>the state credit ceiling under Section 42 (h)(5)?</t>
  </si>
  <si>
    <t>to be listed in section XI) and provide copies of same. Any owner equity contributions or deferred fees should also be</t>
  </si>
  <si>
    <t>listed below if the funds will provide a source of financing. Indicate with an asterisk (*) enforceable financing commitments.</t>
  </si>
  <si>
    <t>Source:</t>
  </si>
  <si>
    <t>Tax Exempt Bond</t>
  </si>
  <si>
    <t>Taxable Bond</t>
  </si>
  <si>
    <t>Conventional</t>
  </si>
  <si>
    <t>Owner Equity</t>
  </si>
  <si>
    <t>Federal</t>
  </si>
  <si>
    <t xml:space="preserve">Is site properly zoned?  </t>
  </si>
  <si>
    <t>Tax Credit Owners irrevocably elects one of the Minimum Set-Aside Requirements</t>
  </si>
  <si>
    <t>48</t>
  </si>
  <si>
    <t>49-54</t>
  </si>
  <si>
    <t>55-57</t>
  </si>
  <si>
    <t>58-67</t>
  </si>
  <si>
    <t>68-70</t>
  </si>
  <si>
    <t>21</t>
  </si>
  <si>
    <t>22-26</t>
  </si>
  <si>
    <t>27-38</t>
  </si>
  <si>
    <t>40-41</t>
  </si>
  <si>
    <t>42</t>
  </si>
  <si>
    <t>44</t>
  </si>
  <si>
    <t>45</t>
  </si>
  <si>
    <t>46-47</t>
  </si>
  <si>
    <t>Compliance Regulations (24 CFR Part 108.15). It is</t>
  </si>
  <si>
    <t>AFHM Plan.</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</si>
  <si>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</si>
  <si>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The Allocation Plan requires projects to give preference for person on the Section 8 waiting list and limiting gross rent from all sources to not exceed the maximum as presented in this application.</t>
  </si>
  <si>
    <t>sources of census data. Block 1j - the applicant should</t>
  </si>
  <si>
    <t>group(s) the applicant believes are least likely to apply for</t>
  </si>
  <si>
    <t>complete only if a Managing/Sales Agent (the agent can not</t>
  </si>
  <si>
    <t>this housing without special outreach. Consider factors</t>
  </si>
  <si>
    <t>be the applicant) is implementing the AFHM Plan.</t>
  </si>
  <si>
    <t>such as price or rental of housing, sponsorship of housing</t>
  </si>
  <si>
    <t>racial/ethnic characteristics of housing market area in</t>
  </si>
  <si>
    <t>Part 2- Type of Affirmative Marketing Plan:</t>
  </si>
  <si>
    <t>which housing will be (is) located, disability or familial</t>
  </si>
  <si>
    <t>Applicants for multifamily housing projects should check</t>
  </si>
  <si>
    <t>status of eligible population, public transportation routes,</t>
  </si>
  <si>
    <t>both the MFH (Multifamily Housing) Plan and indicate the</t>
  </si>
  <si>
    <t>etc.</t>
  </si>
  <si>
    <t>status of the AFHM Plan, e.g. new or update. As appropri-</t>
  </si>
  <si>
    <t xml:space="preserve">ANNUAL OPERATING EXPENSE </t>
  </si>
  <si>
    <t>COMPARED TO HOUSING AUTHORITY</t>
  </si>
  <si>
    <t>ANNUAL OPERATING EXP/UNIT/MONTH</t>
  </si>
  <si>
    <t>INCOME EXPENSE COMPARISON</t>
  </si>
  <si>
    <t>Annual Income</t>
  </si>
  <si>
    <t># Units</t>
  </si>
  <si>
    <t>Rent Inc./Unit</t>
  </si>
  <si>
    <t>/ unit type</t>
  </si>
  <si>
    <t>Other income/unit</t>
  </si>
  <si>
    <t>Other income</t>
  </si>
  <si>
    <t>TOTAL ANNUAL RENTAL INCOME</t>
  </si>
  <si>
    <t>LESS VACANCY ALLOWANCE</t>
  </si>
  <si>
    <t>NET INCOME</t>
  </si>
  <si>
    <t>OPERATING EXPENSE + RESERVES</t>
  </si>
  <si>
    <t xml:space="preserve">NET </t>
  </si>
  <si>
    <t>DEBT SERVICE</t>
  </si>
  <si>
    <t>DEBT SERVICE TO NET INCOME RATIO</t>
  </si>
  <si>
    <t>ELIGIBLE BASIS PER UNIT LIMITS</t>
  </si>
  <si>
    <t>Limits/unit</t>
  </si>
  <si>
    <t>Max</t>
  </si>
  <si>
    <t>PROJECT TOTAL MAXIMUM</t>
  </si>
  <si>
    <t>ELIGIBLE BASIS LESS OVERAGES/ELIGIBLE BASIS</t>
  </si>
  <si>
    <t>% TO MAXIMUM</t>
  </si>
  <si>
    <t xml:space="preserve"> TOTAL RESERVES</t>
  </si>
  <si>
    <t>Per app</t>
  </si>
  <si>
    <t>Adj. per Plan</t>
  </si>
  <si>
    <t>Type of Sponsor</t>
  </si>
  <si>
    <t>@&lt;50%</t>
  </si>
  <si>
    <t>Tax Credit and HOME Combination Check</t>
  </si>
  <si>
    <t>40% of the units are NOT income and or rent restricted at 50% or less.</t>
  </si>
  <si>
    <t>Non-profit Designation</t>
  </si>
  <si>
    <t>INSTRUCTIONS AND HELPFUL HINTS.</t>
  </si>
  <si>
    <t>Section 8 of the United States Housing Act of 1937</t>
  </si>
  <si>
    <t>Section 221(d)(3) of the National Housing Act</t>
  </si>
  <si>
    <t>Section 221(d)(4) of the National Housing Act</t>
  </si>
  <si>
    <t>Section 236 of the National Housing Act</t>
  </si>
  <si>
    <t>Section 515 of the Housing Act of 1949</t>
  </si>
  <si>
    <t>Other programs administered by HUD or RD</t>
  </si>
  <si>
    <t>Describe "Other":</t>
  </si>
  <si>
    <t xml:space="preserve">    DESCRIBE "OTHER"</t>
  </si>
  <si>
    <t>Proposed
Acquisition Date</t>
  </si>
  <si>
    <t>Anticipated availability date</t>
  </si>
  <si>
    <t>FF.</t>
  </si>
  <si>
    <r>
      <t xml:space="preserve">Address - </t>
    </r>
    <r>
      <rPr>
        <sz val="10"/>
        <color indexed="10"/>
        <rFont val="Times New Roman"/>
        <family val="1"/>
      </rPr>
      <t>Notate Manager's Unit after address with "MGR"</t>
    </r>
  </si>
  <si>
    <t>Application Page 20</t>
  </si>
  <si>
    <t>Application Page 20b</t>
  </si>
  <si>
    <t xml:space="preserve"> VII.  PROJECT FINANCING (SOURCES OF FUNDS) (Cont.)</t>
  </si>
  <si>
    <t>Tax Credit “Equity” Reqd =</t>
  </si>
  <si>
    <t>Divided by TC Equity Factor</t>
  </si>
  <si>
    <r>
      <t>¸</t>
    </r>
    <r>
      <rPr>
        <sz val="10"/>
        <rFont val="Times New Roman"/>
        <family val="1"/>
      </rPr>
      <t xml:space="preserve"> by 10 year credit Period</t>
    </r>
  </si>
  <si>
    <t>HOME Loan</t>
  </si>
  <si>
    <t>HOME Deferred</t>
  </si>
  <si>
    <t>Net Proceeds Historic Tax Credits</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</si>
  <si>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</si>
  <si>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10% Package Page 12</t>
  </si>
  <si>
    <t>10% Package Page 24a</t>
  </si>
  <si>
    <t>10% Package Page 24b</t>
  </si>
  <si>
    <t>10% Package Page 24c</t>
  </si>
  <si>
    <t>10% Package Page 24d</t>
  </si>
  <si>
    <t>10% Package Page 24e</t>
  </si>
  <si>
    <t>10% Package Page 24f</t>
  </si>
  <si>
    <t>10% Package Page 24g</t>
  </si>
  <si>
    <t>10% Package Page 24h</t>
  </si>
  <si>
    <t>10% Package Page 24i</t>
  </si>
  <si>
    <t>10% Package Page 24j</t>
  </si>
  <si>
    <t>10% Package Page 24k</t>
  </si>
  <si>
    <t>10% Package Page 24l</t>
  </si>
  <si>
    <t>10% Package Page 24m</t>
  </si>
  <si>
    <t>10% Package Page 24n</t>
  </si>
  <si>
    <t>10% Package Page 24o</t>
  </si>
  <si>
    <t>10% Package Page 25</t>
  </si>
  <si>
    <t>Amount of HOME Funding Drawn $</t>
  </si>
  <si>
    <t>auto fill from orig app</t>
  </si>
  <si>
    <t>auto fill from Final Package Page 8</t>
  </si>
  <si>
    <t xml:space="preserve"> VI.  PROJECT FINANCING (SOURCES OF FUNDS) (Cont.)</t>
  </si>
  <si>
    <r>
      <t xml:space="preserve">4c. </t>
    </r>
    <r>
      <rPr>
        <b/>
        <sz val="8"/>
        <rFont val="Arial"/>
        <family val="2"/>
      </rPr>
      <t>Community Contacts.</t>
    </r>
    <r>
      <rPr>
        <sz val="8"/>
        <rFont val="Arial"/>
        <family val="2"/>
      </rPr>
      <t xml:space="preserve"> To further inform the group(s) !east likely to apply about the availability of the housing  the applicant agrees to establish and maintain contact with the groups/organizations listed below that are located in the housing market area. If more space is needed attach an additional sheet. Notify HUD- Housing of any changes in this list. Attach a copy of correspondence to be mailed to these groups/organizations. (Provide all requested information.)</t>
    </r>
  </si>
  <si>
    <t>Group Identification</t>
  </si>
  <si>
    <t>Approximate Date (mm/dd/yyyy)</t>
  </si>
  <si>
    <t>Person Contacted or to be Contacted</t>
  </si>
  <si>
    <t>Name of Group/Organization</t>
  </si>
  <si>
    <t>Address &amp; Phone Number</t>
  </si>
  <si>
    <t>Method of Contact</t>
  </si>
  <si>
    <t>On behalf of the</t>
  </si>
  <si>
    <t>(1)</t>
  </si>
  <si>
    <t>(“Project Owner”), I hereby certify that:</t>
  </si>
  <si>
    <t xml:space="preserve">Owner Equity      </t>
  </si>
  <si>
    <t>BMIR**Loan</t>
  </si>
  <si>
    <t>Other  (Specify)</t>
  </si>
  <si>
    <t>Permanent Financing</t>
  </si>
  <si>
    <t>/</t>
  </si>
  <si>
    <t>Annual</t>
  </si>
  <si>
    <t xml:space="preserve">Debt </t>
  </si>
  <si>
    <t>Service</t>
  </si>
  <si>
    <t>The Wyoming Community Development Authority Affordable Housing Allocation Plan is a
separate document and is available from WCDA.  Applicants must review the Allocation Plan  in detail prior to completing this application.</t>
  </si>
  <si>
    <t>Public reporting burden for this collection of information is estimated to average 3 hours per response including the time for reviewing instructions, searching existing data sources, gathering and maintaining the data needed, and completing and reviewing the collection of information. This agency may not collect this information, and you are not required to complete this form, unless it displays a currently valid OMB control number.</t>
  </si>
  <si>
    <t>IN WITNESS WHEREOF, the owner has caused this document to be duly executed in its name on this</t>
  </si>
  <si>
    <r>
      <t>XVII.  APPLICANT CERTIFICATION--</t>
    </r>
    <r>
      <rPr>
        <b/>
        <u/>
        <sz val="12"/>
        <rFont val="Times New Roman"/>
        <family val="1"/>
      </rPr>
      <t>HOME Program</t>
    </r>
  </si>
  <si>
    <t>The applicant certifies and acknowledges that:</t>
  </si>
  <si>
    <t>All program materials for the Wyoming Community Development Authority’s HOME Investment Partnerships Program are subject to change to meet requirements of 24CFR Part 92, or as further determined to meet legal requirements of WCDA.</t>
  </si>
  <si>
    <t>Affirmative Fair Housing Marketing Plan</t>
  </si>
  <si>
    <t>When a unit is designated in more than one category (i.e. LIHTC and HOME) the Total number of Residential units below will not equal the sum of the number of units by category.</t>
  </si>
  <si>
    <t>auto fill</t>
  </si>
  <si>
    <t>If "Other" please describe:</t>
  </si>
  <si>
    <t>The undersigned, being duly authorized, hereby represents and certifies under the penalty of perjury that the foregoing information, to the best of his/her knowledge, is true, complete and accurately describes the project. Misrepresentations of any kind will be grounds for denial or loss of the tax credits and may affect future participation in the tax credit program in Wyoming.</t>
  </si>
  <si>
    <t>10% Package Page 11a</t>
  </si>
  <si>
    <t>Requesting from Tax Credit Small/Rural Set aside?</t>
  </si>
  <si>
    <t xml:space="preserve"> (15% OF DEVELOPMENT COSTS OR $500,000 FOR SMALL/RURAL PROJECTS)</t>
  </si>
  <si>
    <t>Equity Factor will update after Page 42 is completed</t>
  </si>
  <si>
    <t>Eligible Basis</t>
  </si>
  <si>
    <t>Cost Limit</t>
  </si>
  <si>
    <t>Non-Elevator</t>
  </si>
  <si>
    <t>SMALL PROJECT SET ASIDE</t>
  </si>
  <si>
    <t>540 mos?</t>
  </si>
  <si>
    <t>Applying for Small Project Set Aside?</t>
  </si>
  <si>
    <t>Does not qualify for Small Project Set Aside</t>
  </si>
  <si>
    <t>LESS INCREASED DEV FEES FOR S/R PROJECTS</t>
  </si>
  <si>
    <t>Has an employee of the project owner attended compliance training by a nationally recognized firm</t>
  </si>
  <si>
    <t xml:space="preserve">within the past 5 years? (Please provide certificate) </t>
  </si>
  <si>
    <t>COMPLIANCE TRAINING</t>
  </si>
  <si>
    <t>Has an employee of the owner attended compliance training within the past 5 years?</t>
  </si>
  <si>
    <t>Does not qualify for funding</t>
  </si>
  <si>
    <r>
      <t xml:space="preserve">The applicant must complete </t>
    </r>
    <r>
      <rPr>
        <b/>
        <sz val="12"/>
        <rFont val="Times New Roman"/>
        <family val="1"/>
      </rPr>
      <t>A L L</t>
    </r>
    <r>
      <rPr>
        <sz val="12"/>
        <rFont val="Times New Roman"/>
        <family val="1"/>
      </rPr>
      <t xml:space="preserve"> applicable parts of the application form and include </t>
    </r>
    <r>
      <rPr>
        <b/>
        <sz val="12"/>
        <rFont val="Times New Roman"/>
        <family val="1"/>
      </rPr>
      <t>A L L</t>
    </r>
    <r>
      <rPr>
        <sz val="12"/>
        <rFont val="Times New Roman"/>
        <family val="1"/>
      </rPr>
      <t xml:space="preserve"> documents
</t>
    </r>
  </si>
  <si>
    <t xml:space="preserve">and supplementary materials required.  Once the application is submitted, no further changes relating to </t>
  </si>
  <si>
    <t>Project Selection Criteria will be accepted.</t>
  </si>
  <si>
    <t>Certification of Compliance Training.</t>
  </si>
  <si>
    <t>Financial Statements of Owner, Developer, General Partner and all Guarantors</t>
  </si>
  <si>
    <t xml:space="preserve">General Information Notice (GIN) Giving Notice to Existing Tenants of Intent to Apply for Federal </t>
  </si>
  <si>
    <t>Funds and Proof of Delivery.</t>
  </si>
  <si>
    <t>Small/Rural</t>
  </si>
  <si>
    <t>MATCH REQUIREMENT AT 5%</t>
  </si>
  <si>
    <t>Jim Bridger Capital Adventures</t>
  </si>
  <si>
    <t>James F. Bridger</t>
  </si>
  <si>
    <t>1881 Upper Missouri Way</t>
  </si>
  <si>
    <t>Kansas City</t>
  </si>
  <si>
    <t>MO</t>
  </si>
  <si>
    <t>218-562-5555</t>
  </si>
  <si>
    <t>The sponsor is a new company created to own this project.  The Sponsor has contracted with an experienced Developer, Gannett Peak Partners, Inc. who will be responsible for the development of the Project.  Henry A. Longabaugh is the President of Gannett Peak Partners, Inc.</t>
  </si>
  <si>
    <t>List all previous projects!</t>
  </si>
  <si>
    <t>2013 AFFORDABLE HOUSING PROGRAMS APPLICATION</t>
  </si>
  <si>
    <t>QCT or DDA BOOST?</t>
  </si>
  <si>
    <t>Requesting Small/Rural Boost?</t>
  </si>
  <si>
    <r>
      <t xml:space="preserve">Completed </t>
    </r>
    <r>
      <rPr>
        <b/>
        <sz val="12"/>
        <rFont val="Times New Roman"/>
        <family val="1"/>
      </rPr>
      <t>Original</t>
    </r>
    <r>
      <rPr>
        <sz val="12"/>
        <rFont val="Times New Roman"/>
        <family val="1"/>
      </rPr>
      <t xml:space="preserve"> </t>
    </r>
    <r>
      <rPr>
        <b/>
        <sz val="12"/>
        <rFont val="Times New Roman"/>
        <family val="1"/>
      </rPr>
      <t>2013</t>
    </r>
    <r>
      <rPr>
        <sz val="12"/>
        <rFont val="Times New Roman"/>
        <family val="1"/>
      </rPr>
      <t xml:space="preserve"> Affordable Housing Programs Application with Original Signatures. 
(No substitutions or changes to this form will be allowed).  No Faxed copies will be accepted.</t>
    </r>
  </si>
  <si>
    <t>V22</t>
  </si>
  <si>
    <t>9269.00 Albany</t>
  </si>
  <si>
    <t>9630.00 Albany</t>
  </si>
  <si>
    <t>11.0 Casper</t>
  </si>
  <si>
    <t>12.00 Casper</t>
  </si>
  <si>
    <t>4.02 Cheyenne</t>
  </si>
  <si>
    <t>Non Manager</t>
  </si>
  <si>
    <t>Required</t>
  </si>
  <si>
    <t>Manager's Unit Required</t>
  </si>
</sst>
</file>

<file path=xl/styles.xml><?xml version="1.0" encoding="utf-8"?>
<styleSheet xmlns="http://schemas.openxmlformats.org/spreadsheetml/2006/main">
  <numFmts count="24">
    <numFmt numFmtId="6" formatCode="&quot;$&quot;#,##0_);[Red]\(&quot;$&quot;#,##0\)"/>
    <numFmt numFmtId="8" formatCode="&quot;$&quot;#,##0.00_);[Red]\(&quot;$&quot;#,##0.00\)"/>
    <numFmt numFmtId="164" formatCode="[$-F800]dddd\,\ mmmm\ dd\,\ yyyy"/>
    <numFmt numFmtId="165" formatCode="mm/dd/yy;@"/>
    <numFmt numFmtId="166" formatCode="[$-409]mmm\-yy;@"/>
    <numFmt numFmtId="167" formatCode="0.0%"/>
    <numFmt numFmtId="168" formatCode="&quot;$&quot;#,##0.00"/>
    <numFmt numFmtId="169" formatCode="m/d/yyyy;@"/>
    <numFmt numFmtId="170" formatCode="0.000%"/>
    <numFmt numFmtId="171" formatCode="&quot;$&quot;#,##0"/>
    <numFmt numFmtId="172" formatCode="0.0000%"/>
    <numFmt numFmtId="173" formatCode="[$-409]mmmm\ d\,\ yyyy;@"/>
    <numFmt numFmtId="174" formatCode="0.0"/>
    <numFmt numFmtId="175" formatCode="&quot;$&quot;##,###,###,##0.00"/>
    <numFmt numFmtId="176" formatCode="#,###,###,###,##0"/>
    <numFmt numFmtId="177" formatCode="&quot;$&quot;###,###,##0.00"/>
    <numFmt numFmtId="178" formatCode="0.00000%"/>
    <numFmt numFmtId="179" formatCode="0.000E+00"/>
    <numFmt numFmtId="180" formatCode="&quot;$&quot;#,###,###,###,##0"/>
    <numFmt numFmtId="181" formatCode="&quot;$&quot;##,###,###,##0"/>
    <numFmt numFmtId="182" formatCode="#########0.000%"/>
    <numFmt numFmtId="183" formatCode="###,###,##0.00"/>
    <numFmt numFmtId="184" formatCode="##,###,###,##0.00"/>
    <numFmt numFmtId="185" formatCode="[$$-C09]#,##0.00"/>
  </numFmts>
  <fonts count="101">
    <font>
      <sz val="10"/>
      <name val="Arial"/>
    </font>
    <font>
      <sz val="10"/>
      <name val="Arial"/>
      <family val="2"/>
    </font>
    <font>
      <sz val="36"/>
      <name val="Arial"/>
      <family val="2"/>
    </font>
    <font>
      <sz val="16"/>
      <name val="Arial"/>
      <family val="2"/>
    </font>
    <font>
      <sz val="18"/>
      <name val="Arial"/>
      <family val="2"/>
    </font>
    <font>
      <sz val="8"/>
      <name val="Arial"/>
      <family val="2"/>
    </font>
    <font>
      <sz val="12"/>
      <name val="Arial"/>
      <family val="2"/>
    </font>
    <font>
      <b/>
      <sz val="16"/>
      <name val="Times New Roman"/>
      <family val="1"/>
    </font>
    <font>
      <b/>
      <sz val="12"/>
      <name val="Times New Roman"/>
      <family val="1"/>
    </font>
    <font>
      <b/>
      <u/>
      <sz val="16"/>
      <name val="Times New Roman"/>
      <family val="1"/>
    </font>
    <font>
      <sz val="12"/>
      <name val="Times New Roman"/>
      <family val="1"/>
    </font>
    <font>
      <b/>
      <u/>
      <sz val="12"/>
      <name val="Times New Roman"/>
      <family val="1"/>
    </font>
    <font>
      <sz val="10"/>
      <name val="Times New Roman"/>
      <family val="1"/>
    </font>
    <font>
      <u/>
      <sz val="12"/>
      <name val="Times New Roman"/>
      <family val="1"/>
    </font>
    <font>
      <i/>
      <sz val="12"/>
      <name val="Times New Roman"/>
      <family val="1"/>
    </font>
    <font>
      <u/>
      <sz val="10"/>
      <name val="Times New Roman"/>
      <family val="1"/>
    </font>
    <font>
      <b/>
      <sz val="12"/>
      <color indexed="10"/>
      <name val="Times New Roman"/>
      <family val="1"/>
    </font>
    <font>
      <b/>
      <sz val="10"/>
      <name val="Times New Roman"/>
      <family val="1"/>
    </font>
    <font>
      <b/>
      <u/>
      <sz val="10"/>
      <name val="Times New Roman"/>
      <family val="1"/>
    </font>
    <font>
      <sz val="10"/>
      <name val="Arial"/>
      <family val="2"/>
    </font>
    <font>
      <b/>
      <i/>
      <u/>
      <sz val="12"/>
      <name val="Times New Roman"/>
      <family val="1"/>
    </font>
    <font>
      <sz val="9"/>
      <name val="Times New Roman"/>
      <family val="1"/>
    </font>
    <font>
      <sz val="8"/>
      <name val="Times New Roman"/>
      <family val="1"/>
    </font>
    <font>
      <sz val="10"/>
      <name val="Arial"/>
      <family val="2"/>
    </font>
    <font>
      <sz val="9"/>
      <name val="Arial"/>
      <family val="2"/>
    </font>
    <font>
      <sz val="6"/>
      <name val="Times New Roman"/>
      <family val="1"/>
    </font>
    <font>
      <sz val="11"/>
      <name val="Times New Roman"/>
      <family val="1"/>
    </font>
    <font>
      <sz val="6"/>
      <name val="Arial"/>
      <family val="2"/>
    </font>
    <font>
      <u/>
      <sz val="10"/>
      <color indexed="12"/>
      <name val="Arial"/>
      <family val="2"/>
    </font>
    <font>
      <sz val="10"/>
      <name val="Symbol"/>
      <family val="1"/>
      <charset val="2"/>
    </font>
    <font>
      <b/>
      <sz val="10"/>
      <name val="Arial"/>
      <family val="2"/>
    </font>
    <font>
      <u/>
      <sz val="8"/>
      <name val="Times New Roman"/>
      <family val="1"/>
    </font>
    <font>
      <sz val="12"/>
      <name val="Symbol"/>
      <family val="1"/>
      <charset val="2"/>
    </font>
    <font>
      <b/>
      <u/>
      <sz val="10"/>
      <name val="Univers (W1)"/>
    </font>
    <font>
      <b/>
      <sz val="11"/>
      <name val="Times New Roman"/>
      <family val="1"/>
    </font>
    <font>
      <sz val="16"/>
      <name val="Times New Roman"/>
      <family val="1"/>
    </font>
    <font>
      <sz val="12"/>
      <name val="Arial"/>
      <family val="2"/>
    </font>
    <font>
      <sz val="10"/>
      <color indexed="9"/>
      <name val="Arial"/>
      <family val="2"/>
    </font>
    <font>
      <sz val="11"/>
      <name val="Arial"/>
      <family val="2"/>
    </font>
    <font>
      <sz val="8"/>
      <name val="Arial"/>
      <family val="2"/>
    </font>
    <font>
      <sz val="9"/>
      <name val="Arial"/>
      <family val="2"/>
    </font>
    <font>
      <b/>
      <sz val="12"/>
      <name val="Arial"/>
      <family val="2"/>
    </font>
    <font>
      <b/>
      <sz val="10"/>
      <name val="Arial"/>
      <family val="2"/>
    </font>
    <font>
      <b/>
      <sz val="11"/>
      <name val="Arial"/>
      <family val="2"/>
    </font>
    <font>
      <b/>
      <sz val="8"/>
      <name val="Arial"/>
      <family val="2"/>
    </font>
    <font>
      <b/>
      <sz val="9"/>
      <name val="Arial"/>
      <family val="2"/>
    </font>
    <font>
      <sz val="12"/>
      <color indexed="9"/>
      <name val="Arial"/>
      <family val="2"/>
    </font>
    <font>
      <b/>
      <sz val="12"/>
      <name val="Arial"/>
      <family val="2"/>
    </font>
    <font>
      <sz val="10"/>
      <color indexed="9"/>
      <name val="Times New Roman"/>
      <family val="1"/>
    </font>
    <font>
      <sz val="8"/>
      <color indexed="9"/>
      <name val="Arial"/>
      <family val="2"/>
    </font>
    <font>
      <sz val="9"/>
      <color indexed="9"/>
      <name val="Arial"/>
      <family val="2"/>
    </font>
    <font>
      <sz val="10"/>
      <color indexed="9"/>
      <name val="Arial"/>
      <family val="2"/>
    </font>
    <font>
      <sz val="8"/>
      <color indexed="9"/>
      <name val="Times New Roman"/>
      <family val="1"/>
    </font>
    <font>
      <b/>
      <sz val="14"/>
      <name val="Arial"/>
      <family val="2"/>
    </font>
    <font>
      <sz val="11"/>
      <color indexed="9"/>
      <name val="Arial"/>
      <family val="2"/>
    </font>
    <font>
      <b/>
      <u/>
      <sz val="9"/>
      <name val="Times New Roman"/>
      <family val="1"/>
    </font>
    <font>
      <b/>
      <sz val="12"/>
      <color indexed="9"/>
      <name val="Arial"/>
      <family val="2"/>
    </font>
    <font>
      <b/>
      <sz val="10"/>
      <color indexed="9"/>
      <name val="Arial"/>
      <family val="2"/>
    </font>
    <font>
      <sz val="12"/>
      <color indexed="9"/>
      <name val="Times New Roman"/>
      <family val="1"/>
    </font>
    <font>
      <sz val="12"/>
      <color indexed="9"/>
      <name val="Arial"/>
      <family val="2"/>
    </font>
    <font>
      <b/>
      <sz val="12"/>
      <color indexed="9"/>
      <name val="Times New Roman"/>
      <family val="1"/>
    </font>
    <font>
      <sz val="10"/>
      <name val="Arial"/>
      <family val="2"/>
    </font>
    <font>
      <b/>
      <sz val="14"/>
      <name val="Times New Roman"/>
      <family val="1"/>
    </font>
    <font>
      <b/>
      <u/>
      <sz val="14"/>
      <name val="Times New Roman"/>
      <family val="1"/>
    </font>
    <font>
      <b/>
      <sz val="10"/>
      <color indexed="9"/>
      <name val="Arial"/>
      <family val="2"/>
    </font>
    <font>
      <sz val="11"/>
      <name val="Arial"/>
      <family val="2"/>
    </font>
    <font>
      <b/>
      <sz val="16"/>
      <name val="Arial"/>
      <family val="2"/>
    </font>
    <font>
      <b/>
      <sz val="10"/>
      <color indexed="10"/>
      <name val="Arial"/>
      <family val="2"/>
    </font>
    <font>
      <sz val="28"/>
      <name val="Arial"/>
      <family val="2"/>
    </font>
    <font>
      <b/>
      <sz val="16"/>
      <name val="Arial"/>
      <family val="2"/>
    </font>
    <font>
      <u/>
      <sz val="14"/>
      <name val="Times New Roman"/>
      <family val="1"/>
    </font>
    <font>
      <sz val="14"/>
      <name val="Arial"/>
      <family val="2"/>
    </font>
    <font>
      <sz val="18"/>
      <name val="Times New Roman"/>
      <family val="1"/>
    </font>
    <font>
      <b/>
      <sz val="12"/>
      <color indexed="9"/>
      <name val="Arial"/>
      <family val="2"/>
    </font>
    <font>
      <sz val="10"/>
      <color indexed="22"/>
      <name val="Arial"/>
      <family val="2"/>
    </font>
    <font>
      <sz val="10"/>
      <color indexed="8"/>
      <name val="Arial"/>
      <family val="2"/>
    </font>
    <font>
      <sz val="12"/>
      <color indexed="8"/>
      <name val="Arial"/>
      <family val="2"/>
    </font>
    <font>
      <sz val="10"/>
      <name val="Arial"/>
      <family val="2"/>
    </font>
    <font>
      <u/>
      <sz val="12"/>
      <name val="Arial"/>
      <family val="2"/>
    </font>
    <font>
      <sz val="12"/>
      <color indexed="10"/>
      <name val="Arial"/>
      <family val="2"/>
    </font>
    <font>
      <sz val="10"/>
      <color indexed="10"/>
      <name val="Arial"/>
      <family val="2"/>
    </font>
    <font>
      <sz val="10"/>
      <color indexed="10"/>
      <name val="Times New Roman"/>
      <family val="1"/>
    </font>
    <font>
      <sz val="12"/>
      <color indexed="10"/>
      <name val="Arial"/>
      <family val="2"/>
    </font>
    <font>
      <sz val="10"/>
      <color indexed="10"/>
      <name val="Arial"/>
      <family val="2"/>
    </font>
    <font>
      <sz val="11"/>
      <name val="Symbol"/>
      <family val="1"/>
      <charset val="2"/>
    </font>
    <font>
      <u/>
      <sz val="10"/>
      <name val="Arial"/>
      <family val="2"/>
    </font>
    <font>
      <sz val="10"/>
      <color rgb="FFFF0000"/>
      <name val="Arial"/>
      <family val="2"/>
    </font>
    <font>
      <sz val="10"/>
      <color theme="0"/>
      <name val="Arial"/>
      <family val="2"/>
    </font>
    <font>
      <sz val="16"/>
      <color theme="0"/>
      <name val="Times New Roman"/>
      <family val="1"/>
    </font>
    <font>
      <sz val="12"/>
      <color theme="0"/>
      <name val="Arial"/>
      <family val="2"/>
    </font>
    <font>
      <sz val="16"/>
      <color rgb="FFFF0000"/>
      <name val="Times New Roman"/>
      <family val="1"/>
    </font>
    <font>
      <sz val="12"/>
      <color rgb="FFFF0000"/>
      <name val="Arial"/>
      <family val="2"/>
    </font>
    <font>
      <sz val="12"/>
      <color rgb="FFFF0000"/>
      <name val="Times New Roman"/>
      <family val="1"/>
    </font>
    <font>
      <b/>
      <sz val="12"/>
      <color theme="0"/>
      <name val="Arial"/>
      <family val="2"/>
    </font>
    <font>
      <sz val="12"/>
      <color theme="0"/>
      <name val="Times New Roman"/>
      <family val="1"/>
    </font>
    <font>
      <b/>
      <sz val="10"/>
      <color theme="0"/>
      <name val="Arial"/>
      <family val="2"/>
    </font>
    <font>
      <sz val="11"/>
      <color theme="0"/>
      <name val="Arial"/>
      <family val="2"/>
    </font>
    <font>
      <sz val="9"/>
      <color theme="0"/>
      <name val="Times New Roman"/>
      <family val="1"/>
    </font>
    <font>
      <sz val="9"/>
      <color theme="0"/>
      <name val="Arial"/>
      <family val="2"/>
    </font>
    <font>
      <sz val="10"/>
      <color theme="0"/>
      <name val="Times New Roman"/>
      <family val="1"/>
    </font>
    <font>
      <sz val="10"/>
      <color rgb="FFC00000"/>
      <name val="Arial"/>
      <family val="2"/>
    </font>
  </fonts>
  <fills count="7">
    <fill>
      <patternFill patternType="none"/>
    </fill>
    <fill>
      <patternFill patternType="gray125"/>
    </fill>
    <fill>
      <patternFill patternType="solid">
        <fgColor indexed="22"/>
        <bgColor indexed="64"/>
      </patternFill>
    </fill>
    <fill>
      <patternFill patternType="gray125">
        <bgColor indexed="9"/>
      </patternFill>
    </fill>
    <fill>
      <patternFill patternType="lightGray">
        <bgColor indexed="22"/>
      </patternFill>
    </fill>
    <fill>
      <patternFill patternType="gray0625"/>
    </fill>
    <fill>
      <patternFill patternType="solid">
        <fgColor indexed="43"/>
        <bgColor indexed="64"/>
      </patternFill>
    </fill>
  </fills>
  <borders count="157">
    <border>
      <left/>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top style="thick">
        <color indexed="64"/>
      </top>
      <bottom style="double">
        <color indexed="64"/>
      </bottom>
      <diagonal/>
    </border>
    <border>
      <left style="medium">
        <color indexed="64"/>
      </left>
      <right style="medium">
        <color indexed="64"/>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ck">
        <color indexed="64"/>
      </top>
      <bottom style="double">
        <color indexed="64"/>
      </bottom>
      <diagonal/>
    </border>
    <border>
      <left/>
      <right style="medium">
        <color indexed="64"/>
      </right>
      <top style="thick">
        <color indexed="64"/>
      </top>
      <bottom style="double">
        <color indexed="64"/>
      </bottom>
      <diagonal/>
    </border>
    <border>
      <left style="medium">
        <color indexed="64"/>
      </left>
      <right style="medium">
        <color indexed="64"/>
      </right>
      <top style="double">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ck">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ck">
        <color indexed="64"/>
      </left>
      <right style="medium">
        <color indexed="64"/>
      </right>
      <top style="double">
        <color indexed="64"/>
      </top>
      <bottom/>
      <diagonal/>
    </border>
    <border>
      <left style="thick">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ck">
        <color indexed="64"/>
      </right>
      <top style="double">
        <color indexed="64"/>
      </top>
      <bottom/>
      <diagonal/>
    </border>
    <border>
      <left style="medium">
        <color indexed="64"/>
      </left>
      <right style="thick">
        <color indexed="64"/>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2">
    <xf numFmtId="0" fontId="0" fillId="0" borderId="0"/>
    <xf numFmtId="0" fontId="28" fillId="0" borderId="0" applyNumberFormat="0" applyFill="0" applyBorder="0" applyAlignment="0" applyProtection="0">
      <alignment vertical="top"/>
      <protection locked="0"/>
    </xf>
  </cellStyleXfs>
  <cellXfs count="2301">
    <xf numFmtId="0" fontId="0" fillId="0" borderId="0" xfId="0"/>
    <xf numFmtId="0" fontId="6" fillId="0" borderId="0" xfId="0" applyFont="1" applyAlignment="1">
      <alignment horizontal="left"/>
    </xf>
    <xf numFmtId="0" fontId="6" fillId="0" borderId="0" xfId="0" applyFont="1"/>
    <xf numFmtId="0" fontId="6" fillId="0" borderId="0" xfId="0" applyFont="1" applyAlignment="1">
      <alignment horizontal="center"/>
    </xf>
    <xf numFmtId="0" fontId="6" fillId="0" borderId="0" xfId="0" applyFont="1" applyAlignment="1">
      <alignment horizontal="right" indent="2"/>
    </xf>
    <xf numFmtId="16" fontId="6" fillId="0" borderId="0" xfId="0" quotePrefix="1" applyNumberFormat="1" applyFont="1" applyAlignment="1">
      <alignment horizontal="center"/>
    </xf>
    <xf numFmtId="0" fontId="6" fillId="0" borderId="0" xfId="0" applyFont="1" applyAlignment="1">
      <alignment horizontal="right"/>
    </xf>
    <xf numFmtId="0" fontId="3" fillId="0" borderId="0" xfId="0" applyFont="1" applyAlignment="1">
      <alignment horizontal="centerContinuous"/>
    </xf>
    <xf numFmtId="0" fontId="8" fillId="0" borderId="0" xfId="0" applyFont="1" applyAlignment="1">
      <alignment horizontal="left"/>
    </xf>
    <xf numFmtId="0" fontId="10" fillId="0" borderId="0" xfId="0" applyFont="1" applyAlignment="1">
      <alignment horizontal="justify"/>
    </xf>
    <xf numFmtId="0" fontId="10" fillId="0" borderId="0" xfId="0" applyFont="1" applyAlignment="1">
      <alignment horizontal="left"/>
    </xf>
    <xf numFmtId="0" fontId="10" fillId="0" borderId="0" xfId="0" applyFont="1"/>
    <xf numFmtId="0" fontId="0" fillId="0" borderId="0" xfId="0" applyAlignment="1"/>
    <xf numFmtId="0" fontId="0" fillId="0" borderId="0" xfId="0" applyBorder="1"/>
    <xf numFmtId="0" fontId="0" fillId="0" borderId="0" xfId="0" applyBorder="1" applyAlignment="1">
      <alignment horizontal="left"/>
    </xf>
    <xf numFmtId="0" fontId="0" fillId="0" borderId="0" xfId="0" applyAlignment="1">
      <alignment horizontal="centerContinuous"/>
    </xf>
    <xf numFmtId="0" fontId="10" fillId="0" borderId="0" xfId="0" applyFont="1" applyAlignment="1"/>
    <xf numFmtId="0" fontId="1" fillId="0" borderId="0" xfId="0" applyFont="1" applyAlignment="1">
      <alignment horizontal="centerContinuous"/>
    </xf>
    <xf numFmtId="0" fontId="6" fillId="0" borderId="0" xfId="0" applyFont="1" applyAlignment="1">
      <alignment horizontal="centerContinuous"/>
    </xf>
    <xf numFmtId="0" fontId="10" fillId="0" borderId="0" xfId="0" applyFont="1" applyAlignment="1">
      <alignment horizontal="left" wrapText="1"/>
    </xf>
    <xf numFmtId="0" fontId="11" fillId="0" borderId="0" xfId="0" applyFont="1" applyAlignment="1">
      <alignment horizontal="left"/>
    </xf>
    <xf numFmtId="0" fontId="2" fillId="0" borderId="1" xfId="0" applyFont="1" applyBorder="1" applyAlignment="1" applyProtection="1">
      <alignment horizontal="center"/>
    </xf>
    <xf numFmtId="0" fontId="0" fillId="0" borderId="0" xfId="0" applyProtection="1"/>
    <xf numFmtId="0" fontId="2" fillId="0" borderId="2" xfId="0" applyFont="1" applyBorder="1" applyAlignment="1" applyProtection="1">
      <alignment horizontal="center"/>
    </xf>
    <xf numFmtId="0" fontId="4" fillId="0" borderId="3" xfId="0" applyFont="1" applyBorder="1" applyAlignment="1" applyProtection="1">
      <alignment horizontal="center"/>
    </xf>
    <xf numFmtId="0" fontId="12" fillId="0" borderId="0" xfId="0" applyFont="1" applyAlignment="1">
      <alignment horizontal="left"/>
    </xf>
    <xf numFmtId="0" fontId="0" fillId="0" borderId="4" xfId="0" applyBorder="1"/>
    <xf numFmtId="0" fontId="10" fillId="0" borderId="0" xfId="0" applyFont="1" applyBorder="1" applyAlignment="1">
      <alignment horizontal="left"/>
    </xf>
    <xf numFmtId="0" fontId="6" fillId="0" borderId="0" xfId="0" applyFont="1" applyBorder="1"/>
    <xf numFmtId="0" fontId="6" fillId="0" borderId="0" xfId="0" applyFont="1" applyBorder="1" applyAlignment="1">
      <alignment horizontal="left"/>
    </xf>
    <xf numFmtId="0" fontId="8" fillId="0" borderId="0" xfId="0" applyFont="1" applyBorder="1" applyAlignment="1">
      <alignment horizontal="left"/>
    </xf>
    <xf numFmtId="0" fontId="10" fillId="0" borderId="0" xfId="0" applyFont="1" applyAlignment="1">
      <alignment horizontal="centerContinuous"/>
    </xf>
    <xf numFmtId="0" fontId="10" fillId="0" borderId="0" xfId="0" applyFont="1" applyAlignment="1">
      <alignment horizontal="left" indent="4"/>
    </xf>
    <xf numFmtId="0" fontId="12" fillId="0" borderId="0" xfId="0" applyFont="1" applyAlignment="1">
      <alignment horizontal="left" indent="4"/>
    </xf>
    <xf numFmtId="0" fontId="0" fillId="0" borderId="0" xfId="0" applyAlignment="1">
      <alignment horizontal="left"/>
    </xf>
    <xf numFmtId="0" fontId="0" fillId="0" borderId="5" xfId="0" applyBorder="1"/>
    <xf numFmtId="0" fontId="0" fillId="0" borderId="4" xfId="0" applyBorder="1" applyAlignment="1" applyProtection="1">
      <alignment horizontal="right"/>
      <protection locked="0"/>
    </xf>
    <xf numFmtId="0" fontId="0" fillId="0" borderId="5" xfId="0" applyBorder="1" applyProtection="1">
      <protection locked="0"/>
    </xf>
    <xf numFmtId="0" fontId="0" fillId="0" borderId="4" xfId="0" applyBorder="1" applyAlignment="1">
      <alignment horizontal="left"/>
    </xf>
    <xf numFmtId="0" fontId="0" fillId="0" borderId="4" xfId="0" applyBorder="1" applyAlignment="1" applyProtection="1">
      <alignment horizontal="left"/>
      <protection locked="0"/>
    </xf>
    <xf numFmtId="0" fontId="0" fillId="0" borderId="0" xfId="0" applyBorder="1" applyProtection="1"/>
    <xf numFmtId="0" fontId="8" fillId="0" borderId="0" xfId="0" applyFont="1" applyAlignment="1">
      <alignment horizontal="left" indent="4"/>
    </xf>
    <xf numFmtId="0" fontId="15" fillId="0" borderId="0" xfId="0" applyFont="1" applyAlignment="1">
      <alignment horizontal="left"/>
    </xf>
    <xf numFmtId="0" fontId="0" fillId="0" borderId="5" xfId="0" applyBorder="1" applyAlignment="1">
      <alignment horizontal="left"/>
    </xf>
    <xf numFmtId="0" fontId="0" fillId="0" borderId="5" xfId="0" applyBorder="1" applyAlignment="1" applyProtection="1">
      <alignment horizontal="left"/>
      <protection locked="0"/>
    </xf>
    <xf numFmtId="0" fontId="8" fillId="0" borderId="0" xfId="0" applyFont="1" applyAlignment="1"/>
    <xf numFmtId="0" fontId="0" fillId="0" borderId="0" xfId="0" applyAlignment="1" applyProtection="1"/>
    <xf numFmtId="0" fontId="0" fillId="0" borderId="4" xfId="0" applyBorder="1" applyProtection="1"/>
    <xf numFmtId="0" fontId="0" fillId="0" borderId="4" xfId="0" applyBorder="1" applyAlignment="1" applyProtection="1">
      <protection locked="0"/>
    </xf>
    <xf numFmtId="0" fontId="0" fillId="0" borderId="0" xfId="0" applyBorder="1" applyAlignment="1" applyProtection="1"/>
    <xf numFmtId="0" fontId="10" fillId="0" borderId="0" xfId="0" applyFont="1" applyAlignment="1" applyProtection="1"/>
    <xf numFmtId="0" fontId="0" fillId="0" borderId="5" xfId="0" applyBorder="1" applyProtection="1"/>
    <xf numFmtId="0" fontId="8" fillId="0" borderId="0" xfId="0" applyFont="1"/>
    <xf numFmtId="0" fontId="16" fillId="0" borderId="0" xfId="0" applyFont="1" applyAlignment="1"/>
    <xf numFmtId="0" fontId="0" fillId="0" borderId="0" xfId="0" applyAlignment="1">
      <alignment horizontal="center"/>
    </xf>
    <xf numFmtId="0" fontId="7" fillId="0" borderId="0" xfId="0" applyFont="1" applyProtection="1"/>
    <xf numFmtId="0" fontId="9" fillId="0" borderId="0" xfId="0" applyFont="1" applyAlignment="1" applyProtection="1">
      <alignment horizontal="centerContinuous"/>
    </xf>
    <xf numFmtId="0" fontId="0" fillId="0" borderId="0" xfId="0" applyAlignment="1" applyProtection="1">
      <alignment horizontal="centerContinuous"/>
    </xf>
    <xf numFmtId="164" fontId="9" fillId="0" borderId="0" xfId="0" applyNumberFormat="1" applyFont="1" applyAlignment="1" applyProtection="1">
      <alignment horizontal="centerContinuous"/>
    </xf>
    <xf numFmtId="0" fontId="10" fillId="0" borderId="0" xfId="0" applyFont="1" applyProtection="1"/>
    <xf numFmtId="0" fontId="10" fillId="0" borderId="0" xfId="0" applyFont="1" applyAlignment="1" applyProtection="1">
      <alignment horizontal="left" wrapText="1"/>
    </xf>
    <xf numFmtId="0" fontId="10" fillId="0" borderId="0" xfId="0" applyFont="1" applyAlignment="1" applyProtection="1">
      <alignment horizontal="left"/>
    </xf>
    <xf numFmtId="0" fontId="10" fillId="0" borderId="0" xfId="0" applyNumberFormat="1" applyFont="1" applyAlignment="1" applyProtection="1">
      <alignment horizontal="left" wrapText="1"/>
    </xf>
    <xf numFmtId="0" fontId="1" fillId="0" borderId="0" xfId="0" applyFont="1" applyAlignment="1" applyProtection="1">
      <alignment horizontal="centerContinuous"/>
    </xf>
    <xf numFmtId="0" fontId="7" fillId="0" borderId="0" xfId="0" applyFont="1" applyAlignment="1" applyProtection="1">
      <alignment horizontal="centerContinuous" wrapText="1"/>
    </xf>
    <xf numFmtId="0" fontId="10" fillId="0" borderId="0" xfId="0" applyFont="1" applyBorder="1" applyAlignment="1">
      <alignment horizontal="left" wrapText="1"/>
    </xf>
    <xf numFmtId="0" fontId="10" fillId="0" borderId="0" xfId="0" applyFont="1" applyAlignment="1" applyProtection="1">
      <alignment horizontal="centerContinuous"/>
    </xf>
    <xf numFmtId="0" fontId="8" fillId="0" borderId="0" xfId="0" applyFont="1" applyAlignment="1" applyProtection="1"/>
    <xf numFmtId="0" fontId="0" fillId="0" borderId="5" xfId="0" applyBorder="1" applyAlignment="1" applyProtection="1">
      <alignment horizontal="left"/>
    </xf>
    <xf numFmtId="0" fontId="10" fillId="0" borderId="0" xfId="0" applyFont="1" applyBorder="1" applyAlignment="1" applyProtection="1"/>
    <xf numFmtId="0" fontId="8" fillId="0" borderId="0" xfId="0" applyFont="1" applyBorder="1" applyAlignment="1" applyProtection="1"/>
    <xf numFmtId="0" fontId="10" fillId="0" borderId="6" xfId="0" applyFont="1" applyBorder="1" applyAlignment="1" applyProtection="1"/>
    <xf numFmtId="0" fontId="0" fillId="0" borderId="6" xfId="0" applyBorder="1" applyAlignment="1" applyProtection="1"/>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0" fillId="0" borderId="10" xfId="0" applyBorder="1"/>
    <xf numFmtId="0" fontId="0" fillId="0" borderId="11" xfId="0" applyBorder="1"/>
    <xf numFmtId="0" fontId="10" fillId="0" borderId="0" xfId="0" applyFont="1" applyAlignment="1">
      <alignment horizontal="left" indent="15"/>
    </xf>
    <xf numFmtId="0" fontId="13" fillId="0" borderId="0" xfId="0" applyFont="1" applyBorder="1"/>
    <xf numFmtId="0" fontId="10" fillId="0" borderId="0" xfId="0" applyFont="1" applyAlignment="1">
      <alignment horizontal="right"/>
    </xf>
    <xf numFmtId="0" fontId="8" fillId="0" borderId="0" xfId="0" applyFont="1" applyBorder="1"/>
    <xf numFmtId="0" fontId="11" fillId="0" borderId="0" xfId="0" applyFont="1"/>
    <xf numFmtId="0" fontId="13" fillId="0" borderId="0" xfId="0" applyFont="1" applyAlignment="1">
      <alignment horizontal="centerContinuous"/>
    </xf>
    <xf numFmtId="0" fontId="10" fillId="0" borderId="0" xfId="0" applyFont="1" applyAlignment="1">
      <alignment horizontal="center"/>
    </xf>
    <xf numFmtId="0" fontId="13" fillId="0" borderId="0" xfId="0" applyFont="1" applyAlignment="1">
      <alignment horizontal="left"/>
    </xf>
    <xf numFmtId="0" fontId="18" fillId="0" borderId="0" xfId="0" applyFont="1" applyAlignment="1">
      <alignment horizontal="left"/>
    </xf>
    <xf numFmtId="0" fontId="0" fillId="0" borderId="12" xfId="0" applyBorder="1"/>
    <xf numFmtId="0" fontId="0" fillId="0" borderId="13" xfId="0" applyBorder="1"/>
    <xf numFmtId="0" fontId="0" fillId="0" borderId="9" xfId="0" applyBorder="1"/>
    <xf numFmtId="0" fontId="0" fillId="0" borderId="12" xfId="0" applyBorder="1" applyProtection="1"/>
    <xf numFmtId="0" fontId="13" fillId="0" borderId="0" xfId="0" applyFont="1"/>
    <xf numFmtId="0" fontId="0" fillId="0" borderId="0" xfId="0" applyBorder="1" applyAlignment="1"/>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8" xfId="0" applyBorder="1" applyAlignment="1">
      <alignment horizontal="left"/>
    </xf>
    <xf numFmtId="0" fontId="0" fillId="0" borderId="13" xfId="0" applyBorder="1" applyAlignment="1">
      <alignment horizontal="left"/>
    </xf>
    <xf numFmtId="0" fontId="0" fillId="0" borderId="9" xfId="0" applyBorder="1" applyAlignment="1">
      <alignment horizontal="left"/>
    </xf>
    <xf numFmtId="0" fontId="0" fillId="0" borderId="18" xfId="0" applyBorder="1" applyAlignment="1">
      <alignment horizontal="centerContinuous"/>
    </xf>
    <xf numFmtId="0" fontId="0" fillId="0" borderId="13" xfId="0" applyBorder="1" applyAlignment="1">
      <alignment horizontal="centerContinuous"/>
    </xf>
    <xf numFmtId="0" fontId="0" fillId="0" borderId="19" xfId="0" applyBorder="1" applyAlignment="1">
      <alignment horizontal="centerContinuous"/>
    </xf>
    <xf numFmtId="0" fontId="0" fillId="0" borderId="4" xfId="0" applyBorder="1" applyAlignment="1" applyProtection="1">
      <alignment horizontal="left"/>
    </xf>
    <xf numFmtId="0" fontId="0" fillId="0" borderId="0" xfId="0" applyAlignment="1">
      <alignment horizontal="right"/>
    </xf>
    <xf numFmtId="3" fontId="0" fillId="0" borderId="0" xfId="0" applyNumberFormat="1"/>
    <xf numFmtId="3" fontId="0" fillId="0" borderId="0" xfId="0" applyNumberFormat="1" applyBorder="1" applyAlignment="1">
      <alignment horizontal="right"/>
    </xf>
    <xf numFmtId="0" fontId="14" fillId="0" borderId="0" xfId="0" applyFont="1" applyAlignment="1">
      <alignment horizontal="right"/>
    </xf>
    <xf numFmtId="0" fontId="10" fillId="0" borderId="0" xfId="0" applyFont="1" applyBorder="1" applyAlignment="1">
      <alignment horizontal="center"/>
    </xf>
    <xf numFmtId="3" fontId="0" fillId="0" borderId="5" xfId="0" applyNumberFormat="1" applyBorder="1" applyAlignment="1">
      <alignment horizontal="right"/>
    </xf>
    <xf numFmtId="0" fontId="8" fillId="0" borderId="20" xfId="0" applyFont="1" applyBorder="1"/>
    <xf numFmtId="0" fontId="8" fillId="0" borderId="5" xfId="0" applyFont="1" applyBorder="1"/>
    <xf numFmtId="3" fontId="0" fillId="0" borderId="5" xfId="0" applyNumberFormat="1" applyBorder="1"/>
    <xf numFmtId="0" fontId="11" fillId="0" borderId="0" xfId="0" applyFont="1" applyAlignment="1">
      <alignment horizontal="centerContinuous"/>
    </xf>
    <xf numFmtId="0" fontId="17" fillId="0" borderId="0" xfId="0" applyFont="1" applyAlignment="1">
      <alignment horizontal="left"/>
    </xf>
    <xf numFmtId="0" fontId="12" fillId="0" borderId="0" xfId="0" applyFont="1" applyAlignment="1"/>
    <xf numFmtId="168" fontId="0" fillId="0" borderId="0" xfId="0" applyNumberFormat="1" applyAlignment="1">
      <alignment horizontal="right"/>
    </xf>
    <xf numFmtId="0" fontId="0" fillId="0" borderId="21" xfId="0" applyBorder="1" applyAlignment="1">
      <alignment horizontal="center"/>
    </xf>
    <xf numFmtId="0" fontId="0" fillId="0" borderId="22" xfId="0" applyBorder="1" applyAlignment="1">
      <alignment horizontal="centerContinuous"/>
    </xf>
    <xf numFmtId="0" fontId="12" fillId="0" borderId="23" xfId="0" applyFont="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2" fillId="0" borderId="25" xfId="0" applyFont="1" applyBorder="1" applyAlignment="1">
      <alignment horizontal="center"/>
    </xf>
    <xf numFmtId="0" fontId="12" fillId="0" borderId="26" xfId="0" applyFont="1" applyBorder="1" applyAlignment="1">
      <alignment horizontal="center"/>
    </xf>
    <xf numFmtId="0" fontId="12" fillId="0" borderId="27" xfId="0" applyFont="1" applyBorder="1" applyAlignment="1">
      <alignment horizontal="center"/>
    </xf>
    <xf numFmtId="0" fontId="0" fillId="0" borderId="27" xfId="0" applyBorder="1" applyAlignment="1">
      <alignment horizontal="center"/>
    </xf>
    <xf numFmtId="0" fontId="12" fillId="0" borderId="28" xfId="0" applyFont="1" applyBorder="1" applyAlignment="1">
      <alignment horizontal="center"/>
    </xf>
    <xf numFmtId="0" fontId="12" fillId="0" borderId="29" xfId="0" applyFont="1" applyBorder="1" applyAlignment="1">
      <alignment horizontal="center"/>
    </xf>
    <xf numFmtId="0" fontId="0" fillId="0" borderId="30" xfId="0" applyBorder="1"/>
    <xf numFmtId="0" fontId="12" fillId="0" borderId="31" xfId="0" applyFont="1" applyBorder="1" applyAlignment="1">
      <alignment horizontal="centerContinuous"/>
    </xf>
    <xf numFmtId="0" fontId="12" fillId="0" borderId="32" xfId="0" applyFont="1" applyBorder="1" applyAlignment="1">
      <alignment horizontal="center"/>
    </xf>
    <xf numFmtId="3" fontId="12" fillId="0" borderId="33" xfId="0" applyNumberFormat="1" applyFont="1" applyBorder="1" applyAlignment="1">
      <alignment horizontal="left"/>
    </xf>
    <xf numFmtId="3" fontId="0" fillId="0" borderId="34" xfId="0" applyNumberFormat="1" applyBorder="1" applyAlignment="1">
      <alignment horizontal="right"/>
    </xf>
    <xf numFmtId="168" fontId="0" fillId="0" borderId="34" xfId="0" applyNumberFormat="1" applyBorder="1" applyAlignment="1">
      <alignment horizontal="right"/>
    </xf>
    <xf numFmtId="0" fontId="0" fillId="0" borderId="10" xfId="0" applyBorder="1" applyAlignment="1">
      <alignment horizontal="center"/>
    </xf>
    <xf numFmtId="0" fontId="0" fillId="0" borderId="35" xfId="0" applyBorder="1" applyAlignment="1">
      <alignment horizontal="center"/>
    </xf>
    <xf numFmtId="0" fontId="12" fillId="0" borderId="35" xfId="0" applyFont="1" applyBorder="1" applyAlignment="1">
      <alignment horizontal="center"/>
    </xf>
    <xf numFmtId="0" fontId="0" fillId="0" borderId="35" xfId="0" applyBorder="1"/>
    <xf numFmtId="0" fontId="0" fillId="0" borderId="36" xfId="0" applyBorder="1" applyAlignment="1">
      <alignment horizontal="center"/>
    </xf>
    <xf numFmtId="0" fontId="12" fillId="0" borderId="11" xfId="0" applyFont="1" applyBorder="1" applyAlignment="1">
      <alignment horizontal="center"/>
    </xf>
    <xf numFmtId="0" fontId="12" fillId="0" borderId="37" xfId="0" applyFont="1" applyBorder="1" applyAlignment="1">
      <alignment horizontal="center"/>
    </xf>
    <xf numFmtId="0" fontId="0" fillId="0" borderId="37" xfId="0" applyBorder="1" applyAlignment="1">
      <alignment horizontal="center"/>
    </xf>
    <xf numFmtId="0" fontId="12" fillId="0" borderId="37" xfId="0" applyFont="1" applyBorder="1" applyAlignment="1">
      <alignment horizontal="centerContinuous"/>
    </xf>
    <xf numFmtId="0" fontId="0" fillId="0" borderId="38" xfId="0" applyBorder="1" applyAlignment="1">
      <alignment horizontal="centerContinuous"/>
    </xf>
    <xf numFmtId="0" fontId="0" fillId="2" borderId="39" xfId="0" applyFill="1" applyBorder="1" applyAlignment="1" applyProtection="1">
      <alignment horizontal="center"/>
    </xf>
    <xf numFmtId="0" fontId="12" fillId="0" borderId="40" xfId="0" applyFont="1" applyBorder="1" applyAlignment="1">
      <alignment horizontal="center"/>
    </xf>
    <xf numFmtId="0" fontId="12" fillId="0" borderId="41" xfId="0" applyFont="1" applyBorder="1" applyAlignment="1">
      <alignment horizontal="center"/>
    </xf>
    <xf numFmtId="0" fontId="12" fillId="2" borderId="42" xfId="0" applyFont="1" applyFill="1" applyBorder="1" applyAlignment="1">
      <alignment horizontal="center"/>
    </xf>
    <xf numFmtId="0" fontId="0" fillId="2" borderId="43" xfId="0" applyFill="1" applyBorder="1" applyAlignment="1" applyProtection="1">
      <alignment horizontal="left"/>
    </xf>
    <xf numFmtId="0" fontId="12" fillId="0" borderId="33" xfId="0" applyFont="1" applyBorder="1" applyAlignment="1">
      <alignment horizontal="left"/>
    </xf>
    <xf numFmtId="0" fontId="0" fillId="0" borderId="34" xfId="0" applyBorder="1" applyAlignment="1">
      <alignment horizontal="right"/>
    </xf>
    <xf numFmtId="0" fontId="0" fillId="2" borderId="37" xfId="0" applyFill="1" applyBorder="1" applyAlignment="1">
      <alignment horizontal="left"/>
    </xf>
    <xf numFmtId="0" fontId="12" fillId="0" borderId="10" xfId="0" applyFont="1" applyBorder="1" applyAlignment="1">
      <alignment horizontal="center"/>
    </xf>
    <xf numFmtId="0" fontId="0" fillId="2" borderId="35" xfId="0" applyFill="1" applyBorder="1" applyAlignment="1">
      <alignment horizontal="left"/>
    </xf>
    <xf numFmtId="0" fontId="0" fillId="2" borderId="36" xfId="0" applyFill="1" applyBorder="1" applyAlignment="1">
      <alignment horizontal="left"/>
    </xf>
    <xf numFmtId="0" fontId="0" fillId="2" borderId="38" xfId="0" applyFill="1" applyBorder="1" applyAlignment="1">
      <alignment horizontal="left"/>
    </xf>
    <xf numFmtId="0" fontId="15" fillId="0" borderId="40" xfId="0" applyFont="1" applyBorder="1" applyAlignment="1">
      <alignment horizontal="center"/>
    </xf>
    <xf numFmtId="0" fontId="15" fillId="0" borderId="41" xfId="0" applyFont="1" applyBorder="1" applyAlignment="1">
      <alignment horizontal="center"/>
    </xf>
    <xf numFmtId="0" fontId="0" fillId="2" borderId="41" xfId="0" applyFill="1" applyBorder="1" applyAlignment="1">
      <alignment horizontal="left"/>
    </xf>
    <xf numFmtId="0" fontId="0" fillId="2" borderId="42" xfId="0" applyFill="1" applyBorder="1" applyAlignment="1">
      <alignment horizontal="left"/>
    </xf>
    <xf numFmtId="0" fontId="12" fillId="0" borderId="33" xfId="0" applyFont="1" applyBorder="1" applyAlignment="1" applyProtection="1">
      <alignment horizontal="left"/>
    </xf>
    <xf numFmtId="3" fontId="0" fillId="2" borderId="34" xfId="0" applyNumberFormat="1" applyFill="1" applyBorder="1" applyAlignment="1">
      <alignment horizontal="right"/>
    </xf>
    <xf numFmtId="168" fontId="0" fillId="2" borderId="34" xfId="0" applyNumberFormat="1" applyFill="1" applyBorder="1" applyAlignment="1">
      <alignment horizontal="right"/>
    </xf>
    <xf numFmtId="0" fontId="0" fillId="2" borderId="34" xfId="0" applyFill="1" applyBorder="1" applyAlignment="1">
      <alignment horizontal="right"/>
    </xf>
    <xf numFmtId="0" fontId="0" fillId="0" borderId="9" xfId="0" applyBorder="1" applyAlignment="1">
      <alignment horizontal="centerContinuous"/>
    </xf>
    <xf numFmtId="168" fontId="0" fillId="0" borderId="0" xfId="0" applyNumberFormat="1" applyProtection="1"/>
    <xf numFmtId="168" fontId="0" fillId="0" borderId="0" xfId="0" applyNumberFormat="1"/>
    <xf numFmtId="9" fontId="0" fillId="0" borderId="0" xfId="0" applyNumberFormat="1" applyProtection="1">
      <protection locked="0"/>
    </xf>
    <xf numFmtId="0" fontId="22" fillId="0" borderId="0" xfId="0" applyFont="1" applyAlignment="1">
      <alignment horizontal="left"/>
    </xf>
    <xf numFmtId="0" fontId="12" fillId="0" borderId="0" xfId="0" applyFont="1" applyAlignment="1">
      <alignment horizontal="right"/>
    </xf>
    <xf numFmtId="0" fontId="23" fillId="0" borderId="0" xfId="0" applyFont="1" applyAlignment="1">
      <alignment horizontal="left"/>
    </xf>
    <xf numFmtId="0" fontId="0" fillId="0" borderId="0" xfId="0" quotePrefix="1" applyBorder="1" applyAlignment="1">
      <alignment horizontal="center"/>
    </xf>
    <xf numFmtId="0" fontId="12" fillId="0" borderId="0" xfId="0" applyFont="1" applyAlignment="1">
      <alignment horizontal="center"/>
    </xf>
    <xf numFmtId="0" fontId="25" fillId="0" borderId="0" xfId="0" applyFont="1" applyAlignment="1">
      <alignment horizontal="left" vertical="top"/>
    </xf>
    <xf numFmtId="0" fontId="10" fillId="0" borderId="0" xfId="0" applyFont="1" applyBorder="1"/>
    <xf numFmtId="0" fontId="10" fillId="0" borderId="4" xfId="0" applyFont="1" applyBorder="1"/>
    <xf numFmtId="0" fontId="8" fillId="0" borderId="0" xfId="0" applyFont="1" applyAlignment="1">
      <alignment horizontal="right"/>
    </xf>
    <xf numFmtId="0" fontId="12" fillId="0" borderId="0" xfId="0" applyFont="1" applyBorder="1" applyAlignment="1">
      <alignment horizontal="left"/>
    </xf>
    <xf numFmtId="3" fontId="0" fillId="0" borderId="5" xfId="0" applyNumberFormat="1" applyBorder="1" applyAlignment="1" applyProtection="1">
      <alignment horizontal="right"/>
    </xf>
    <xf numFmtId="0" fontId="0" fillId="0" borderId="0" xfId="0" applyAlignment="1">
      <alignment wrapText="1"/>
    </xf>
    <xf numFmtId="0" fontId="0" fillId="0" borderId="0" xfId="0" applyBorder="1" applyProtection="1">
      <protection locked="0"/>
    </xf>
    <xf numFmtId="0" fontId="10" fillId="0" borderId="0" xfId="0" applyFont="1" applyBorder="1" applyAlignment="1" applyProtection="1">
      <alignment horizontal="left"/>
    </xf>
    <xf numFmtId="0" fontId="0" fillId="0" borderId="0" xfId="0" applyBorder="1" applyAlignment="1" applyProtection="1">
      <alignment horizontal="left"/>
    </xf>
    <xf numFmtId="0" fontId="6" fillId="0" borderId="0" xfId="0" applyFont="1" applyAlignment="1" applyProtection="1">
      <alignment horizontal="left"/>
    </xf>
    <xf numFmtId="0" fontId="6" fillId="0" borderId="0" xfId="0" applyFont="1" applyProtection="1"/>
    <xf numFmtId="0" fontId="12" fillId="0" borderId="0" xfId="0" applyFont="1" applyAlignment="1" applyProtection="1">
      <alignment horizontal="left"/>
    </xf>
    <xf numFmtId="0" fontId="10" fillId="0" borderId="0" xfId="0" applyFont="1" applyAlignment="1">
      <alignment horizontal="left" vertical="top"/>
    </xf>
    <xf numFmtId="0" fontId="12" fillId="0" borderId="0" xfId="0" applyFont="1" applyAlignment="1">
      <alignment horizontal="centerContinuous"/>
    </xf>
    <xf numFmtId="0" fontId="12" fillId="0" borderId="0" xfId="0" applyFont="1"/>
    <xf numFmtId="0" fontId="12" fillId="0" borderId="0" xfId="0" applyFont="1" applyBorder="1"/>
    <xf numFmtId="0" fontId="12" fillId="0" borderId="0" xfId="0" applyFont="1" applyProtection="1"/>
    <xf numFmtId="0" fontId="8" fillId="0" borderId="8" xfId="0" applyFont="1" applyBorder="1"/>
    <xf numFmtId="3" fontId="0" fillId="0" borderId="13" xfId="0" applyNumberFormat="1" applyBorder="1"/>
    <xf numFmtId="0" fontId="10" fillId="0" borderId="8" xfId="0" applyFont="1" applyBorder="1"/>
    <xf numFmtId="0" fontId="10" fillId="0" borderId="13" xfId="0" applyFont="1" applyBorder="1"/>
    <xf numFmtId="3" fontId="0" fillId="0" borderId="13" xfId="0" applyNumberFormat="1" applyBorder="1" applyAlignment="1" applyProtection="1">
      <alignment horizontal="right"/>
      <protection locked="0"/>
    </xf>
    <xf numFmtId="3" fontId="0" fillId="0" borderId="13" xfId="0" applyNumberFormat="1" applyBorder="1" applyAlignment="1">
      <alignment horizontal="right"/>
    </xf>
    <xf numFmtId="0" fontId="8" fillId="0" borderId="44" xfId="0" applyFont="1" applyBorder="1"/>
    <xf numFmtId="0" fontId="8" fillId="0" borderId="45" xfId="0" applyFont="1" applyBorder="1"/>
    <xf numFmtId="0" fontId="0" fillId="0" borderId="45" xfId="0" applyBorder="1"/>
    <xf numFmtId="0" fontId="11" fillId="0" borderId="45" xfId="0" applyFont="1" applyBorder="1"/>
    <xf numFmtId="3" fontId="0" fillId="0" borderId="45" xfId="0" applyNumberFormat="1" applyBorder="1"/>
    <xf numFmtId="167" fontId="19" fillId="0" borderId="45" xfId="0" applyNumberFormat="1" applyFont="1" applyBorder="1"/>
    <xf numFmtId="167" fontId="19" fillId="0" borderId="46" xfId="0" applyNumberFormat="1" applyFont="1" applyBorder="1"/>
    <xf numFmtId="0" fontId="8" fillId="0" borderId="8" xfId="0" applyFont="1" applyBorder="1" applyAlignment="1">
      <alignment horizontal="centerContinuous"/>
    </xf>
    <xf numFmtId="0" fontId="0" fillId="2" borderId="47" xfId="0" applyFill="1" applyBorder="1" applyAlignment="1" applyProtection="1">
      <alignment horizontal="left"/>
    </xf>
    <xf numFmtId="0" fontId="0" fillId="2" borderId="39" xfId="0" applyFill="1" applyBorder="1" applyAlignment="1" applyProtection="1">
      <alignment horizontal="left"/>
    </xf>
    <xf numFmtId="0" fontId="0" fillId="2" borderId="37" xfId="0" applyFill="1" applyBorder="1" applyAlignment="1" applyProtection="1">
      <alignment horizontal="left"/>
    </xf>
    <xf numFmtId="0" fontId="0" fillId="2" borderId="38" xfId="0" applyFill="1" applyBorder="1" applyAlignment="1" applyProtection="1">
      <alignment horizontal="left"/>
    </xf>
    <xf numFmtId="0" fontId="0" fillId="2" borderId="27" xfId="0" applyFill="1" applyBorder="1" applyAlignment="1" applyProtection="1">
      <alignment horizontal="left"/>
    </xf>
    <xf numFmtId="0" fontId="0" fillId="2" borderId="48" xfId="0" applyFill="1" applyBorder="1" applyAlignment="1" applyProtection="1">
      <alignment horizontal="left"/>
    </xf>
    <xf numFmtId="0" fontId="0" fillId="2" borderId="49" xfId="0" applyFill="1" applyBorder="1" applyAlignment="1" applyProtection="1">
      <alignment horizontal="left"/>
    </xf>
    <xf numFmtId="0" fontId="12" fillId="0" borderId="0" xfId="0" applyFont="1" applyBorder="1" applyAlignment="1" applyProtection="1">
      <alignment horizontal="left"/>
    </xf>
    <xf numFmtId="0" fontId="0" fillId="0" borderId="0" xfId="0" applyFill="1" applyAlignment="1">
      <alignment horizontal="left"/>
    </xf>
    <xf numFmtId="0" fontId="12" fillId="0" borderId="0" xfId="0" applyFont="1" applyFill="1" applyBorder="1" applyAlignment="1" applyProtection="1">
      <alignment horizontal="left"/>
    </xf>
    <xf numFmtId="0" fontId="0" fillId="0" borderId="0" xfId="0" applyFill="1" applyBorder="1" applyAlignment="1" applyProtection="1">
      <alignment horizontal="right"/>
    </xf>
    <xf numFmtId="168" fontId="0" fillId="0" borderId="0" xfId="0" applyNumberFormat="1" applyFill="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alignment horizontal="left"/>
    </xf>
    <xf numFmtId="0" fontId="0" fillId="0" borderId="0" xfId="0" applyFill="1" applyBorder="1" applyProtection="1"/>
    <xf numFmtId="168" fontId="0" fillId="0" borderId="0" xfId="0" applyNumberFormat="1" applyBorder="1"/>
    <xf numFmtId="168" fontId="0" fillId="0" borderId="14" xfId="0" applyNumberFormat="1" applyBorder="1"/>
    <xf numFmtId="168" fontId="0" fillId="0" borderId="46" xfId="0" applyNumberFormat="1" applyBorder="1"/>
    <xf numFmtId="0" fontId="8" fillId="0" borderId="50" xfId="0" applyFont="1" applyBorder="1"/>
    <xf numFmtId="0" fontId="0" fillId="0" borderId="6" xfId="0" applyBorder="1"/>
    <xf numFmtId="0" fontId="0" fillId="0" borderId="51" xfId="0" applyBorder="1"/>
    <xf numFmtId="0" fontId="8" fillId="0" borderId="12" xfId="0" applyFont="1" applyBorder="1"/>
    <xf numFmtId="168" fontId="0" fillId="0" borderId="17" xfId="0" applyNumberFormat="1" applyBorder="1"/>
    <xf numFmtId="168" fontId="0" fillId="0" borderId="14" xfId="0" applyNumberFormat="1" applyBorder="1" applyProtection="1">
      <protection locked="0"/>
    </xf>
    <xf numFmtId="168" fontId="0" fillId="0" borderId="46" xfId="0" applyNumberFormat="1" applyBorder="1" applyProtection="1"/>
    <xf numFmtId="0" fontId="27" fillId="0" borderId="0" xfId="0" applyFont="1" applyAlignment="1">
      <alignment horizontal="left" vertical="top"/>
    </xf>
    <xf numFmtId="0" fontId="22" fillId="0" borderId="50" xfId="0" applyFont="1" applyBorder="1" applyAlignment="1">
      <alignment horizontal="left"/>
    </xf>
    <xf numFmtId="0" fontId="0" fillId="0" borderId="6" xfId="0" applyBorder="1" applyAlignment="1">
      <alignment horizontal="left"/>
    </xf>
    <xf numFmtId="0" fontId="22" fillId="0" borderId="6" xfId="0" applyFont="1" applyBorder="1" applyAlignment="1">
      <alignment horizontal="left"/>
    </xf>
    <xf numFmtId="0" fontId="22" fillId="0" borderId="4" xfId="0" applyFont="1" applyBorder="1" applyAlignment="1">
      <alignment horizontal="left"/>
    </xf>
    <xf numFmtId="0" fontId="22" fillId="0" borderId="4" xfId="0" applyFont="1" applyBorder="1" applyAlignment="1" applyProtection="1">
      <alignment horizontal="left"/>
    </xf>
    <xf numFmtId="0" fontId="22" fillId="0" borderId="0" xfId="0" applyFont="1" applyBorder="1" applyAlignment="1" applyProtection="1">
      <alignment horizontal="left"/>
    </xf>
    <xf numFmtId="0" fontId="22" fillId="0" borderId="0" xfId="0" applyFont="1" applyBorder="1" applyAlignment="1">
      <alignment horizontal="left"/>
    </xf>
    <xf numFmtId="0" fontId="21" fillId="0" borderId="0" xfId="0" applyFont="1" applyAlignment="1">
      <alignment horizontal="left"/>
    </xf>
    <xf numFmtId="0" fontId="21" fillId="0" borderId="0" xfId="0" applyFont="1"/>
    <xf numFmtId="0" fontId="21" fillId="0" borderId="0" xfId="0" applyFont="1" applyAlignment="1"/>
    <xf numFmtId="0" fontId="0" fillId="0" borderId="0" xfId="0" applyAlignment="1" applyProtection="1">
      <alignment horizontal="left"/>
    </xf>
    <xf numFmtId="0" fontId="12" fillId="0" borderId="0" xfId="0" applyFont="1" applyAlignment="1" applyProtection="1">
      <alignment horizontal="right"/>
    </xf>
    <xf numFmtId="0" fontId="0" fillId="0" borderId="6" xfId="0" quotePrefix="1" applyBorder="1" applyAlignment="1" applyProtection="1"/>
    <xf numFmtId="0" fontId="5" fillId="0" borderId="4" xfId="0" applyFont="1" applyBorder="1" applyProtection="1">
      <protection locked="0"/>
    </xf>
    <xf numFmtId="0" fontId="22" fillId="0" borderId="31" xfId="0" applyFont="1" applyBorder="1" applyAlignment="1">
      <alignment horizontal="left"/>
    </xf>
    <xf numFmtId="0" fontId="0" fillId="0" borderId="17" xfId="0" applyBorder="1" applyProtection="1"/>
    <xf numFmtId="0" fontId="12" fillId="0" borderId="0" xfId="0" applyFont="1" applyAlignment="1">
      <alignment horizontal="justify"/>
    </xf>
    <xf numFmtId="0" fontId="8" fillId="0" borderId="0" xfId="0" applyFont="1" applyAlignment="1">
      <alignment horizontal="justify"/>
    </xf>
    <xf numFmtId="0" fontId="22" fillId="0" borderId="0" xfId="0" applyFont="1" applyAlignment="1">
      <alignment horizontal="justify"/>
    </xf>
    <xf numFmtId="0" fontId="10" fillId="0" borderId="0" xfId="0" applyFont="1" applyBorder="1" applyProtection="1"/>
    <xf numFmtId="0" fontId="8" fillId="3" borderId="52" xfId="0" applyFont="1" applyFill="1" applyBorder="1" applyAlignment="1">
      <alignment horizontal="center" wrapText="1"/>
    </xf>
    <xf numFmtId="0" fontId="8" fillId="3" borderId="53" xfId="0" applyFont="1" applyFill="1" applyBorder="1" applyAlignment="1">
      <alignment horizontal="center" wrapText="1"/>
    </xf>
    <xf numFmtId="0" fontId="10" fillId="0" borderId="0" xfId="0" applyFont="1" applyFill="1" applyBorder="1" applyAlignment="1">
      <alignment horizontal="justify" vertical="top" wrapText="1"/>
    </xf>
    <xf numFmtId="0" fontId="6" fillId="0" borderId="0" xfId="0" applyFont="1" applyFill="1" applyBorder="1"/>
    <xf numFmtId="0" fontId="8" fillId="0" borderId="0" xfId="0" applyFont="1" applyBorder="1" applyAlignment="1">
      <alignment horizontal="left" wrapText="1"/>
    </xf>
    <xf numFmtId="0" fontId="6" fillId="2" borderId="54" xfId="0" applyFont="1" applyFill="1" applyBorder="1"/>
    <xf numFmtId="0" fontId="6" fillId="2" borderId="55" xfId="0" applyFont="1" applyFill="1" applyBorder="1"/>
    <xf numFmtId="0" fontId="6" fillId="2" borderId="56" xfId="0" applyFont="1" applyFill="1" applyBorder="1"/>
    <xf numFmtId="168" fontId="6" fillId="0" borderId="35" xfId="0" applyNumberFormat="1" applyFont="1" applyBorder="1" applyAlignment="1" applyProtection="1">
      <alignment horizontal="right"/>
      <protection locked="0"/>
    </xf>
    <xf numFmtId="168" fontId="6" fillId="0" borderId="37" xfId="0" applyNumberFormat="1" applyFont="1" applyBorder="1" applyAlignment="1" applyProtection="1">
      <alignment horizontal="right"/>
      <protection locked="0"/>
    </xf>
    <xf numFmtId="168" fontId="6" fillId="0" borderId="41" xfId="0" applyNumberFormat="1" applyFont="1" applyBorder="1" applyAlignment="1">
      <alignment horizontal="right"/>
    </xf>
    <xf numFmtId="168" fontId="6" fillId="0" borderId="36" xfId="0" applyNumberFormat="1" applyFont="1" applyBorder="1" applyAlignment="1" applyProtection="1">
      <alignment horizontal="right"/>
      <protection locked="0"/>
    </xf>
    <xf numFmtId="168" fontId="6" fillId="0" borderId="38" xfId="0" applyNumberFormat="1" applyFont="1" applyBorder="1" applyAlignment="1" applyProtection="1">
      <alignment horizontal="right"/>
      <protection locked="0"/>
    </xf>
    <xf numFmtId="168" fontId="6" fillId="0" borderId="42" xfId="0" applyNumberFormat="1" applyFont="1" applyBorder="1" applyAlignment="1">
      <alignment horizontal="right"/>
    </xf>
    <xf numFmtId="0" fontId="12" fillId="0" borderId="14" xfId="0" applyFont="1" applyBorder="1" applyAlignment="1">
      <alignment horizontal="left" wrapText="1"/>
    </xf>
    <xf numFmtId="0" fontId="12" fillId="0" borderId="57" xfId="0" applyFont="1" applyBorder="1" applyAlignment="1">
      <alignment horizontal="left" wrapText="1"/>
    </xf>
    <xf numFmtId="0" fontId="0" fillId="0" borderId="58" xfId="0" applyBorder="1" applyAlignment="1">
      <alignment horizontal="left" wrapText="1"/>
    </xf>
    <xf numFmtId="0" fontId="0" fillId="0" borderId="14" xfId="0" applyBorder="1" applyAlignment="1">
      <alignment horizontal="left" wrapText="1"/>
    </xf>
    <xf numFmtId="0" fontId="12" fillId="0" borderId="57" xfId="0" applyFont="1" applyBorder="1" applyAlignment="1">
      <alignment horizontal="left"/>
    </xf>
    <xf numFmtId="0" fontId="12" fillId="0" borderId="57" xfId="0" applyFont="1" applyBorder="1" applyAlignment="1">
      <alignment horizontal="justify" wrapText="1"/>
    </xf>
    <xf numFmtId="0" fontId="12" fillId="0" borderId="5" xfId="0" applyFont="1" applyBorder="1" applyAlignment="1">
      <alignment horizontal="left"/>
    </xf>
    <xf numFmtId="0" fontId="1" fillId="0" borderId="58" xfId="0" applyFont="1" applyBorder="1" applyAlignment="1">
      <alignment horizontal="left" wrapText="1"/>
    </xf>
    <xf numFmtId="0" fontId="1" fillId="0" borderId="14" xfId="0" applyFont="1" applyBorder="1" applyAlignment="1">
      <alignment horizontal="left" wrapText="1"/>
    </xf>
    <xf numFmtId="168" fontId="6" fillId="2" borderId="37" xfId="0" applyNumberFormat="1" applyFont="1" applyFill="1" applyBorder="1" applyAlignment="1" applyProtection="1">
      <alignment horizontal="right"/>
    </xf>
    <xf numFmtId="168" fontId="6" fillId="2" borderId="38" xfId="0" applyNumberFormat="1" applyFont="1" applyFill="1" applyBorder="1" applyAlignment="1" applyProtection="1">
      <alignment horizontal="right"/>
    </xf>
    <xf numFmtId="168" fontId="6" fillId="2" borderId="35" xfId="0" applyNumberFormat="1" applyFont="1" applyFill="1" applyBorder="1" applyAlignment="1" applyProtection="1">
      <alignment horizontal="right"/>
    </xf>
    <xf numFmtId="168" fontId="6" fillId="2" borderId="36" xfId="0" applyNumberFormat="1" applyFont="1" applyFill="1" applyBorder="1" applyAlignment="1" applyProtection="1">
      <alignment horizontal="right"/>
    </xf>
    <xf numFmtId="168" fontId="6" fillId="0" borderId="37" xfId="0" applyNumberFormat="1" applyFont="1" applyFill="1" applyBorder="1" applyAlignment="1" applyProtection="1">
      <alignment horizontal="right"/>
      <protection locked="0"/>
    </xf>
    <xf numFmtId="168" fontId="6" fillId="0" borderId="38" xfId="0" applyNumberFormat="1" applyFont="1" applyFill="1" applyBorder="1" applyAlignment="1" applyProtection="1">
      <alignment horizontal="right"/>
      <protection locked="0"/>
    </xf>
    <xf numFmtId="0" fontId="6" fillId="0" borderId="0" xfId="0" applyFont="1" applyBorder="1" applyAlignment="1">
      <alignment horizontal="left" wrapText="1"/>
    </xf>
    <xf numFmtId="168" fontId="6" fillId="0" borderId="0" xfId="0" applyNumberFormat="1" applyFont="1" applyBorder="1" applyAlignment="1">
      <alignment horizontal="right"/>
    </xf>
    <xf numFmtId="0" fontId="10" fillId="0" borderId="22" xfId="0" applyFont="1" applyBorder="1" applyAlignment="1">
      <alignment vertical="top" wrapText="1"/>
    </xf>
    <xf numFmtId="171" fontId="0" fillId="0" borderId="0" xfId="0" applyNumberFormat="1"/>
    <xf numFmtId="0" fontId="10" fillId="0" borderId="59" xfId="0" applyFont="1" applyBorder="1"/>
    <xf numFmtId="49" fontId="10" fillId="0" borderId="0" xfId="0" applyNumberFormat="1" applyFont="1" applyBorder="1" applyAlignment="1"/>
    <xf numFmtId="0" fontId="10" fillId="0" borderId="23" xfId="0" applyFont="1" applyBorder="1" applyAlignment="1">
      <alignment vertical="top" wrapText="1"/>
    </xf>
    <xf numFmtId="0" fontId="10" fillId="0" borderId="60" xfId="0" applyFont="1" applyBorder="1"/>
    <xf numFmtId="49" fontId="10" fillId="0" borderId="61" xfId="0" applyNumberFormat="1" applyFont="1" applyBorder="1" applyAlignment="1"/>
    <xf numFmtId="0" fontId="10" fillId="0" borderId="62" xfId="0" applyFont="1" applyBorder="1"/>
    <xf numFmtId="49" fontId="10" fillId="0" borderId="5" xfId="0" applyNumberFormat="1" applyFont="1" applyBorder="1" applyAlignment="1"/>
    <xf numFmtId="0" fontId="10" fillId="0" borderId="63" xfId="0" applyFont="1" applyBorder="1"/>
    <xf numFmtId="0" fontId="10" fillId="0" borderId="15" xfId="0" applyFont="1" applyBorder="1"/>
    <xf numFmtId="0" fontId="10" fillId="0" borderId="64" xfId="0" applyFont="1" applyBorder="1" applyAlignment="1">
      <alignment vertical="top" wrapText="1"/>
    </xf>
    <xf numFmtId="0" fontId="10" fillId="0" borderId="65" xfId="0" applyFont="1" applyBorder="1" applyAlignment="1">
      <alignment vertical="top" wrapText="1"/>
    </xf>
    <xf numFmtId="0" fontId="10" fillId="0" borderId="66" xfId="0" applyFont="1" applyBorder="1"/>
    <xf numFmtId="171" fontId="22" fillId="0" borderId="0" xfId="0" applyNumberFormat="1" applyFont="1" applyAlignment="1">
      <alignment horizontal="centerContinuous"/>
    </xf>
    <xf numFmtId="171" fontId="22" fillId="0" borderId="0" xfId="0" applyNumberFormat="1" applyFont="1" applyAlignment="1">
      <alignment horizontal="right"/>
    </xf>
    <xf numFmtId="171" fontId="22" fillId="0" borderId="0" xfId="0" applyNumberFormat="1" applyFont="1"/>
    <xf numFmtId="171" fontId="22" fillId="0" borderId="67" xfId="0" applyNumberFormat="1" applyFont="1" applyBorder="1" applyAlignment="1">
      <alignment horizontal="center" wrapText="1"/>
    </xf>
    <xf numFmtId="171" fontId="22" fillId="0" borderId="67" xfId="0" applyNumberFormat="1" applyFont="1" applyBorder="1" applyAlignment="1">
      <alignment wrapText="1"/>
    </xf>
    <xf numFmtId="171" fontId="22" fillId="0" borderId="68" xfId="0" applyNumberFormat="1" applyFont="1" applyBorder="1" applyAlignment="1">
      <alignment vertical="top" wrapText="1"/>
    </xf>
    <xf numFmtId="171" fontId="22" fillId="0" borderId="0" xfId="0" applyNumberFormat="1" applyFont="1" applyAlignment="1">
      <alignment horizontal="left"/>
    </xf>
    <xf numFmtId="171" fontId="12" fillId="0" borderId="69" xfId="0" applyNumberFormat="1" applyFont="1" applyBorder="1" applyAlignment="1">
      <alignment horizontal="right" wrapText="1"/>
    </xf>
    <xf numFmtId="171" fontId="22" fillId="0" borderId="70" xfId="0" applyNumberFormat="1" applyFont="1" applyBorder="1" applyAlignment="1" applyProtection="1">
      <alignment horizontal="right" wrapText="1"/>
    </xf>
    <xf numFmtId="171" fontId="22" fillId="0" borderId="71" xfId="0" applyNumberFormat="1" applyFont="1" applyBorder="1" applyAlignment="1">
      <alignment horizontal="right" wrapText="1"/>
    </xf>
    <xf numFmtId="0" fontId="10" fillId="0" borderId="59" xfId="0" applyFont="1" applyBorder="1" applyProtection="1"/>
    <xf numFmtId="0" fontId="10" fillId="0" borderId="66" xfId="0" applyFont="1" applyBorder="1" applyProtection="1"/>
    <xf numFmtId="0" fontId="10" fillId="0" borderId="65" xfId="0" applyFont="1" applyBorder="1" applyAlignment="1">
      <alignment vertical="top"/>
    </xf>
    <xf numFmtId="171" fontId="22" fillId="0" borderId="72" xfId="0" applyNumberFormat="1" applyFont="1" applyBorder="1" applyAlignment="1" applyProtection="1">
      <alignment horizontal="right" wrapText="1"/>
      <protection locked="0"/>
    </xf>
    <xf numFmtId="171" fontId="22" fillId="2" borderId="73" xfId="0" applyNumberFormat="1" applyFont="1" applyFill="1" applyBorder="1" applyAlignment="1" applyProtection="1">
      <alignment horizontal="right" wrapText="1"/>
    </xf>
    <xf numFmtId="171" fontId="22" fillId="2" borderId="73" xfId="0" applyNumberFormat="1" applyFont="1" applyFill="1" applyBorder="1" applyAlignment="1" applyProtection="1">
      <alignment vertical="top" wrapText="1"/>
    </xf>
    <xf numFmtId="171" fontId="10" fillId="0" borderId="74" xfId="0" applyNumberFormat="1" applyFont="1" applyFill="1" applyBorder="1" applyAlignment="1">
      <alignment horizontal="center" wrapText="1"/>
    </xf>
    <xf numFmtId="171" fontId="22" fillId="2" borderId="0" xfId="0" applyNumberFormat="1" applyFont="1" applyFill="1" applyBorder="1" applyAlignment="1" applyProtection="1">
      <alignment horizontal="right" wrapText="1"/>
    </xf>
    <xf numFmtId="171" fontId="22" fillId="2" borderId="0" xfId="0" applyNumberFormat="1" applyFont="1" applyFill="1" applyBorder="1" applyAlignment="1" applyProtection="1">
      <alignment vertical="top" wrapText="1"/>
    </xf>
    <xf numFmtId="0" fontId="0" fillId="2" borderId="0" xfId="0" applyFill="1" applyProtection="1"/>
    <xf numFmtId="168" fontId="6" fillId="0" borderId="75" xfId="0" applyNumberFormat="1" applyFont="1" applyFill="1" applyBorder="1" applyAlignment="1" applyProtection="1">
      <alignment horizontal="right"/>
      <protection locked="0"/>
    </xf>
    <xf numFmtId="0" fontId="12" fillId="4" borderId="76" xfId="0" applyFont="1" applyFill="1" applyBorder="1" applyAlignment="1">
      <alignment horizontal="center" vertical="top" wrapText="1"/>
    </xf>
    <xf numFmtId="0" fontId="12" fillId="4" borderId="13" xfId="0" applyFont="1" applyFill="1" applyBorder="1" applyAlignment="1">
      <alignment horizontal="center" vertical="top" wrapText="1"/>
    </xf>
    <xf numFmtId="0" fontId="12" fillId="0" borderId="77" xfId="0" applyFont="1" applyBorder="1" applyAlignment="1">
      <alignment horizontal="center" vertical="top" wrapText="1"/>
    </xf>
    <xf numFmtId="0" fontId="12" fillId="4" borderId="8" xfId="0" applyFont="1" applyFill="1" applyBorder="1" applyAlignment="1">
      <alignment horizontal="center" vertical="top" wrapText="1"/>
    </xf>
    <xf numFmtId="0" fontId="12" fillId="4" borderId="9" xfId="0" applyFont="1" applyFill="1" applyBorder="1" applyAlignment="1">
      <alignment horizontal="center" vertical="top" wrapText="1"/>
    </xf>
    <xf numFmtId="0" fontId="17" fillId="0" borderId="78" xfId="0" applyFont="1" applyFill="1" applyBorder="1" applyAlignment="1">
      <alignment horizontal="center" vertical="top" wrapText="1"/>
    </xf>
    <xf numFmtId="0" fontId="17" fillId="0" borderId="77" xfId="0" applyFont="1" applyFill="1" applyBorder="1" applyAlignment="1">
      <alignment horizontal="center" vertical="top" wrapText="1"/>
    </xf>
    <xf numFmtId="3" fontId="0" fillId="0" borderId="0" xfId="0" applyNumberFormat="1" applyBorder="1"/>
    <xf numFmtId="167" fontId="0" fillId="0" borderId="0" xfId="0" applyNumberFormat="1" applyBorder="1"/>
    <xf numFmtId="3" fontId="0" fillId="0" borderId="0" xfId="0" applyNumberFormat="1" applyBorder="1" applyAlignment="1" applyProtection="1">
      <alignment horizontal="right"/>
    </xf>
    <xf numFmtId="3" fontId="0" fillId="0" borderId="5" xfId="0" applyNumberFormat="1" applyBorder="1" applyAlignment="1" applyProtection="1"/>
    <xf numFmtId="0" fontId="10" fillId="0" borderId="0" xfId="0" applyFont="1" applyAlignment="1">
      <alignment wrapText="1"/>
    </xf>
    <xf numFmtId="0" fontId="12" fillId="0" borderId="69" xfId="0" applyFont="1" applyBorder="1" applyAlignment="1">
      <alignment horizontal="center" wrapText="1"/>
    </xf>
    <xf numFmtId="0" fontId="12" fillId="0" borderId="79" xfId="0" applyFont="1" applyBorder="1" applyAlignment="1">
      <alignment horizontal="left" vertical="top" wrapText="1"/>
    </xf>
    <xf numFmtId="0" fontId="12" fillId="0" borderId="23" xfId="0" applyFont="1" applyBorder="1" applyAlignment="1">
      <alignment horizontal="left" vertical="top" wrapText="1"/>
    </xf>
    <xf numFmtId="0" fontId="12" fillId="0" borderId="79" xfId="0" applyFont="1" applyBorder="1" applyAlignment="1">
      <alignment horizontal="left" wrapText="1"/>
    </xf>
    <xf numFmtId="0" fontId="12" fillId="0" borderId="23" xfId="0" applyFont="1" applyBorder="1" applyAlignment="1">
      <alignment horizontal="left" wrapText="1"/>
    </xf>
    <xf numFmtId="0" fontId="12" fillId="0" borderId="80" xfId="0" applyFont="1" applyBorder="1" applyAlignment="1" applyProtection="1">
      <alignment horizontal="right" wrapText="1"/>
    </xf>
    <xf numFmtId="0" fontId="12" fillId="0" borderId="72" xfId="0" applyFont="1" applyBorder="1" applyAlignment="1" applyProtection="1">
      <alignment horizontal="right" wrapText="1"/>
    </xf>
    <xf numFmtId="0" fontId="12" fillId="0" borderId="80" xfId="0" applyFont="1" applyBorder="1" applyAlignment="1" applyProtection="1">
      <alignment horizontal="center" vertical="top" wrapText="1"/>
    </xf>
    <xf numFmtId="0" fontId="12" fillId="0" borderId="72" xfId="0" applyFont="1" applyBorder="1" applyAlignment="1" applyProtection="1">
      <alignment horizontal="center" vertical="top" wrapText="1"/>
    </xf>
    <xf numFmtId="0" fontId="12" fillId="0" borderId="59" xfId="0" applyFont="1" applyBorder="1" applyAlignment="1">
      <alignment horizontal="justify" vertical="top" wrapText="1"/>
    </xf>
    <xf numFmtId="0" fontId="12" fillId="0" borderId="0" xfId="0" applyFont="1" applyBorder="1" applyAlignment="1">
      <alignment horizontal="justify" vertical="top" wrapText="1"/>
    </xf>
    <xf numFmtId="0" fontId="12" fillId="0" borderId="0" xfId="0" applyFont="1" applyBorder="1" applyAlignment="1">
      <alignment vertical="top" wrapText="1"/>
    </xf>
    <xf numFmtId="168" fontId="0" fillId="0" borderId="4" xfId="0" applyNumberFormat="1" applyBorder="1"/>
    <xf numFmtId="168" fontId="0" fillId="0" borderId="5" xfId="0" applyNumberFormat="1" applyBorder="1"/>
    <xf numFmtId="0" fontId="12" fillId="0" borderId="81" xfId="0" applyFont="1" applyBorder="1" applyAlignment="1">
      <alignment horizontal="left"/>
    </xf>
    <xf numFmtId="0" fontId="0" fillId="0" borderId="82" xfId="0" applyBorder="1"/>
    <xf numFmtId="0" fontId="0" fillId="0" borderId="21" xfId="0" applyBorder="1"/>
    <xf numFmtId="168" fontId="0" fillId="0" borderId="83" xfId="0" applyNumberFormat="1" applyBorder="1"/>
    <xf numFmtId="168" fontId="0" fillId="0" borderId="65" xfId="0" applyNumberFormat="1" applyBorder="1"/>
    <xf numFmtId="168" fontId="0" fillId="0" borderId="22" xfId="0" applyNumberFormat="1" applyBorder="1"/>
    <xf numFmtId="0" fontId="0" fillId="0" borderId="22" xfId="0" applyBorder="1"/>
    <xf numFmtId="0" fontId="0" fillId="0" borderId="65" xfId="0" applyBorder="1"/>
    <xf numFmtId="168" fontId="0" fillId="0" borderId="61" xfId="0" applyNumberFormat="1" applyBorder="1"/>
    <xf numFmtId="0" fontId="17" fillId="0" borderId="79" xfId="0" applyFont="1" applyFill="1" applyBorder="1" applyAlignment="1">
      <alignment horizontal="center" vertical="top" wrapText="1"/>
    </xf>
    <xf numFmtId="4" fontId="12" fillId="0" borderId="69" xfId="0" applyNumberFormat="1" applyFont="1" applyBorder="1"/>
    <xf numFmtId="0" fontId="12" fillId="4" borderId="84" xfId="0" applyFont="1" applyFill="1" applyBorder="1" applyAlignment="1">
      <alignment horizontal="center" vertical="top" wrapText="1"/>
    </xf>
    <xf numFmtId="0" fontId="12" fillId="4" borderId="85" xfId="0" applyFont="1" applyFill="1" applyBorder="1" applyAlignment="1">
      <alignment horizontal="center" vertical="top" wrapText="1"/>
    </xf>
    <xf numFmtId="4" fontId="12" fillId="0" borderId="59" xfId="0" applyNumberFormat="1" applyFont="1" applyBorder="1" applyAlignment="1">
      <alignment horizontal="right"/>
    </xf>
    <xf numFmtId="0" fontId="17" fillId="0" borderId="86" xfId="0" applyFont="1" applyFill="1" applyBorder="1" applyAlignment="1">
      <alignment horizontal="center" vertical="top" wrapText="1"/>
    </xf>
    <xf numFmtId="0" fontId="0" fillId="0" borderId="87" xfId="0" applyBorder="1"/>
    <xf numFmtId="10" fontId="12" fillId="0" borderId="67" xfId="0" applyNumberFormat="1" applyFont="1" applyBorder="1" applyAlignment="1" applyProtection="1">
      <alignment horizontal="center" vertical="top" wrapText="1"/>
    </xf>
    <xf numFmtId="0" fontId="0" fillId="4" borderId="0" xfId="0" applyFill="1" applyBorder="1"/>
    <xf numFmtId="0" fontId="0" fillId="0" borderId="0" xfId="0" applyAlignment="1">
      <alignment horizontal="left" wrapText="1"/>
    </xf>
    <xf numFmtId="168" fontId="0" fillId="0" borderId="9" xfId="0" applyNumberFormat="1" applyBorder="1" applyProtection="1"/>
    <xf numFmtId="0" fontId="10" fillId="0" borderId="0" xfId="0" applyFont="1" applyAlignment="1" applyProtection="1">
      <alignment horizontal="justify"/>
    </xf>
    <xf numFmtId="0" fontId="10" fillId="0" borderId="0" xfId="0" applyFont="1" applyBorder="1" applyAlignment="1" applyProtection="1">
      <alignment horizontal="justify"/>
    </xf>
    <xf numFmtId="0" fontId="13" fillId="0" borderId="0" xfId="0" applyFont="1" applyAlignment="1" applyProtection="1">
      <alignment horizontal="centerContinuous"/>
    </xf>
    <xf numFmtId="0" fontId="10" fillId="0" borderId="0" xfId="0" applyFont="1" applyAlignment="1" applyProtection="1">
      <alignment horizontal="center"/>
    </xf>
    <xf numFmtId="0" fontId="0" fillId="0" borderId="0" xfId="0" applyAlignment="1" applyProtection="1">
      <alignment vertical="top"/>
    </xf>
    <xf numFmtId="168" fontId="0" fillId="0" borderId="9" xfId="0" applyNumberFormat="1" applyBorder="1" applyAlignment="1" applyProtection="1"/>
    <xf numFmtId="0" fontId="26" fillId="0" borderId="0" xfId="0" applyFont="1" applyProtection="1"/>
    <xf numFmtId="168" fontId="0" fillId="0" borderId="4" xfId="0" applyNumberFormat="1" applyBorder="1" applyProtection="1">
      <protection locked="0"/>
    </xf>
    <xf numFmtId="0" fontId="32" fillId="0" borderId="0" xfId="0" applyFont="1" applyAlignment="1">
      <alignment horizontal="left"/>
    </xf>
    <xf numFmtId="49" fontId="10" fillId="0" borderId="0" xfId="0" applyNumberFormat="1" applyFont="1" applyAlignment="1">
      <alignment horizontal="left"/>
    </xf>
    <xf numFmtId="49" fontId="10" fillId="0" borderId="0" xfId="0" applyNumberFormat="1" applyFont="1" applyAlignment="1">
      <alignment horizontal="left" vertical="top"/>
    </xf>
    <xf numFmtId="0" fontId="22" fillId="0" borderId="0" xfId="0" applyFont="1" applyAlignment="1">
      <alignment horizontal="right"/>
    </xf>
    <xf numFmtId="0" fontId="15" fillId="0" borderId="0" xfId="0" applyFont="1" applyAlignment="1">
      <alignment horizontal="justify"/>
    </xf>
    <xf numFmtId="166" fontId="12" fillId="0" borderId="0" xfId="0" applyNumberFormat="1" applyFont="1" applyAlignment="1">
      <alignment horizontal="justify"/>
    </xf>
    <xf numFmtId="166" fontId="12" fillId="0" borderId="0" xfId="0" applyNumberFormat="1" applyFont="1" applyAlignment="1">
      <alignment horizontal="center"/>
    </xf>
    <xf numFmtId="0" fontId="23" fillId="0" borderId="0" xfId="0" applyFont="1"/>
    <xf numFmtId="0" fontId="23" fillId="0" borderId="0" xfId="0" applyFont="1" applyAlignment="1">
      <alignment horizontal="center"/>
    </xf>
    <xf numFmtId="0" fontId="0" fillId="0" borderId="4" xfId="0" applyBorder="1" applyAlignment="1">
      <alignment horizontal="center"/>
    </xf>
    <xf numFmtId="8" fontId="10" fillId="0" borderId="0" xfId="0" applyNumberFormat="1" applyFont="1" applyAlignment="1">
      <alignment horizontal="left"/>
    </xf>
    <xf numFmtId="49" fontId="0" fillId="0" borderId="0" xfId="0" applyNumberFormat="1" applyBorder="1" applyProtection="1"/>
    <xf numFmtId="0" fontId="8" fillId="0" borderId="0" xfId="0" applyFont="1" applyAlignment="1">
      <alignment horizontal="centerContinuous"/>
    </xf>
    <xf numFmtId="0" fontId="8" fillId="0" borderId="0" xfId="0" applyFont="1" applyAlignment="1" applyProtection="1">
      <alignment horizontal="centerContinuous"/>
    </xf>
    <xf numFmtId="0" fontId="8" fillId="0" borderId="0" xfId="0" applyFont="1" applyAlignment="1" applyProtection="1">
      <alignment horizontal="left"/>
    </xf>
    <xf numFmtId="0" fontId="10" fillId="0" borderId="0" xfId="0" applyFont="1" applyAlignment="1" applyProtection="1">
      <alignment horizontal="right"/>
    </xf>
    <xf numFmtId="0" fontId="0" fillId="0" borderId="0" xfId="0" applyBorder="1" applyAlignment="1" applyProtection="1">
      <alignment horizontal="right"/>
    </xf>
    <xf numFmtId="0" fontId="10" fillId="0" borderId="0" xfId="0" applyFont="1" applyBorder="1" applyAlignment="1" applyProtection="1">
      <alignment horizontal="left" wrapText="1"/>
    </xf>
    <xf numFmtId="0" fontId="10" fillId="0" borderId="88" xfId="0" applyFont="1" applyBorder="1" applyAlignment="1">
      <alignment horizontal="left"/>
    </xf>
    <xf numFmtId="0" fontId="10" fillId="0" borderId="88" xfId="0" applyFont="1" applyBorder="1" applyAlignment="1">
      <alignment horizontal="center"/>
    </xf>
    <xf numFmtId="0" fontId="10" fillId="0" borderId="89" xfId="0" applyFont="1" applyBorder="1" applyAlignment="1">
      <alignment horizontal="center"/>
    </xf>
    <xf numFmtId="0" fontId="10" fillId="0" borderId="90" xfId="0" applyFont="1" applyBorder="1" applyAlignment="1">
      <alignment horizontal="left"/>
    </xf>
    <xf numFmtId="0" fontId="10" fillId="0" borderId="90" xfId="0" applyFont="1" applyBorder="1" applyAlignment="1">
      <alignment horizontal="center"/>
    </xf>
    <xf numFmtId="0" fontId="10" fillId="0" borderId="91" xfId="0" applyFont="1" applyBorder="1" applyAlignment="1">
      <alignment horizontal="center"/>
    </xf>
    <xf numFmtId="0" fontId="0" fillId="0" borderId="0" xfId="0" applyAlignment="1">
      <alignment horizontal="right" indent="1"/>
    </xf>
    <xf numFmtId="0" fontId="10" fillId="0" borderId="0" xfId="0" applyFont="1" applyBorder="1" applyAlignment="1">
      <alignment horizontal="right"/>
    </xf>
    <xf numFmtId="0" fontId="10" fillId="0" borderId="89" xfId="0" applyFont="1" applyBorder="1"/>
    <xf numFmtId="0" fontId="10" fillId="0" borderId="91" xfId="0" applyFont="1" applyBorder="1"/>
    <xf numFmtId="0" fontId="0" fillId="0" borderId="6" xfId="0" applyBorder="1" applyAlignment="1" applyProtection="1">
      <alignment horizontal="left"/>
    </xf>
    <xf numFmtId="0" fontId="0" fillId="0" borderId="0" xfId="0" applyBorder="1" applyAlignment="1" applyProtection="1">
      <alignment wrapText="1"/>
    </xf>
    <xf numFmtId="0" fontId="10" fillId="0" borderId="0" xfId="0" applyFont="1" applyBorder="1" applyAlignment="1">
      <alignment vertical="top" wrapText="1"/>
    </xf>
    <xf numFmtId="0" fontId="10" fillId="0" borderId="92" xfId="0" applyFont="1" applyBorder="1" applyAlignment="1">
      <alignment vertical="top" wrapText="1"/>
    </xf>
    <xf numFmtId="0" fontId="10" fillId="0" borderId="93" xfId="0" applyFont="1" applyBorder="1" applyAlignment="1">
      <alignment vertical="top" wrapText="1"/>
    </xf>
    <xf numFmtId="0" fontId="10" fillId="0" borderId="93" xfId="0" applyFont="1" applyBorder="1" applyAlignment="1" applyProtection="1">
      <alignment vertical="top" wrapText="1"/>
      <protection locked="0"/>
    </xf>
    <xf numFmtId="0" fontId="10" fillId="0" borderId="94" xfId="0" applyFont="1" applyBorder="1" applyAlignment="1">
      <alignment horizontal="center" wrapText="1"/>
    </xf>
    <xf numFmtId="0" fontId="10" fillId="0" borderId="92" xfId="0" applyFont="1" applyBorder="1" applyAlignment="1">
      <alignment horizontal="center" wrapText="1"/>
    </xf>
    <xf numFmtId="0" fontId="26" fillId="0" borderId="92" xfId="0" applyFont="1" applyBorder="1" applyAlignment="1">
      <alignment horizontal="center" wrapText="1"/>
    </xf>
    <xf numFmtId="0" fontId="10" fillId="0" borderId="93" xfId="0" applyFont="1" applyBorder="1" applyAlignment="1">
      <alignment horizontal="center" wrapText="1"/>
    </xf>
    <xf numFmtId="0" fontId="10" fillId="0" borderId="92" xfId="0" applyFont="1" applyBorder="1" applyAlignment="1" applyProtection="1">
      <alignment horizontal="center" wrapText="1"/>
      <protection locked="0"/>
    </xf>
    <xf numFmtId="0" fontId="26" fillId="0" borderId="92" xfId="0" applyFont="1" applyBorder="1" applyAlignment="1" applyProtection="1">
      <alignment horizontal="center" wrapText="1"/>
      <protection locked="0"/>
    </xf>
    <xf numFmtId="0" fontId="10" fillId="0" borderId="0" xfId="0" applyFont="1" applyAlignment="1">
      <alignment horizontal="left" indent="3"/>
    </xf>
    <xf numFmtId="0" fontId="8" fillId="0" borderId="0" xfId="0" applyFont="1" applyAlignment="1">
      <alignment horizontal="left" indent="5"/>
    </xf>
    <xf numFmtId="49" fontId="0" fillId="0" borderId="0" xfId="0" applyNumberFormat="1" applyAlignment="1">
      <alignment horizontal="left"/>
    </xf>
    <xf numFmtId="49" fontId="10" fillId="0" borderId="0" xfId="0" applyNumberFormat="1" applyFont="1" applyAlignment="1"/>
    <xf numFmtId="0" fontId="34" fillId="0" borderId="0" xfId="0" applyFont="1" applyAlignment="1">
      <alignment horizontal="centerContinuous"/>
    </xf>
    <xf numFmtId="0" fontId="6" fillId="0" borderId="0" xfId="0" applyFont="1" applyAlignment="1" applyProtection="1">
      <alignment horizontal="right"/>
    </xf>
    <xf numFmtId="0" fontId="10" fillId="0" borderId="4" xfId="0" applyFont="1" applyBorder="1" applyAlignment="1">
      <alignment horizontal="center"/>
    </xf>
    <xf numFmtId="0" fontId="10" fillId="0" borderId="4" xfId="0" applyFont="1" applyBorder="1" applyAlignment="1">
      <alignment horizontal="right"/>
    </xf>
    <xf numFmtId="0" fontId="35" fillId="0" borderId="0" xfId="0" applyFont="1" applyAlignment="1">
      <alignment horizontal="centerContinuous"/>
    </xf>
    <xf numFmtId="0" fontId="35" fillId="0" borderId="0" xfId="0" applyFont="1" applyBorder="1" applyAlignment="1">
      <alignment horizontal="centerContinuous"/>
    </xf>
    <xf numFmtId="0" fontId="35" fillId="0" borderId="0" xfId="0" applyFont="1"/>
    <xf numFmtId="0" fontId="36" fillId="0" borderId="4" xfId="0" applyFont="1" applyBorder="1" applyAlignment="1" applyProtection="1">
      <alignment horizontal="center"/>
      <protection locked="0"/>
    </xf>
    <xf numFmtId="0" fontId="36" fillId="0" borderId="5" xfId="0" applyFont="1" applyBorder="1" applyAlignment="1" applyProtection="1">
      <alignment horizontal="center"/>
      <protection locked="0"/>
    </xf>
    <xf numFmtId="0" fontId="36" fillId="0" borderId="0" xfId="0" applyFont="1" applyAlignment="1">
      <alignment horizontal="center"/>
    </xf>
    <xf numFmtId="0" fontId="6" fillId="0" borderId="4" xfId="0" applyFont="1" applyBorder="1" applyAlignment="1" applyProtection="1">
      <alignment horizontal="center"/>
      <protection locked="0"/>
    </xf>
    <xf numFmtId="0" fontId="37" fillId="0" borderId="0" xfId="0" applyFont="1" applyAlignment="1">
      <alignment horizontal="left"/>
    </xf>
    <xf numFmtId="0" fontId="6" fillId="0" borderId="0" xfId="0" applyFont="1" applyAlignment="1" applyProtection="1">
      <alignment horizontal="center"/>
    </xf>
    <xf numFmtId="0" fontId="6" fillId="0" borderId="4" xfId="0" applyFont="1" applyBorder="1" applyAlignment="1" applyProtection="1">
      <alignment horizontal="right"/>
      <protection locked="0"/>
    </xf>
    <xf numFmtId="165" fontId="36" fillId="0" borderId="4" xfId="0" applyNumberFormat="1" applyFont="1" applyBorder="1" applyAlignment="1" applyProtection="1">
      <alignment horizontal="center"/>
      <protection locked="0"/>
    </xf>
    <xf numFmtId="0" fontId="6" fillId="0" borderId="35" xfId="0" applyFont="1" applyBorder="1" applyProtection="1">
      <protection locked="0"/>
    </xf>
    <xf numFmtId="14" fontId="6" fillId="0" borderId="35" xfId="0" applyNumberFormat="1" applyFont="1" applyBorder="1" applyProtection="1">
      <protection locked="0"/>
    </xf>
    <xf numFmtId="0" fontId="6" fillId="0" borderId="37" xfId="0" applyFont="1" applyBorder="1" applyProtection="1">
      <protection locked="0"/>
    </xf>
    <xf numFmtId="14" fontId="6" fillId="0" borderId="37" xfId="0" applyNumberFormat="1" applyFont="1" applyBorder="1" applyProtection="1">
      <protection locked="0"/>
    </xf>
    <xf numFmtId="0" fontId="36" fillId="0" borderId="4" xfId="0" applyFont="1" applyBorder="1" applyAlignment="1" applyProtection="1">
      <protection locked="0"/>
    </xf>
    <xf numFmtId="0" fontId="0" fillId="0" borderId="0" xfId="0" applyBorder="1" applyAlignment="1" applyProtection="1">
      <alignment horizontal="center"/>
    </xf>
    <xf numFmtId="0" fontId="36" fillId="0" borderId="4" xfId="0" applyFont="1" applyBorder="1" applyProtection="1">
      <protection locked="0"/>
    </xf>
    <xf numFmtId="0" fontId="36" fillId="0" borderId="0" xfId="0" applyFont="1"/>
    <xf numFmtId="0" fontId="10" fillId="0" borderId="19" xfId="0" applyFont="1" applyBorder="1"/>
    <xf numFmtId="0" fontId="10" fillId="0" borderId="18" xfId="0" applyFont="1" applyBorder="1"/>
    <xf numFmtId="0" fontId="36" fillId="0" borderId="0" xfId="0" applyFont="1" applyAlignment="1">
      <alignment horizontal="left"/>
    </xf>
    <xf numFmtId="0" fontId="10" fillId="0" borderId="95" xfId="0" applyFont="1" applyBorder="1" applyAlignment="1">
      <alignment horizontal="left"/>
    </xf>
    <xf numFmtId="0" fontId="10" fillId="0" borderId="62" xfId="0" applyFont="1" applyBorder="1" applyAlignment="1">
      <alignment horizontal="left"/>
    </xf>
    <xf numFmtId="0" fontId="10" fillId="0" borderId="63" xfId="0" applyFont="1" applyBorder="1" applyAlignment="1">
      <alignment horizontal="left"/>
    </xf>
    <xf numFmtId="0" fontId="8" fillId="0" borderId="4" xfId="0" applyFont="1" applyBorder="1" applyAlignment="1" applyProtection="1">
      <alignment horizontal="center"/>
      <protection locked="0"/>
    </xf>
    <xf numFmtId="0" fontId="36" fillId="0" borderId="0" xfId="0" applyFont="1" applyBorder="1" applyAlignment="1">
      <alignment horizontal="center"/>
    </xf>
    <xf numFmtId="3" fontId="38" fillId="0" borderId="10" xfId="0" applyNumberFormat="1" applyFont="1" applyBorder="1" applyAlignment="1" applyProtection="1">
      <protection locked="0"/>
    </xf>
    <xf numFmtId="3" fontId="38" fillId="0" borderId="35" xfId="0" applyNumberFormat="1" applyFont="1" applyBorder="1" applyAlignment="1" applyProtection="1">
      <protection locked="0"/>
    </xf>
    <xf numFmtId="3" fontId="38" fillId="0" borderId="35" xfId="0" applyNumberFormat="1" applyFont="1" applyBorder="1" applyAlignment="1"/>
    <xf numFmtId="168" fontId="38" fillId="0" borderId="35" xfId="0" applyNumberFormat="1" applyFont="1" applyBorder="1" applyAlignment="1" applyProtection="1">
      <protection locked="0"/>
    </xf>
    <xf numFmtId="168" fontId="38" fillId="0" borderId="35" xfId="0" applyNumberFormat="1" applyFont="1" applyBorder="1" applyAlignment="1"/>
    <xf numFmtId="9" fontId="38" fillId="0" borderId="35" xfId="0" applyNumberFormat="1" applyFont="1" applyBorder="1" applyAlignment="1" applyProtection="1">
      <protection locked="0"/>
    </xf>
    <xf numFmtId="0" fontId="38" fillId="0" borderId="35" xfId="0" applyFont="1" applyBorder="1" applyAlignment="1" applyProtection="1">
      <alignment horizontal="center"/>
      <protection locked="0"/>
    </xf>
    <xf numFmtId="0" fontId="38" fillId="0" borderId="36" xfId="0" applyFont="1" applyBorder="1" applyAlignment="1" applyProtection="1">
      <alignment horizontal="center"/>
      <protection locked="0"/>
    </xf>
    <xf numFmtId="3" fontId="38" fillId="0" borderId="11" xfId="0" applyNumberFormat="1" applyFont="1" applyBorder="1" applyAlignment="1" applyProtection="1">
      <protection locked="0"/>
    </xf>
    <xf numFmtId="3" fontId="38" fillId="0" borderId="37" xfId="0" applyNumberFormat="1" applyFont="1" applyBorder="1" applyAlignment="1" applyProtection="1">
      <protection locked="0"/>
    </xf>
    <xf numFmtId="3" fontId="38" fillId="0" borderId="37" xfId="0" applyNumberFormat="1" applyFont="1" applyBorder="1" applyAlignment="1"/>
    <xf numFmtId="168" fontId="38" fillId="0" borderId="37" xfId="0" applyNumberFormat="1" applyFont="1" applyBorder="1" applyAlignment="1" applyProtection="1">
      <protection locked="0"/>
    </xf>
    <xf numFmtId="168" fontId="38" fillId="0" borderId="37" xfId="0" applyNumberFormat="1" applyFont="1" applyBorder="1" applyAlignment="1"/>
    <xf numFmtId="9" fontId="38" fillId="0" borderId="37" xfId="0" applyNumberFormat="1" applyFont="1" applyBorder="1" applyAlignment="1" applyProtection="1">
      <protection locked="0"/>
    </xf>
    <xf numFmtId="0" fontId="38" fillId="0" borderId="37" xfId="0" applyFont="1" applyBorder="1" applyAlignment="1" applyProtection="1">
      <alignment horizontal="center"/>
      <protection locked="0"/>
    </xf>
    <xf numFmtId="0" fontId="38" fillId="0" borderId="38" xfId="0" applyFont="1" applyBorder="1" applyAlignment="1" applyProtection="1">
      <alignment horizontal="center"/>
      <protection locked="0"/>
    </xf>
    <xf numFmtId="3" fontId="19" fillId="0" borderId="96" xfId="0" applyNumberFormat="1" applyFont="1" applyBorder="1" applyAlignment="1" applyProtection="1">
      <protection locked="0"/>
    </xf>
    <xf numFmtId="3" fontId="19" fillId="0" borderId="47" xfId="0" applyNumberFormat="1" applyFont="1" applyBorder="1" applyAlignment="1" applyProtection="1">
      <protection locked="0"/>
    </xf>
    <xf numFmtId="3" fontId="19" fillId="0" borderId="47" xfId="0" applyNumberFormat="1" applyFont="1" applyBorder="1" applyAlignment="1"/>
    <xf numFmtId="168" fontId="19" fillId="0" borderId="47" xfId="0" applyNumberFormat="1" applyFont="1" applyBorder="1" applyAlignment="1" applyProtection="1">
      <protection locked="0"/>
    </xf>
    <xf numFmtId="168" fontId="19" fillId="0" borderId="47" xfId="0" applyNumberFormat="1" applyFont="1" applyBorder="1" applyAlignment="1"/>
    <xf numFmtId="0" fontId="19" fillId="0" borderId="97" xfId="0" applyFont="1" applyBorder="1" applyAlignment="1" applyProtection="1">
      <alignment horizontal="right"/>
      <protection locked="0"/>
    </xf>
    <xf numFmtId="0" fontId="19" fillId="0" borderId="49" xfId="0" applyFont="1" applyBorder="1" applyAlignment="1" applyProtection="1">
      <alignment horizontal="right"/>
      <protection locked="0"/>
    </xf>
    <xf numFmtId="0" fontId="1" fillId="0" borderId="34" xfId="0" applyFont="1" applyBorder="1" applyAlignment="1" applyProtection="1">
      <alignment horizontal="right"/>
    </xf>
    <xf numFmtId="0" fontId="1" fillId="2" borderId="34" xfId="0" applyFont="1" applyFill="1" applyBorder="1" applyAlignment="1" applyProtection="1">
      <alignment horizontal="right"/>
    </xf>
    <xf numFmtId="168" fontId="1" fillId="0" borderId="34" xfId="0" applyNumberFormat="1" applyFont="1" applyBorder="1" applyAlignment="1" applyProtection="1">
      <alignment horizontal="right"/>
    </xf>
    <xf numFmtId="0" fontId="19" fillId="0" borderId="96" xfId="0" applyFont="1" applyBorder="1" applyAlignment="1" applyProtection="1">
      <alignment horizontal="right"/>
      <protection locked="0"/>
    </xf>
    <xf numFmtId="0" fontId="19" fillId="0" borderId="47" xfId="0" applyFont="1" applyBorder="1" applyAlignment="1" applyProtection="1">
      <alignment horizontal="right"/>
      <protection locked="0"/>
    </xf>
    <xf numFmtId="3" fontId="19" fillId="0" borderId="47" xfId="0" applyNumberFormat="1" applyFont="1" applyBorder="1" applyAlignment="1" applyProtection="1">
      <alignment horizontal="right"/>
      <protection locked="0"/>
    </xf>
    <xf numFmtId="3" fontId="19" fillId="0" borderId="47" xfId="0" applyNumberFormat="1" applyFont="1" applyBorder="1" applyAlignment="1" applyProtection="1">
      <alignment horizontal="right"/>
    </xf>
    <xf numFmtId="3" fontId="1" fillId="2" borderId="34" xfId="0" applyNumberFormat="1" applyFont="1" applyFill="1" applyBorder="1" applyAlignment="1" applyProtection="1">
      <alignment horizontal="right"/>
    </xf>
    <xf numFmtId="3" fontId="1" fillId="0" borderId="34" xfId="0" applyNumberFormat="1" applyFont="1" applyBorder="1" applyAlignment="1" applyProtection="1">
      <alignment horizontal="right"/>
    </xf>
    <xf numFmtId="168" fontId="19" fillId="0" borderId="47" xfId="0" applyNumberFormat="1" applyFont="1" applyBorder="1" applyAlignment="1" applyProtection="1">
      <alignment horizontal="right"/>
      <protection locked="0"/>
    </xf>
    <xf numFmtId="0" fontId="12" fillId="0" borderId="35" xfId="0" applyFont="1" applyFill="1" applyBorder="1" applyAlignment="1">
      <alignment horizontal="center"/>
    </xf>
    <xf numFmtId="0" fontId="12" fillId="0" borderId="37" xfId="0" applyFont="1" applyFill="1" applyBorder="1" applyAlignment="1">
      <alignment horizontal="center"/>
    </xf>
    <xf numFmtId="0" fontId="15" fillId="0" borderId="41" xfId="0" applyFont="1" applyFill="1" applyBorder="1" applyAlignment="1">
      <alignment horizontal="center"/>
    </xf>
    <xf numFmtId="0" fontId="8" fillId="0" borderId="0" xfId="0" applyFont="1" applyProtection="1"/>
    <xf numFmtId="0" fontId="19" fillId="0" borderId="5" xfId="0" applyFont="1" applyBorder="1" applyAlignment="1" applyProtection="1">
      <alignment horizontal="left"/>
      <protection locked="0"/>
    </xf>
    <xf numFmtId="0" fontId="19" fillId="0" borderId="5" xfId="0" applyFont="1" applyBorder="1" applyAlignment="1" applyProtection="1">
      <alignment horizontal="center"/>
      <protection locked="0"/>
    </xf>
    <xf numFmtId="0" fontId="0" fillId="0" borderId="5" xfId="0" applyFont="1" applyBorder="1" applyAlignment="1" applyProtection="1">
      <alignment horizontal="center"/>
      <protection locked="0"/>
    </xf>
    <xf numFmtId="0" fontId="0" fillId="0" borderId="5" xfId="0" applyBorder="1" applyAlignment="1" applyProtection="1">
      <alignment horizontal="center"/>
      <protection locked="0"/>
    </xf>
    <xf numFmtId="0" fontId="36" fillId="0" borderId="4" xfId="0" applyFont="1" applyBorder="1" applyAlignment="1" applyProtection="1">
      <alignment horizontal="justify"/>
      <protection locked="0"/>
    </xf>
    <xf numFmtId="168" fontId="36" fillId="0" borderId="35" xfId="0" applyNumberFormat="1" applyFont="1" applyBorder="1" applyAlignment="1" applyProtection="1">
      <alignment horizontal="right" wrapText="1"/>
      <protection locked="0"/>
    </xf>
    <xf numFmtId="168" fontId="36" fillId="2" borderId="35" xfId="0" applyNumberFormat="1" applyFont="1" applyFill="1" applyBorder="1" applyAlignment="1">
      <alignment horizontal="right" wrapText="1"/>
    </xf>
    <xf numFmtId="0" fontId="36" fillId="2" borderId="98" xfId="0" applyFont="1" applyFill="1" applyBorder="1" applyAlignment="1">
      <alignment horizontal="justify" vertical="top" wrapText="1"/>
    </xf>
    <xf numFmtId="168" fontId="36" fillId="0" borderId="37" xfId="0" applyNumberFormat="1" applyFont="1" applyBorder="1" applyAlignment="1" applyProtection="1">
      <alignment horizontal="right" wrapText="1"/>
      <protection locked="0"/>
    </xf>
    <xf numFmtId="0" fontId="36" fillId="2" borderId="99" xfId="0" applyFont="1" applyFill="1" applyBorder="1" applyAlignment="1">
      <alignment horizontal="justify" vertical="top" wrapText="1"/>
    </xf>
    <xf numFmtId="168" fontId="36" fillId="2" borderId="37" xfId="0" applyNumberFormat="1" applyFont="1" applyFill="1" applyBorder="1" applyAlignment="1">
      <alignment horizontal="right" wrapText="1"/>
    </xf>
    <xf numFmtId="168" fontId="36" fillId="0" borderId="41" xfId="0" applyNumberFormat="1" applyFont="1" applyBorder="1" applyAlignment="1">
      <alignment horizontal="right" wrapText="1"/>
    </xf>
    <xf numFmtId="0" fontId="36" fillId="2" borderId="100" xfId="0" applyFont="1" applyFill="1" applyBorder="1" applyAlignment="1">
      <alignment horizontal="justify" vertical="top" wrapText="1"/>
    </xf>
    <xf numFmtId="168" fontId="36" fillId="0" borderId="98" xfId="0" applyNumberFormat="1" applyFont="1" applyBorder="1" applyAlignment="1" applyProtection="1">
      <alignment horizontal="right" wrapText="1"/>
      <protection locked="0"/>
    </xf>
    <xf numFmtId="168" fontId="36" fillId="2" borderId="99" xfId="0" applyNumberFormat="1" applyFont="1" applyFill="1" applyBorder="1" applyAlignment="1">
      <alignment horizontal="right" wrapText="1"/>
    </xf>
    <xf numFmtId="168" fontId="36" fillId="0" borderId="99" xfId="0" applyNumberFormat="1" applyFont="1" applyBorder="1" applyAlignment="1" applyProtection="1">
      <alignment horizontal="right" wrapText="1"/>
      <protection locked="0"/>
    </xf>
    <xf numFmtId="168" fontId="36" fillId="0" borderId="100" xfId="0" applyNumberFormat="1" applyFont="1" applyBorder="1" applyAlignment="1">
      <alignment horizontal="right" wrapText="1"/>
    </xf>
    <xf numFmtId="168" fontId="36" fillId="0" borderId="35" xfId="0" applyNumberFormat="1" applyFont="1" applyFill="1" applyBorder="1" applyAlignment="1" applyProtection="1">
      <alignment horizontal="right" wrapText="1"/>
      <protection locked="0"/>
    </xf>
    <xf numFmtId="168" fontId="36" fillId="0" borderId="98" xfId="0" applyNumberFormat="1" applyFont="1" applyFill="1" applyBorder="1" applyAlignment="1" applyProtection="1">
      <alignment horizontal="right" wrapText="1"/>
      <protection locked="0"/>
    </xf>
    <xf numFmtId="168" fontId="36" fillId="0" borderId="47" xfId="0" applyNumberFormat="1" applyFont="1" applyBorder="1" applyAlignment="1" applyProtection="1">
      <alignment horizontal="right" wrapText="1"/>
      <protection locked="0"/>
    </xf>
    <xf numFmtId="168" fontId="36" fillId="0" borderId="47" xfId="0" applyNumberFormat="1" applyFont="1" applyFill="1" applyBorder="1" applyAlignment="1" applyProtection="1">
      <alignment horizontal="right" wrapText="1"/>
      <protection locked="0"/>
    </xf>
    <xf numFmtId="168" fontId="36" fillId="0" borderId="101" xfId="0" applyNumberFormat="1" applyFont="1" applyFill="1" applyBorder="1" applyAlignment="1" applyProtection="1">
      <alignment horizontal="right" wrapText="1"/>
      <protection locked="0"/>
    </xf>
    <xf numFmtId="168" fontId="36" fillId="0" borderId="37" xfId="0" applyNumberFormat="1" applyFont="1" applyFill="1" applyBorder="1" applyAlignment="1" applyProtection="1">
      <alignment horizontal="right" wrapText="1"/>
      <protection locked="0"/>
    </xf>
    <xf numFmtId="168" fontId="36" fillId="0" borderId="99" xfId="0" applyNumberFormat="1" applyFont="1" applyFill="1" applyBorder="1" applyAlignment="1" applyProtection="1">
      <alignment horizontal="right" wrapText="1"/>
      <protection locked="0"/>
    </xf>
    <xf numFmtId="168" fontId="36" fillId="0" borderId="41" xfId="0" applyNumberFormat="1" applyFont="1" applyFill="1" applyBorder="1" applyAlignment="1">
      <alignment horizontal="right" wrapText="1"/>
    </xf>
    <xf numFmtId="168" fontId="36" fillId="0" borderId="100" xfId="0" applyNumberFormat="1" applyFont="1" applyFill="1" applyBorder="1" applyAlignment="1">
      <alignment horizontal="right" wrapText="1"/>
    </xf>
    <xf numFmtId="168" fontId="36" fillId="2" borderId="35" xfId="0" applyNumberFormat="1" applyFont="1" applyFill="1" applyBorder="1" applyAlignment="1" applyProtection="1">
      <alignment horizontal="right" wrapText="1"/>
    </xf>
    <xf numFmtId="168" fontId="36" fillId="2" borderId="98" xfId="0" applyNumberFormat="1" applyFont="1" applyFill="1" applyBorder="1" applyAlignment="1" applyProtection="1">
      <alignment horizontal="justify" vertical="top" wrapText="1"/>
    </xf>
    <xf numFmtId="168" fontId="36" fillId="2" borderId="47" xfId="0" applyNumberFormat="1" applyFont="1" applyFill="1" applyBorder="1" applyAlignment="1" applyProtection="1">
      <alignment horizontal="right" wrapText="1"/>
    </xf>
    <xf numFmtId="168" fontId="36" fillId="2" borderId="101" xfId="0" applyNumberFormat="1" applyFont="1" applyFill="1" applyBorder="1" applyAlignment="1" applyProtection="1">
      <alignment horizontal="justify" vertical="top" wrapText="1"/>
    </xf>
    <xf numFmtId="168" fontId="36" fillId="2" borderId="37" xfId="0" applyNumberFormat="1" applyFont="1" applyFill="1" applyBorder="1" applyAlignment="1" applyProtection="1">
      <alignment horizontal="right" wrapText="1"/>
    </xf>
    <xf numFmtId="168" fontId="36" fillId="2" borderId="99" xfId="0" applyNumberFormat="1" applyFont="1" applyFill="1" applyBorder="1" applyAlignment="1" applyProtection="1">
      <alignment horizontal="justify" vertical="top" wrapText="1"/>
    </xf>
    <xf numFmtId="168" fontId="36" fillId="0" borderId="75" xfId="0" applyNumberFormat="1" applyFont="1" applyBorder="1" applyAlignment="1">
      <alignment horizontal="right" wrapText="1"/>
    </xf>
    <xf numFmtId="168" fontId="36" fillId="0" borderId="35" xfId="0" applyNumberFormat="1" applyFont="1" applyBorder="1" applyAlignment="1" applyProtection="1">
      <alignment horizontal="right"/>
      <protection locked="0"/>
    </xf>
    <xf numFmtId="168" fontId="36" fillId="0" borderId="36" xfId="0" applyNumberFormat="1" applyFont="1" applyBorder="1" applyAlignment="1" applyProtection="1">
      <alignment horizontal="right"/>
      <protection locked="0"/>
    </xf>
    <xf numFmtId="168" fontId="36" fillId="0" borderId="37" xfId="0" applyNumberFormat="1" applyFont="1" applyBorder="1" applyAlignment="1" applyProtection="1">
      <alignment horizontal="right"/>
      <protection locked="0"/>
    </xf>
    <xf numFmtId="168" fontId="36" fillId="0" borderId="38" xfId="0" applyNumberFormat="1" applyFont="1" applyBorder="1" applyAlignment="1" applyProtection="1">
      <alignment horizontal="right"/>
      <protection locked="0"/>
    </xf>
    <xf numFmtId="168" fontId="36" fillId="0" borderId="37" xfId="0" applyNumberFormat="1" applyFont="1" applyFill="1" applyBorder="1" applyAlignment="1" applyProtection="1">
      <alignment horizontal="right"/>
      <protection locked="0"/>
    </xf>
    <xf numFmtId="168" fontId="36" fillId="0" borderId="38" xfId="0" applyNumberFormat="1" applyFont="1" applyFill="1" applyBorder="1" applyAlignment="1" applyProtection="1">
      <alignment horizontal="right"/>
      <protection locked="0"/>
    </xf>
    <xf numFmtId="168" fontId="36" fillId="0" borderId="41" xfId="0" applyNumberFormat="1" applyFont="1" applyBorder="1" applyAlignment="1">
      <alignment horizontal="right"/>
    </xf>
    <xf numFmtId="168" fontId="36" fillId="0" borderId="42" xfId="0" applyNumberFormat="1" applyFont="1" applyBorder="1" applyAlignment="1">
      <alignment horizontal="right"/>
    </xf>
    <xf numFmtId="171" fontId="22" fillId="2" borderId="0" xfId="0" applyNumberFormat="1" applyFont="1" applyFill="1" applyAlignment="1" applyProtection="1">
      <alignment horizontal="centerContinuous"/>
    </xf>
    <xf numFmtId="171" fontId="22" fillId="2" borderId="0" xfId="0" applyNumberFormat="1" applyFont="1" applyFill="1" applyAlignment="1" applyProtection="1">
      <alignment horizontal="right"/>
    </xf>
    <xf numFmtId="171" fontId="22" fillId="2" borderId="74" xfId="0" applyNumberFormat="1" applyFont="1" applyFill="1" applyBorder="1" applyAlignment="1" applyProtection="1">
      <alignment horizontal="center" wrapText="1"/>
    </xf>
    <xf numFmtId="171" fontId="22" fillId="2" borderId="0" xfId="0" applyNumberFormat="1" applyFont="1" applyFill="1" applyProtection="1"/>
    <xf numFmtId="171" fontId="22" fillId="2" borderId="0" xfId="0" applyNumberFormat="1" applyFont="1" applyFill="1" applyBorder="1" applyAlignment="1" applyProtection="1">
      <alignment wrapText="1"/>
    </xf>
    <xf numFmtId="171" fontId="12" fillId="2" borderId="0" xfId="0" applyNumberFormat="1" applyFont="1" applyFill="1" applyBorder="1" applyAlignment="1" applyProtection="1">
      <alignment horizontal="right" wrapText="1"/>
    </xf>
    <xf numFmtId="171" fontId="22" fillId="2" borderId="0" xfId="0" applyNumberFormat="1" applyFont="1" applyFill="1" applyBorder="1" applyAlignment="1" applyProtection="1">
      <alignment horizontal="center" wrapText="1"/>
    </xf>
    <xf numFmtId="0" fontId="36" fillId="0" borderId="0" xfId="0" applyFont="1" applyBorder="1" applyProtection="1">
      <protection locked="0"/>
    </xf>
    <xf numFmtId="0" fontId="36" fillId="0" borderId="5" xfId="0" applyFont="1" applyBorder="1" applyAlignment="1" applyProtection="1">
      <alignment horizontal="left"/>
      <protection locked="0"/>
    </xf>
    <xf numFmtId="0" fontId="6" fillId="0" borderId="4" xfId="0" applyFont="1" applyBorder="1" applyProtection="1">
      <protection locked="0"/>
    </xf>
    <xf numFmtId="0" fontId="6" fillId="0" borderId="4" xfId="0" applyFont="1" applyBorder="1" applyAlignment="1">
      <alignment horizontal="center"/>
    </xf>
    <xf numFmtId="3" fontId="6" fillId="0" borderId="4" xfId="0" applyNumberFormat="1" applyFont="1" applyBorder="1"/>
    <xf numFmtId="168" fontId="6" fillId="0" borderId="4" xfId="0" applyNumberFormat="1" applyFont="1" applyBorder="1"/>
    <xf numFmtId="49" fontId="6" fillId="0" borderId="4" xfId="0" applyNumberFormat="1" applyFont="1" applyBorder="1" applyAlignment="1" applyProtection="1"/>
    <xf numFmtId="0" fontId="36" fillId="0" borderId="92" xfId="0" applyFont="1" applyBorder="1" applyAlignment="1" applyProtection="1">
      <alignment vertical="top" wrapText="1"/>
      <protection locked="0"/>
    </xf>
    <xf numFmtId="171" fontId="10" fillId="0" borderId="92" xfId="0" applyNumberFormat="1" applyFont="1" applyBorder="1" applyAlignment="1" applyProtection="1">
      <alignment horizontal="center" wrapText="1"/>
      <protection locked="0"/>
    </xf>
    <xf numFmtId="0" fontId="0" fillId="0" borderId="0" xfId="0" applyAlignment="1" applyProtection="1">
      <alignment horizontal="right"/>
    </xf>
    <xf numFmtId="171" fontId="0" fillId="0" borderId="0" xfId="0" applyNumberFormat="1" applyProtection="1"/>
    <xf numFmtId="171" fontId="0" fillId="0" borderId="0" xfId="0" applyNumberFormat="1" applyAlignment="1" applyProtection="1">
      <alignment horizontal="right"/>
    </xf>
    <xf numFmtId="0" fontId="0" fillId="0" borderId="22" xfId="0" applyBorder="1" applyProtection="1"/>
    <xf numFmtId="175" fontId="0" fillId="0" borderId="0" xfId="0" applyNumberFormat="1" applyProtection="1"/>
    <xf numFmtId="0" fontId="0" fillId="5" borderId="0" xfId="0" applyFill="1" applyProtection="1"/>
    <xf numFmtId="0" fontId="0" fillId="5" borderId="0" xfId="0" applyFill="1" applyAlignment="1" applyProtection="1">
      <alignment horizontal="left"/>
    </xf>
    <xf numFmtId="0" fontId="0" fillId="5" borderId="0" xfId="0" applyFill="1" applyAlignment="1" applyProtection="1">
      <alignment horizontal="right"/>
    </xf>
    <xf numFmtId="171" fontId="0" fillId="5" borderId="0" xfId="0" applyNumberFormat="1" applyFill="1" applyProtection="1"/>
    <xf numFmtId="0" fontId="0" fillId="0" borderId="0" xfId="0" applyFill="1" applyProtection="1"/>
    <xf numFmtId="179" fontId="0" fillId="0" borderId="0" xfId="0" applyNumberFormat="1" applyAlignment="1" applyProtection="1">
      <alignment horizontal="left"/>
    </xf>
    <xf numFmtId="179" fontId="0" fillId="0" borderId="0" xfId="0" applyNumberFormat="1" applyAlignment="1" applyProtection="1">
      <alignment horizontal="right"/>
    </xf>
    <xf numFmtId="179" fontId="41" fillId="0" borderId="0" xfId="0" applyNumberFormat="1" applyFont="1" applyFill="1" applyBorder="1" applyAlignment="1" applyProtection="1">
      <alignment horizontal="center"/>
    </xf>
    <xf numFmtId="179" fontId="41" fillId="0" borderId="0" xfId="0" applyNumberFormat="1" applyFont="1" applyFill="1" applyBorder="1" applyAlignment="1" applyProtection="1">
      <alignment horizontal="right"/>
    </xf>
    <xf numFmtId="170" fontId="36" fillId="0" borderId="0" xfId="0" applyNumberFormat="1" applyFont="1" applyFill="1" applyBorder="1" applyAlignment="1" applyProtection="1">
      <alignment horizontal="right"/>
    </xf>
    <xf numFmtId="170" fontId="36" fillId="0" borderId="59" xfId="0" applyNumberFormat="1" applyFont="1" applyFill="1" applyBorder="1" applyAlignment="1" applyProtection="1">
      <alignment horizontal="centerContinuous"/>
    </xf>
    <xf numFmtId="0" fontId="0" fillId="0" borderId="95" xfId="0" applyBorder="1" applyProtection="1"/>
    <xf numFmtId="179" fontId="41" fillId="0" borderId="4" xfId="0" applyNumberFormat="1" applyFont="1" applyFill="1" applyBorder="1" applyAlignment="1" applyProtection="1">
      <alignment horizontal="center"/>
    </xf>
    <xf numFmtId="179" fontId="41" fillId="0" borderId="4" xfId="0" applyNumberFormat="1" applyFont="1" applyFill="1" applyBorder="1" applyAlignment="1" applyProtection="1">
      <alignment horizontal="right"/>
    </xf>
    <xf numFmtId="168" fontId="19" fillId="0" borderId="17" xfId="0" applyNumberFormat="1" applyFont="1" applyFill="1" applyBorder="1" applyAlignment="1" applyProtection="1">
      <alignment horizontal="center"/>
    </xf>
    <xf numFmtId="179" fontId="19" fillId="0" borderId="0" xfId="0" applyNumberFormat="1" applyFont="1" applyFill="1" applyBorder="1" applyAlignment="1" applyProtection="1">
      <alignment horizontal="center"/>
    </xf>
    <xf numFmtId="170" fontId="19" fillId="0" borderId="22" xfId="0" applyNumberFormat="1" applyFont="1" applyFill="1" applyBorder="1" applyAlignment="1" applyProtection="1">
      <alignment horizontal="right"/>
    </xf>
    <xf numFmtId="170" fontId="19" fillId="0" borderId="0" xfId="0" applyNumberFormat="1" applyFont="1" applyFill="1" applyBorder="1" applyAlignment="1" applyProtection="1">
      <alignment horizontal="right"/>
    </xf>
    <xf numFmtId="0" fontId="0" fillId="0" borderId="59" xfId="0" applyBorder="1" applyProtection="1"/>
    <xf numFmtId="179" fontId="19" fillId="0" borderId="0" xfId="0" applyNumberFormat="1" applyFont="1" applyFill="1" applyBorder="1" applyAlignment="1" applyProtection="1">
      <alignment horizontal="right"/>
    </xf>
    <xf numFmtId="0" fontId="42" fillId="5" borderId="59" xfId="0" applyFont="1" applyFill="1" applyBorder="1" applyProtection="1"/>
    <xf numFmtId="179" fontId="41" fillId="5" borderId="0" xfId="0" applyNumberFormat="1" applyFont="1" applyFill="1" applyBorder="1" applyAlignment="1" applyProtection="1">
      <alignment horizontal="center"/>
    </xf>
    <xf numFmtId="179" fontId="41" fillId="5" borderId="0" xfId="0" applyNumberFormat="1" applyFont="1" applyFill="1" applyBorder="1" applyAlignment="1" applyProtection="1">
      <alignment horizontal="right"/>
    </xf>
    <xf numFmtId="168" fontId="19" fillId="0" borderId="0" xfId="0" applyNumberFormat="1" applyFont="1" applyFill="1" applyBorder="1" applyAlignment="1" applyProtection="1">
      <alignment horizontal="right"/>
    </xf>
    <xf numFmtId="0" fontId="0" fillId="0" borderId="59" xfId="0" applyFill="1" applyBorder="1" applyProtection="1"/>
    <xf numFmtId="0" fontId="0" fillId="0" borderId="60" xfId="0" applyFill="1" applyBorder="1" applyProtection="1"/>
    <xf numFmtId="0" fontId="0" fillId="0" borderId="61" xfId="0" applyFill="1" applyBorder="1" applyProtection="1"/>
    <xf numFmtId="0" fontId="0" fillId="0" borderId="61" xfId="0" applyFill="1" applyBorder="1" applyAlignment="1" applyProtection="1">
      <alignment horizontal="right"/>
    </xf>
    <xf numFmtId="179" fontId="41" fillId="0" borderId="61" xfId="0" applyNumberFormat="1" applyFont="1" applyFill="1" applyBorder="1" applyAlignment="1" applyProtection="1">
      <alignment horizontal="center"/>
    </xf>
    <xf numFmtId="168" fontId="19" fillId="0" borderId="61" xfId="0" applyNumberFormat="1" applyFont="1" applyFill="1" applyBorder="1" applyAlignment="1" applyProtection="1">
      <alignment horizontal="right"/>
    </xf>
    <xf numFmtId="170" fontId="19" fillId="0" borderId="23" xfId="0" applyNumberFormat="1" applyFont="1" applyFill="1" applyBorder="1" applyAlignment="1" applyProtection="1">
      <alignment horizontal="right"/>
    </xf>
    <xf numFmtId="0" fontId="41" fillId="0" borderId="0" xfId="0" applyFont="1" applyFill="1" applyBorder="1" applyAlignment="1" applyProtection="1">
      <alignment horizontal="centerContinuous"/>
    </xf>
    <xf numFmtId="171" fontId="0" fillId="0" borderId="22" xfId="0" applyNumberFormat="1" applyBorder="1" applyProtection="1"/>
    <xf numFmtId="171" fontId="0" fillId="0" borderId="0" xfId="0" applyNumberFormat="1" applyFill="1" applyBorder="1" applyProtection="1"/>
    <xf numFmtId="180" fontId="0" fillId="0" borderId="0" xfId="0" applyNumberFormat="1" applyBorder="1" applyProtection="1"/>
    <xf numFmtId="168" fontId="0" fillId="0" borderId="0" xfId="0" applyNumberFormat="1" applyBorder="1" applyProtection="1"/>
    <xf numFmtId="0" fontId="0" fillId="0" borderId="59" xfId="0" applyBorder="1" applyAlignment="1" applyProtection="1">
      <alignment horizontal="left"/>
    </xf>
    <xf numFmtId="181" fontId="0" fillId="0" borderId="0" xfId="0" applyNumberFormat="1" applyBorder="1" applyProtection="1"/>
    <xf numFmtId="181" fontId="0" fillId="0" borderId="4" xfId="0" applyNumberFormat="1" applyBorder="1" applyProtection="1"/>
    <xf numFmtId="181" fontId="0" fillId="0" borderId="0" xfId="0" applyNumberFormat="1" applyBorder="1" applyAlignment="1" applyProtection="1">
      <alignment horizontal="left"/>
    </xf>
    <xf numFmtId="0" fontId="0" fillId="0" borderId="20" xfId="0" applyBorder="1" applyAlignment="1" applyProtection="1">
      <alignment horizontal="left"/>
    </xf>
    <xf numFmtId="0" fontId="0" fillId="0" borderId="5" xfId="0" applyBorder="1" applyAlignment="1" applyProtection="1">
      <alignment horizontal="right"/>
    </xf>
    <xf numFmtId="180" fontId="0" fillId="0" borderId="5" xfId="0" applyNumberFormat="1" applyBorder="1" applyProtection="1"/>
    <xf numFmtId="171" fontId="0" fillId="0" borderId="14" xfId="0" applyNumberFormat="1" applyBorder="1" applyProtection="1"/>
    <xf numFmtId="182" fontId="0" fillId="0" borderId="22" xfId="0" applyNumberFormat="1" applyBorder="1" applyAlignment="1" applyProtection="1">
      <alignment horizontal="right"/>
    </xf>
    <xf numFmtId="182" fontId="0" fillId="0" borderId="0" xfId="0" applyNumberFormat="1" applyFill="1" applyBorder="1" applyAlignment="1" applyProtection="1">
      <alignment horizontal="right"/>
    </xf>
    <xf numFmtId="182" fontId="0" fillId="0" borderId="0" xfId="0" applyNumberFormat="1" applyProtection="1"/>
    <xf numFmtId="180" fontId="0" fillId="0" borderId="0" xfId="0" applyNumberFormat="1" applyBorder="1" applyAlignment="1" applyProtection="1">
      <alignment horizontal="right"/>
    </xf>
    <xf numFmtId="170" fontId="0" fillId="0" borderId="22" xfId="0" applyNumberFormat="1" applyBorder="1" applyProtection="1"/>
    <xf numFmtId="170" fontId="0" fillId="0" borderId="0" xfId="0" applyNumberFormat="1" applyFill="1" applyBorder="1" applyProtection="1"/>
    <xf numFmtId="0" fontId="0" fillId="0" borderId="60" xfId="0" applyBorder="1" applyProtection="1"/>
    <xf numFmtId="0" fontId="0" fillId="0" borderId="61" xfId="0" applyBorder="1" applyProtection="1"/>
    <xf numFmtId="0" fontId="0" fillId="0" borderId="61" xfId="0" applyBorder="1" applyAlignment="1" applyProtection="1">
      <alignment horizontal="right"/>
    </xf>
    <xf numFmtId="183" fontId="0" fillId="0" borderId="61" xfId="0" applyNumberFormat="1" applyBorder="1" applyProtection="1"/>
    <xf numFmtId="170" fontId="0" fillId="0" borderId="23" xfId="0" applyNumberFormat="1" applyBorder="1" applyProtection="1"/>
    <xf numFmtId="171" fontId="0" fillId="0" borderId="0" xfId="0" applyNumberFormat="1" applyFill="1" applyProtection="1"/>
    <xf numFmtId="171" fontId="41" fillId="0" borderId="59" xfId="0" applyNumberFormat="1" applyFont="1" applyFill="1" applyBorder="1" applyAlignment="1" applyProtection="1">
      <alignment horizontal="centerContinuous"/>
    </xf>
    <xf numFmtId="180" fontId="0" fillId="0" borderId="6" xfId="0" applyNumberFormat="1" applyBorder="1" applyAlignment="1" applyProtection="1">
      <alignment horizontal="right"/>
    </xf>
    <xf numFmtId="176" fontId="0" fillId="0" borderId="0" xfId="0" applyNumberFormat="1" applyBorder="1" applyProtection="1"/>
    <xf numFmtId="183" fontId="0" fillId="0" borderId="0" xfId="0" applyNumberFormat="1" applyBorder="1" applyProtection="1"/>
    <xf numFmtId="171" fontId="0" fillId="0" borderId="22" xfId="0" applyNumberFormat="1" applyBorder="1" applyAlignment="1" applyProtection="1">
      <alignment horizontal="right"/>
    </xf>
    <xf numFmtId="171" fontId="0" fillId="0" borderId="0" xfId="0" applyNumberFormat="1" applyFill="1" applyBorder="1" applyAlignment="1" applyProtection="1">
      <alignment horizontal="right"/>
    </xf>
    <xf numFmtId="175" fontId="0" fillId="0" borderId="0" xfId="0" applyNumberFormat="1" applyBorder="1" applyProtection="1"/>
    <xf numFmtId="177" fontId="0" fillId="0" borderId="0" xfId="0" applyNumberFormat="1" applyBorder="1" applyProtection="1"/>
    <xf numFmtId="0" fontId="0" fillId="0" borderId="22" xfId="0" applyBorder="1" applyAlignment="1" applyProtection="1">
      <alignment horizontal="right"/>
    </xf>
    <xf numFmtId="184" fontId="0" fillId="0" borderId="22" xfId="0" applyNumberFormat="1" applyBorder="1" applyProtection="1"/>
    <xf numFmtId="184" fontId="0" fillId="0" borderId="0" xfId="0" applyNumberFormat="1" applyFill="1" applyBorder="1" applyProtection="1"/>
    <xf numFmtId="0" fontId="0" fillId="0" borderId="60" xfId="0" applyBorder="1" applyAlignment="1" applyProtection="1">
      <alignment horizontal="left"/>
    </xf>
    <xf numFmtId="177" fontId="0" fillId="0" borderId="61" xfId="0" applyNumberFormat="1" applyBorder="1" applyProtection="1"/>
    <xf numFmtId="171" fontId="0" fillId="0" borderId="23" xfId="0" applyNumberFormat="1" applyBorder="1" applyProtection="1"/>
    <xf numFmtId="175" fontId="40" fillId="0" borderId="0" xfId="0" applyNumberFormat="1" applyFont="1" applyProtection="1"/>
    <xf numFmtId="171" fontId="41" fillId="0" borderId="0" xfId="0" applyNumberFormat="1" applyFont="1" applyFill="1" applyBorder="1" applyAlignment="1" applyProtection="1">
      <alignment horizontal="centerContinuous"/>
    </xf>
    <xf numFmtId="0" fontId="41" fillId="0" borderId="0" xfId="0" applyFont="1" applyProtection="1"/>
    <xf numFmtId="168" fontId="0" fillId="0" borderId="61" xfId="0" applyNumberFormat="1" applyBorder="1" applyProtection="1"/>
    <xf numFmtId="185" fontId="0" fillId="0" borderId="23" xfId="0" applyNumberFormat="1" applyBorder="1" applyProtection="1"/>
    <xf numFmtId="185" fontId="0" fillId="0" borderId="0" xfId="0" applyNumberFormat="1" applyFill="1" applyBorder="1" applyProtection="1"/>
    <xf numFmtId="177" fontId="0" fillId="0" borderId="0" xfId="0" applyNumberFormat="1" applyProtection="1"/>
    <xf numFmtId="171" fontId="0" fillId="0" borderId="0" xfId="0" applyNumberFormat="1" applyBorder="1" applyProtection="1"/>
    <xf numFmtId="168" fontId="0" fillId="0" borderId="22" xfId="0" applyNumberFormat="1" applyBorder="1" applyProtection="1"/>
    <xf numFmtId="177" fontId="0" fillId="0" borderId="0" xfId="0" applyNumberFormat="1" applyBorder="1" applyAlignment="1" applyProtection="1">
      <alignment horizontal="right"/>
    </xf>
    <xf numFmtId="168" fontId="0" fillId="0" borderId="23" xfId="0" applyNumberFormat="1" applyBorder="1" applyProtection="1"/>
    <xf numFmtId="0" fontId="43" fillId="5" borderId="66" xfId="0" applyFont="1" applyFill="1" applyBorder="1" applyAlignment="1" applyProtection="1">
      <alignment horizontal="centerContinuous"/>
    </xf>
    <xf numFmtId="0" fontId="43" fillId="5" borderId="102" xfId="0" applyFont="1" applyFill="1" applyBorder="1" applyAlignment="1" applyProtection="1">
      <alignment horizontal="centerContinuous"/>
    </xf>
    <xf numFmtId="171" fontId="43" fillId="5" borderId="102" xfId="0" applyNumberFormat="1" applyFont="1" applyFill="1" applyBorder="1" applyAlignment="1" applyProtection="1">
      <alignment horizontal="centerContinuous"/>
    </xf>
    <xf numFmtId="175" fontId="0" fillId="5" borderId="103" xfId="0" applyNumberFormat="1" applyFill="1" applyBorder="1" applyAlignment="1" applyProtection="1">
      <alignment horizontal="centerContinuous"/>
    </xf>
    <xf numFmtId="175" fontId="0" fillId="0" borderId="22" xfId="0" applyNumberFormat="1" applyBorder="1" applyProtection="1"/>
    <xf numFmtId="171" fontId="0" fillId="0" borderId="0" xfId="0" quotePrefix="1" applyNumberFormat="1" applyBorder="1" applyProtection="1"/>
    <xf numFmtId="0" fontId="0" fillId="0" borderId="104" xfId="0" applyBorder="1" applyProtection="1"/>
    <xf numFmtId="0" fontId="0" fillId="0" borderId="6" xfId="0" applyBorder="1" applyProtection="1"/>
    <xf numFmtId="0" fontId="0" fillId="0" borderId="6" xfId="0" applyBorder="1" applyAlignment="1" applyProtection="1">
      <alignment horizontal="right"/>
    </xf>
    <xf numFmtId="171" fontId="0" fillId="0" borderId="6" xfId="0" applyNumberFormat="1" applyBorder="1" applyProtection="1"/>
    <xf numFmtId="172" fontId="0" fillId="0" borderId="61" xfId="0" applyNumberFormat="1" applyBorder="1" applyProtection="1"/>
    <xf numFmtId="172" fontId="0" fillId="0" borderId="23" xfId="0" applyNumberFormat="1" applyBorder="1" applyProtection="1"/>
    <xf numFmtId="0" fontId="41" fillId="5" borderId="66" xfId="0" applyFont="1" applyFill="1" applyBorder="1" applyAlignment="1" applyProtection="1">
      <alignment horizontal="centerContinuous"/>
    </xf>
    <xf numFmtId="0" fontId="41" fillId="5" borderId="102" xfId="0" applyFont="1" applyFill="1" applyBorder="1" applyAlignment="1" applyProtection="1">
      <alignment horizontal="centerContinuous"/>
    </xf>
    <xf numFmtId="171" fontId="41" fillId="5" borderId="102" xfId="0" applyNumberFormat="1" applyFont="1" applyFill="1" applyBorder="1" applyAlignment="1" applyProtection="1">
      <alignment horizontal="centerContinuous"/>
    </xf>
    <xf numFmtId="0" fontId="0" fillId="5" borderId="103" xfId="0" applyFill="1" applyBorder="1" applyAlignment="1" applyProtection="1">
      <alignment horizontal="centerContinuous"/>
    </xf>
    <xf numFmtId="171" fontId="0" fillId="0" borderId="0" xfId="0" applyNumberFormat="1" applyBorder="1" applyAlignment="1" applyProtection="1">
      <alignment horizontal="right"/>
    </xf>
    <xf numFmtId="0" fontId="0" fillId="0" borderId="4" xfId="0" applyBorder="1" applyAlignment="1" applyProtection="1">
      <alignment horizontal="right"/>
    </xf>
    <xf numFmtId="171" fontId="0" fillId="0" borderId="4" xfId="0" applyNumberFormat="1" applyBorder="1" applyProtection="1"/>
    <xf numFmtId="171" fontId="0" fillId="0" borderId="105" xfId="0" applyNumberFormat="1" applyBorder="1" applyProtection="1"/>
    <xf numFmtId="0" fontId="0" fillId="0" borderId="60" xfId="0" quotePrefix="1" applyBorder="1" applyProtection="1"/>
    <xf numFmtId="170" fontId="0" fillId="0" borderId="61" xfId="0" applyNumberFormat="1" applyBorder="1" applyProtection="1"/>
    <xf numFmtId="170" fontId="36" fillId="0" borderId="0" xfId="0" applyNumberFormat="1" applyFont="1" applyFill="1" applyBorder="1" applyAlignment="1" applyProtection="1">
      <alignment horizontal="centerContinuous"/>
    </xf>
    <xf numFmtId="0" fontId="41" fillId="5" borderId="59" xfId="0" applyFont="1" applyFill="1" applyBorder="1" applyAlignment="1" applyProtection="1">
      <alignment horizontal="center"/>
    </xf>
    <xf numFmtId="0" fontId="0" fillId="0" borderId="5" xfId="0" applyBorder="1" applyAlignment="1" applyProtection="1">
      <alignment horizontal="center"/>
    </xf>
    <xf numFmtId="0" fontId="0" fillId="0" borderId="65" xfId="0" applyBorder="1" applyAlignment="1" applyProtection="1">
      <alignment horizontal="center"/>
    </xf>
    <xf numFmtId="179" fontId="41" fillId="0" borderId="6" xfId="0" applyNumberFormat="1" applyFont="1" applyFill="1" applyBorder="1" applyAlignment="1" applyProtection="1">
      <alignment horizontal="center"/>
    </xf>
    <xf numFmtId="179" fontId="41" fillId="0" borderId="6" xfId="0" applyNumberFormat="1" applyFont="1" applyFill="1" applyBorder="1" applyAlignment="1" applyProtection="1">
      <alignment horizontal="right"/>
    </xf>
    <xf numFmtId="4" fontId="19" fillId="0" borderId="6" xfId="0" applyNumberFormat="1" applyFont="1" applyFill="1" applyBorder="1" applyAlignment="1" applyProtection="1">
      <alignment horizontal="right"/>
    </xf>
    <xf numFmtId="4" fontId="19" fillId="0" borderId="0" xfId="0" applyNumberFormat="1" applyFont="1" applyFill="1" applyBorder="1" applyAlignment="1" applyProtection="1">
      <alignment horizontal="right"/>
    </xf>
    <xf numFmtId="4" fontId="0" fillId="0" borderId="0" xfId="0" applyNumberFormat="1" applyBorder="1" applyAlignment="1" applyProtection="1">
      <alignment horizontal="right"/>
    </xf>
    <xf numFmtId="4" fontId="0" fillId="0" borderId="4" xfId="0" applyNumberFormat="1" applyBorder="1" applyAlignment="1" applyProtection="1">
      <alignment horizontal="right"/>
    </xf>
    <xf numFmtId="4" fontId="0" fillId="0" borderId="106" xfId="0" applyNumberFormat="1" applyBorder="1" applyProtection="1"/>
    <xf numFmtId="4" fontId="0" fillId="0" borderId="106" xfId="0" applyNumberFormat="1" applyBorder="1" applyAlignment="1" applyProtection="1">
      <alignment horizontal="right"/>
    </xf>
    <xf numFmtId="4" fontId="0" fillId="0" borderId="0" xfId="0" applyNumberFormat="1" applyBorder="1" applyProtection="1"/>
    <xf numFmtId="4" fontId="0" fillId="0" borderId="61" xfId="0" applyNumberFormat="1" applyBorder="1" applyProtection="1"/>
    <xf numFmtId="4" fontId="0" fillId="0" borderId="61" xfId="0" applyNumberFormat="1" applyBorder="1" applyAlignment="1" applyProtection="1">
      <alignment horizontal="right"/>
    </xf>
    <xf numFmtId="178" fontId="0" fillId="0" borderId="23" xfId="0" applyNumberFormat="1" applyBorder="1" applyProtection="1"/>
    <xf numFmtId="170" fontId="0" fillId="0" borderId="0" xfId="0" applyNumberFormat="1" applyBorder="1" applyProtection="1"/>
    <xf numFmtId="4" fontId="19" fillId="0" borderId="22" xfId="0" applyNumberFormat="1" applyFont="1" applyFill="1" applyBorder="1" applyAlignment="1" applyProtection="1">
      <alignment horizontal="right"/>
    </xf>
    <xf numFmtId="0" fontId="19" fillId="0" borderId="95" xfId="0" applyFont="1" applyBorder="1" applyProtection="1"/>
    <xf numFmtId="0" fontId="19" fillId="0" borderId="4" xfId="0" applyFont="1" applyBorder="1" applyProtection="1"/>
    <xf numFmtId="0" fontId="19" fillId="0" borderId="4" xfId="0" applyFont="1" applyBorder="1" applyAlignment="1" applyProtection="1">
      <alignment horizontal="right"/>
    </xf>
    <xf numFmtId="4" fontId="19" fillId="0" borderId="4" xfId="0" applyNumberFormat="1" applyFont="1" applyBorder="1" applyAlignment="1" applyProtection="1">
      <alignment horizontal="right"/>
    </xf>
    <xf numFmtId="4" fontId="0" fillId="0" borderId="22" xfId="0" applyNumberFormat="1" applyBorder="1" applyProtection="1"/>
    <xf numFmtId="178" fontId="0" fillId="0" borderId="0" xfId="0" applyNumberFormat="1" applyBorder="1" applyProtection="1"/>
    <xf numFmtId="0" fontId="0" fillId="0" borderId="0" xfId="0" applyNumberFormat="1" applyBorder="1" applyProtection="1"/>
    <xf numFmtId="171" fontId="0" fillId="0" borderId="15" xfId="0" applyNumberFormat="1" applyBorder="1" applyProtection="1"/>
    <xf numFmtId="171" fontId="0" fillId="0" borderId="61" xfId="0" applyNumberFormat="1" applyBorder="1" applyProtection="1"/>
    <xf numFmtId="168" fontId="19" fillId="0" borderId="22" xfId="0" applyNumberFormat="1" applyFont="1" applyFill="1" applyBorder="1" applyAlignment="1" applyProtection="1">
      <alignment horizontal="right"/>
    </xf>
    <xf numFmtId="0" fontId="19" fillId="0" borderId="59" xfId="0" applyFont="1" applyBorder="1" applyProtection="1"/>
    <xf numFmtId="0" fontId="19" fillId="0" borderId="0" xfId="0" applyFont="1" applyBorder="1" applyProtection="1"/>
    <xf numFmtId="0" fontId="19" fillId="0" borderId="0" xfId="0" applyFont="1" applyBorder="1" applyAlignment="1" applyProtection="1">
      <alignment horizontal="right"/>
    </xf>
    <xf numFmtId="4" fontId="19" fillId="0" borderId="0" xfId="0" applyNumberFormat="1" applyFont="1" applyBorder="1" applyAlignment="1" applyProtection="1">
      <alignment horizontal="right"/>
    </xf>
    <xf numFmtId="4" fontId="0" fillId="0" borderId="4" xfId="0" applyNumberFormat="1" applyBorder="1" applyProtection="1"/>
    <xf numFmtId="4" fontId="0" fillId="0" borderId="83" xfId="0" applyNumberFormat="1" applyBorder="1" applyAlignment="1" applyProtection="1">
      <alignment horizontal="right"/>
    </xf>
    <xf numFmtId="0" fontId="0" fillId="0" borderId="0" xfId="0" applyAlignment="1" applyProtection="1">
      <alignment horizontal="center"/>
    </xf>
    <xf numFmtId="3" fontId="0" fillId="0" borderId="0" xfId="0" applyNumberFormat="1" applyBorder="1" applyProtection="1"/>
    <xf numFmtId="10" fontId="0" fillId="0" borderId="22" xfId="0" applyNumberFormat="1" applyBorder="1" applyProtection="1"/>
    <xf numFmtId="10" fontId="0" fillId="0" borderId="23" xfId="0" applyNumberFormat="1" applyBorder="1" applyProtection="1"/>
    <xf numFmtId="0" fontId="0" fillId="0" borderId="81" xfId="0" applyFill="1" applyBorder="1" applyProtection="1"/>
    <xf numFmtId="0" fontId="0" fillId="0" borderId="82" xfId="0" applyBorder="1" applyProtection="1"/>
    <xf numFmtId="0" fontId="0" fillId="0" borderId="82" xfId="0" applyBorder="1" applyAlignment="1" applyProtection="1">
      <alignment horizontal="right"/>
    </xf>
    <xf numFmtId="10" fontId="0" fillId="0" borderId="21" xfId="0" applyNumberFormat="1" applyBorder="1" applyAlignment="1" applyProtection="1">
      <alignment horizontal="right"/>
    </xf>
    <xf numFmtId="10" fontId="0" fillId="0" borderId="22" xfId="0" applyNumberFormat="1" applyBorder="1" applyAlignment="1" applyProtection="1">
      <alignment horizontal="right"/>
    </xf>
    <xf numFmtId="10" fontId="0" fillId="0" borderId="23" xfId="0" applyNumberFormat="1" applyBorder="1" applyAlignment="1" applyProtection="1">
      <alignment horizontal="right"/>
    </xf>
    <xf numFmtId="3" fontId="0" fillId="0" borderId="59" xfId="0" applyNumberFormat="1" applyBorder="1" applyProtection="1"/>
    <xf numFmtId="0" fontId="0" fillId="0" borderId="0" xfId="0" applyBorder="1" applyAlignment="1" applyProtection="1">
      <alignment horizontal="centerContinuous"/>
    </xf>
    <xf numFmtId="0" fontId="0" fillId="0" borderId="22" xfId="0" applyBorder="1" applyAlignment="1" applyProtection="1">
      <alignment horizontal="centerContinuous"/>
    </xf>
    <xf numFmtId="0" fontId="42" fillId="0" borderId="95" xfId="0" applyFont="1" applyBorder="1" applyAlignment="1" applyProtection="1">
      <alignment horizontal="centerContinuous"/>
    </xf>
    <xf numFmtId="0" fontId="42" fillId="0" borderId="4" xfId="0" applyFont="1" applyBorder="1" applyAlignment="1" applyProtection="1">
      <alignment horizontal="centerContinuous"/>
    </xf>
    <xf numFmtId="171" fontId="42" fillId="0" borderId="4" xfId="0" quotePrefix="1" applyNumberFormat="1" applyFont="1" applyBorder="1" applyAlignment="1" applyProtection="1">
      <alignment horizontal="centerContinuous"/>
    </xf>
    <xf numFmtId="0" fontId="42" fillId="0" borderId="83" xfId="0" applyFont="1" applyBorder="1" applyAlignment="1" applyProtection="1">
      <alignment horizontal="centerContinuous"/>
    </xf>
    <xf numFmtId="171" fontId="0" fillId="0" borderId="0" xfId="0" applyNumberFormat="1" applyBorder="1" applyAlignment="1" applyProtection="1">
      <alignment horizontal="centerContinuous"/>
    </xf>
    <xf numFmtId="3" fontId="19" fillId="0" borderId="59" xfId="0" applyNumberFormat="1" applyFont="1" applyBorder="1" applyAlignment="1" applyProtection="1">
      <alignment horizontal="right"/>
    </xf>
    <xf numFmtId="171" fontId="0" fillId="0" borderId="0" xfId="0" quotePrefix="1" applyNumberFormat="1" applyBorder="1" applyAlignment="1" applyProtection="1">
      <alignment horizontal="right"/>
    </xf>
    <xf numFmtId="49" fontId="10" fillId="0" borderId="15" xfId="0" applyNumberFormat="1" applyFont="1" applyBorder="1" applyAlignment="1"/>
    <xf numFmtId="166" fontId="36" fillId="0" borderId="4" xfId="0" applyNumberFormat="1" applyFont="1" applyBorder="1" applyAlignment="1" applyProtection="1">
      <alignment horizontal="center"/>
      <protection locked="0"/>
    </xf>
    <xf numFmtId="0" fontId="36" fillId="0" borderId="0" xfId="0" applyFont="1" applyAlignment="1">
      <alignment horizontal="justify"/>
    </xf>
    <xf numFmtId="0" fontId="36" fillId="0" borderId="4" xfId="0" applyFont="1" applyBorder="1" applyAlignment="1" applyProtection="1">
      <alignment horizontal="center" wrapText="1"/>
      <protection locked="0"/>
    </xf>
    <xf numFmtId="49" fontId="36" fillId="0" borderId="4" xfId="0" applyNumberFormat="1" applyFont="1" applyBorder="1" applyProtection="1">
      <protection locked="0"/>
    </xf>
    <xf numFmtId="0" fontId="0" fillId="0" borderId="0" xfId="0" applyBorder="1" applyAlignment="1">
      <alignment horizontal="right"/>
    </xf>
    <xf numFmtId="0" fontId="0" fillId="0" borderId="0" xfId="0" applyBorder="1" applyAlignment="1">
      <alignment horizontal="right" indent="1"/>
    </xf>
    <xf numFmtId="14" fontId="36" fillId="0" borderId="4" xfId="0" applyNumberFormat="1" applyFont="1" applyBorder="1" applyAlignment="1" applyProtection="1">
      <alignment horizontal="center"/>
      <protection locked="0"/>
    </xf>
    <xf numFmtId="10" fontId="36" fillId="0" borderId="92" xfId="0" applyNumberFormat="1" applyFont="1" applyBorder="1" applyAlignment="1" applyProtection="1">
      <alignment vertical="top" wrapText="1"/>
      <protection locked="0"/>
    </xf>
    <xf numFmtId="0" fontId="10" fillId="0" borderId="94" xfId="0" applyFont="1" applyBorder="1" applyAlignment="1" applyProtection="1">
      <alignment shrinkToFit="1"/>
      <protection locked="0"/>
    </xf>
    <xf numFmtId="0" fontId="10" fillId="0" borderId="94" xfId="0" applyFont="1" applyBorder="1" applyAlignment="1" applyProtection="1">
      <alignment horizontal="left" shrinkToFit="1"/>
      <protection locked="0"/>
    </xf>
    <xf numFmtId="0" fontId="0" fillId="0" borderId="0" xfId="0" applyAlignment="1">
      <alignment shrinkToFit="1"/>
    </xf>
    <xf numFmtId="0" fontId="1" fillId="0" borderId="0" xfId="0" applyFont="1" applyAlignment="1" applyProtection="1">
      <alignment horizontal="centerContinuous" shrinkToFit="1"/>
    </xf>
    <xf numFmtId="0" fontId="8" fillId="0" borderId="0" xfId="0" applyFont="1" applyAlignment="1">
      <alignment horizontal="centerContinuous" shrinkToFit="1"/>
    </xf>
    <xf numFmtId="0" fontId="10" fillId="0" borderId="0" xfId="0" applyFont="1" applyAlignment="1">
      <alignment horizontal="centerContinuous" shrinkToFit="1"/>
    </xf>
    <xf numFmtId="0" fontId="10" fillId="0" borderId="94" xfId="0" applyFont="1" applyBorder="1" applyAlignment="1">
      <alignment horizontal="center" shrinkToFit="1"/>
    </xf>
    <xf numFmtId="0" fontId="10" fillId="0" borderId="92" xfId="0" applyFont="1" applyBorder="1" applyAlignment="1" applyProtection="1">
      <alignment horizontal="left" shrinkToFit="1"/>
      <protection locked="0"/>
    </xf>
    <xf numFmtId="0" fontId="0" fillId="0" borderId="0" xfId="0" applyAlignment="1" applyProtection="1">
      <alignment horizontal="centerContinuous" shrinkToFit="1"/>
    </xf>
    <xf numFmtId="0" fontId="0" fillId="0" borderId="0" xfId="0" applyAlignment="1">
      <alignment horizontal="centerContinuous" shrinkToFit="1"/>
    </xf>
    <xf numFmtId="0" fontId="10" fillId="0" borderId="92" xfId="0" applyFont="1" applyBorder="1" applyAlignment="1">
      <alignment horizontal="center" shrinkToFit="1"/>
    </xf>
    <xf numFmtId="0" fontId="10" fillId="0" borderId="92" xfId="0" applyFont="1" applyBorder="1" applyAlignment="1" applyProtection="1">
      <alignment horizontal="center" shrinkToFit="1"/>
      <protection locked="0"/>
    </xf>
    <xf numFmtId="0" fontId="10" fillId="0" borderId="93" xfId="0" applyFont="1" applyBorder="1" applyAlignment="1" applyProtection="1">
      <alignment horizontal="center" shrinkToFit="1"/>
      <protection locked="0"/>
    </xf>
    <xf numFmtId="0" fontId="19" fillId="0" borderId="0" xfId="0" applyFont="1"/>
    <xf numFmtId="0" fontId="39" fillId="0" borderId="6" xfId="0" applyFont="1" applyBorder="1"/>
    <xf numFmtId="0" fontId="39" fillId="0" borderId="51" xfId="0" applyFont="1" applyBorder="1"/>
    <xf numFmtId="0" fontId="39" fillId="0" borderId="4" xfId="0" applyFont="1" applyBorder="1"/>
    <xf numFmtId="0" fontId="39" fillId="0" borderId="0" xfId="0" applyFont="1" applyBorder="1"/>
    <xf numFmtId="0" fontId="39" fillId="0" borderId="0" xfId="0" applyFont="1"/>
    <xf numFmtId="0" fontId="39" fillId="0" borderId="12" xfId="0" applyFont="1" applyBorder="1"/>
    <xf numFmtId="0" fontId="5" fillId="0" borderId="4" xfId="0" applyFont="1" applyBorder="1" applyAlignment="1" applyProtection="1">
      <alignment horizontal="center"/>
    </xf>
    <xf numFmtId="177" fontId="0" fillId="0" borderId="0" xfId="0" applyNumberFormat="1" applyFill="1" applyBorder="1" applyProtection="1"/>
    <xf numFmtId="3" fontId="0" fillId="0" borderId="0" xfId="0" applyNumberFormat="1" applyFill="1" applyBorder="1" applyProtection="1"/>
    <xf numFmtId="3" fontId="37" fillId="0" borderId="0" xfId="0" applyNumberFormat="1" applyFont="1" applyBorder="1" applyAlignment="1" applyProtection="1">
      <alignment horizontal="right"/>
    </xf>
    <xf numFmtId="0" fontId="37" fillId="0" borderId="0" xfId="0" applyFont="1" applyBorder="1" applyProtection="1"/>
    <xf numFmtId="0" fontId="37" fillId="0" borderId="0" xfId="0" applyFont="1" applyBorder="1" applyAlignment="1" applyProtection="1">
      <alignment horizontal="right"/>
    </xf>
    <xf numFmtId="0" fontId="37" fillId="0" borderId="0" xfId="0" applyFont="1" applyFill="1" applyBorder="1" applyProtection="1"/>
    <xf numFmtId="171" fontId="0" fillId="0" borderId="61" xfId="0" applyNumberFormat="1" applyFill="1" applyBorder="1" applyProtection="1"/>
    <xf numFmtId="0" fontId="1" fillId="0" borderId="0" xfId="0" applyFont="1" applyBorder="1" applyProtection="1"/>
    <xf numFmtId="0" fontId="1" fillId="0" borderId="0" xfId="0" applyFont="1" applyBorder="1" applyAlignment="1" applyProtection="1">
      <alignment horizontal="right"/>
    </xf>
    <xf numFmtId="168" fontId="0" fillId="0" borderId="22" xfId="0" applyNumberFormat="1" applyFill="1" applyBorder="1" applyProtection="1"/>
    <xf numFmtId="171" fontId="1" fillId="0" borderId="0" xfId="0" applyNumberFormat="1" applyFont="1" applyBorder="1" applyAlignment="1" applyProtection="1">
      <alignment horizontal="right"/>
    </xf>
    <xf numFmtId="0" fontId="0" fillId="0" borderId="82" xfId="0" applyFill="1" applyBorder="1" applyProtection="1"/>
    <xf numFmtId="0" fontId="0" fillId="0" borderId="82" xfId="0" applyFill="1" applyBorder="1" applyAlignment="1" applyProtection="1">
      <alignment horizontal="right"/>
    </xf>
    <xf numFmtId="0" fontId="0" fillId="0" borderId="61" xfId="0" applyBorder="1" applyAlignment="1" applyProtection="1">
      <alignment horizontal="left"/>
    </xf>
    <xf numFmtId="171" fontId="1" fillId="0" borderId="61" xfId="0" applyNumberFormat="1" applyFont="1" applyBorder="1" applyAlignment="1" applyProtection="1">
      <alignment horizontal="right"/>
    </xf>
    <xf numFmtId="0" fontId="1" fillId="0" borderId="82" xfId="0" applyFont="1" applyBorder="1" applyProtection="1"/>
    <xf numFmtId="0" fontId="1" fillId="0" borderId="82" xfId="0" applyFont="1" applyBorder="1" applyAlignment="1" applyProtection="1">
      <alignment horizontal="right"/>
    </xf>
    <xf numFmtId="4" fontId="1" fillId="0" borderId="21" xfId="0" applyNumberFormat="1" applyFont="1" applyBorder="1" applyAlignment="1" applyProtection="1">
      <alignment horizontal="right"/>
    </xf>
    <xf numFmtId="0" fontId="1" fillId="0" borderId="61" xfId="0" applyFont="1" applyBorder="1" applyProtection="1"/>
    <xf numFmtId="0" fontId="1" fillId="0" borderId="61" xfId="0" applyFont="1" applyBorder="1" applyAlignment="1" applyProtection="1">
      <alignment horizontal="right"/>
    </xf>
    <xf numFmtId="0" fontId="19" fillId="0" borderId="43" xfId="0" applyFont="1" applyBorder="1" applyAlignment="1" applyProtection="1">
      <alignment horizontal="right"/>
    </xf>
    <xf numFmtId="171" fontId="0" fillId="0" borderId="48" xfId="0" applyNumberFormat="1" applyBorder="1" applyProtection="1"/>
    <xf numFmtId="171" fontId="0" fillId="0" borderId="107" xfId="0" applyNumberFormat="1" applyBorder="1" applyProtection="1"/>
    <xf numFmtId="171" fontId="39" fillId="0" borderId="0" xfId="0" applyNumberFormat="1" applyFont="1" applyFill="1" applyBorder="1" applyAlignment="1" applyProtection="1">
      <alignment horizontal="right"/>
    </xf>
    <xf numFmtId="0" fontId="0" fillId="0" borderId="0" xfId="0" applyNumberFormat="1" applyFill="1" applyBorder="1" applyProtection="1"/>
    <xf numFmtId="0" fontId="42" fillId="0" borderId="81" xfId="0" applyFont="1" applyFill="1" applyBorder="1" applyProtection="1"/>
    <xf numFmtId="0" fontId="36" fillId="0" borderId="0" xfId="0" applyFont="1" applyBorder="1" applyAlignment="1" applyProtection="1">
      <alignment horizontal="center"/>
    </xf>
    <xf numFmtId="0" fontId="5" fillId="0" borderId="0" xfId="0" applyFont="1" applyAlignment="1">
      <alignment horizontal="left" vertical="top"/>
    </xf>
    <xf numFmtId="0" fontId="22" fillId="0" borderId="0" xfId="0" applyFont="1" applyAlignment="1">
      <alignment horizontal="left" vertical="top"/>
    </xf>
    <xf numFmtId="0" fontId="5" fillId="0" borderId="0" xfId="0" applyFont="1" applyAlignment="1">
      <alignment vertical="top"/>
    </xf>
    <xf numFmtId="170" fontId="37" fillId="0" borderId="83" xfId="0" applyNumberFormat="1" applyFont="1" applyBorder="1"/>
    <xf numFmtId="168" fontId="37" fillId="0" borderId="23" xfId="0" applyNumberFormat="1" applyFont="1" applyBorder="1"/>
    <xf numFmtId="168" fontId="37" fillId="0" borderId="107" xfId="0" applyNumberFormat="1" applyFont="1" applyBorder="1"/>
    <xf numFmtId="10" fontId="12" fillId="0" borderId="67" xfId="0" applyNumberFormat="1" applyFont="1" applyBorder="1" applyAlignment="1" applyProtection="1">
      <alignment horizontal="center" wrapText="1"/>
    </xf>
    <xf numFmtId="168" fontId="37" fillId="0" borderId="4" xfId="0" applyNumberFormat="1" applyFont="1" applyBorder="1" applyProtection="1"/>
    <xf numFmtId="10" fontId="0" fillId="0" borderId="4" xfId="0" applyNumberFormat="1" applyBorder="1" applyProtection="1">
      <protection locked="0"/>
    </xf>
    <xf numFmtId="0" fontId="46" fillId="0" borderId="0" xfId="0" applyFont="1"/>
    <xf numFmtId="0" fontId="46" fillId="0" borderId="0" xfId="0" applyFont="1" applyProtection="1"/>
    <xf numFmtId="167" fontId="37" fillId="0" borderId="5" xfId="0" applyNumberFormat="1" applyFont="1" applyBorder="1" applyProtection="1"/>
    <xf numFmtId="167" fontId="37" fillId="0" borderId="5" xfId="0" applyNumberFormat="1" applyFont="1" applyBorder="1"/>
    <xf numFmtId="167" fontId="37" fillId="0" borderId="13" xfId="0" applyNumberFormat="1" applyFont="1" applyBorder="1"/>
    <xf numFmtId="0" fontId="19" fillId="2" borderId="47" xfId="0" applyFont="1" applyFill="1" applyBorder="1" applyAlignment="1" applyProtection="1">
      <alignment horizontal="center"/>
    </xf>
    <xf numFmtId="0" fontId="19" fillId="2" borderId="49" xfId="0" applyFont="1" applyFill="1" applyBorder="1" applyAlignment="1" applyProtection="1">
      <alignment horizontal="left"/>
    </xf>
    <xf numFmtId="9" fontId="19" fillId="2" borderId="47" xfId="0" applyNumberFormat="1" applyFont="1" applyFill="1" applyBorder="1" applyAlignment="1" applyProtection="1"/>
    <xf numFmtId="0" fontId="49" fillId="0" borderId="4" xfId="0" applyFont="1" applyBorder="1" applyAlignment="1" applyProtection="1">
      <alignment horizontal="center"/>
    </xf>
    <xf numFmtId="0" fontId="49" fillId="0" borderId="4" xfId="0" applyFont="1" applyBorder="1" applyProtection="1"/>
    <xf numFmtId="10" fontId="19" fillId="0" borderId="108" xfId="0" applyNumberFormat="1" applyFont="1" applyBorder="1" applyAlignment="1" applyProtection="1">
      <alignment horizontal="center" vertical="top" wrapText="1"/>
      <protection locked="0"/>
    </xf>
    <xf numFmtId="0" fontId="19" fillId="0" borderId="4" xfId="0" applyFont="1" applyBorder="1" applyAlignment="1" applyProtection="1">
      <alignment horizontal="justify"/>
      <protection locked="0"/>
    </xf>
    <xf numFmtId="0" fontId="36" fillId="0" borderId="4" xfId="0" applyFont="1" applyBorder="1" applyAlignment="1" applyProtection="1">
      <alignment horizontal="center"/>
    </xf>
    <xf numFmtId="179" fontId="41" fillId="0" borderId="0" xfId="0" applyNumberFormat="1" applyFont="1" applyFill="1" applyBorder="1" applyAlignment="1" applyProtection="1">
      <alignment horizontal="centerContinuous"/>
    </xf>
    <xf numFmtId="168" fontId="19" fillId="0" borderId="0" xfId="0" applyNumberFormat="1" applyFont="1" applyFill="1" applyBorder="1" applyAlignment="1" applyProtection="1">
      <alignment horizontal="centerContinuous"/>
    </xf>
    <xf numFmtId="170" fontId="19" fillId="0" borderId="0" xfId="0" applyNumberFormat="1" applyFont="1" applyFill="1" applyBorder="1" applyAlignment="1" applyProtection="1">
      <alignment horizontal="centerContinuous"/>
    </xf>
    <xf numFmtId="0" fontId="0" fillId="0" borderId="0" xfId="0" applyFill="1" applyAlignment="1" applyProtection="1">
      <alignment horizontal="centerContinuous"/>
    </xf>
    <xf numFmtId="172" fontId="0" fillId="0" borderId="0" xfId="0" applyNumberFormat="1" applyBorder="1" applyProtection="1"/>
    <xf numFmtId="0" fontId="0" fillId="0" borderId="0" xfId="0" quotePrefix="1" applyBorder="1" applyProtection="1"/>
    <xf numFmtId="171" fontId="39" fillId="0" borderId="0" xfId="0" quotePrefix="1" applyNumberFormat="1" applyFont="1" applyBorder="1" applyProtection="1"/>
    <xf numFmtId="171" fontId="39" fillId="0" borderId="0" xfId="0" applyNumberFormat="1" applyFont="1" applyBorder="1" applyAlignment="1" applyProtection="1">
      <alignment horizontal="right"/>
    </xf>
    <xf numFmtId="0" fontId="0" fillId="0" borderId="59" xfId="0" applyFill="1" applyBorder="1" applyAlignment="1" applyProtection="1">
      <alignment horizontal="left"/>
    </xf>
    <xf numFmtId="0" fontId="0" fillId="0" borderId="22" xfId="0" applyFill="1" applyBorder="1" applyProtection="1"/>
    <xf numFmtId="0" fontId="39" fillId="0" borderId="22" xfId="0" applyFont="1" applyFill="1" applyBorder="1" applyProtection="1"/>
    <xf numFmtId="0" fontId="0" fillId="0" borderId="22" xfId="0" quotePrefix="1" applyFill="1" applyBorder="1" applyAlignment="1" applyProtection="1">
      <alignment horizontal="right"/>
    </xf>
    <xf numFmtId="0" fontId="39" fillId="0" borderId="0" xfId="0" applyFont="1" applyBorder="1" applyAlignment="1" applyProtection="1">
      <alignment horizontal="right"/>
    </xf>
    <xf numFmtId="0" fontId="40" fillId="0" borderId="22" xfId="0" applyFont="1" applyFill="1" applyBorder="1" applyAlignment="1" applyProtection="1">
      <alignment horizontal="right"/>
    </xf>
    <xf numFmtId="0" fontId="0" fillId="0" borderId="23" xfId="0" applyBorder="1" applyProtection="1"/>
    <xf numFmtId="0" fontId="37" fillId="0" borderId="0" xfId="0" applyFont="1" applyAlignment="1" applyProtection="1">
      <alignment horizontal="left"/>
    </xf>
    <xf numFmtId="171" fontId="0" fillId="0" borderId="0" xfId="0" applyNumberFormat="1" applyAlignment="1" applyProtection="1"/>
    <xf numFmtId="0" fontId="53" fillId="0" borderId="0" xfId="0" applyFont="1" applyAlignment="1" applyProtection="1">
      <alignment horizontal="centerContinuous"/>
    </xf>
    <xf numFmtId="171" fontId="53" fillId="0" borderId="0" xfId="0" applyNumberFormat="1" applyFont="1" applyAlignment="1" applyProtection="1">
      <alignment horizontal="centerContinuous"/>
    </xf>
    <xf numFmtId="0" fontId="37" fillId="0" borderId="0" xfId="0" applyFont="1"/>
    <xf numFmtId="0" fontId="1" fillId="0" borderId="0" xfId="0" applyFont="1" applyAlignment="1">
      <alignment horizontal="left"/>
    </xf>
    <xf numFmtId="0" fontId="8" fillId="0" borderId="13" xfId="0" applyFont="1" applyBorder="1" applyProtection="1"/>
    <xf numFmtId="0" fontId="10" fillId="0" borderId="0" xfId="0" quotePrefix="1" applyFont="1"/>
    <xf numFmtId="0" fontId="5" fillId="0" borderId="0" xfId="0" applyFont="1" applyBorder="1" applyAlignment="1">
      <alignment wrapText="1"/>
    </xf>
    <xf numFmtId="0" fontId="0" fillId="0" borderId="31" xfId="0" applyBorder="1" applyProtection="1"/>
    <xf numFmtId="0" fontId="0" fillId="0" borderId="109" xfId="0" applyBorder="1" applyProtection="1"/>
    <xf numFmtId="4" fontId="37" fillId="0" borderId="0" xfId="0" applyNumberFormat="1" applyFont="1" applyProtection="1"/>
    <xf numFmtId="0" fontId="37" fillId="0" borderId="0" xfId="0" applyFont="1" applyProtection="1"/>
    <xf numFmtId="0" fontId="37" fillId="0" borderId="0" xfId="0" applyFont="1" applyAlignment="1" applyProtection="1">
      <alignment horizontal="right"/>
    </xf>
    <xf numFmtId="0" fontId="37" fillId="0" borderId="0" xfId="0" applyFont="1" applyFill="1" applyBorder="1" applyAlignment="1" applyProtection="1">
      <alignment horizontal="right"/>
    </xf>
    <xf numFmtId="3" fontId="37" fillId="0" borderId="0" xfId="0" applyNumberFormat="1" applyFont="1" applyProtection="1"/>
    <xf numFmtId="0" fontId="37" fillId="0" borderId="82" xfId="0" applyNumberFormat="1" applyFont="1" applyBorder="1" applyProtection="1"/>
    <xf numFmtId="0" fontId="37" fillId="0" borderId="0" xfId="0" applyNumberFormat="1" applyFont="1" applyBorder="1" applyProtection="1"/>
    <xf numFmtId="0" fontId="37" fillId="0" borderId="61" xfId="0" applyNumberFormat="1" applyFont="1" applyBorder="1" applyProtection="1"/>
    <xf numFmtId="0" fontId="48" fillId="0" borderId="0" xfId="0" applyFont="1" applyFill="1" applyBorder="1" applyAlignment="1">
      <alignment horizontal="center"/>
    </xf>
    <xf numFmtId="3" fontId="37" fillId="0" borderId="0" xfId="0" applyNumberFormat="1" applyFont="1"/>
    <xf numFmtId="0" fontId="6" fillId="0" borderId="0" xfId="0" applyFont="1" applyBorder="1" applyAlignment="1" applyProtection="1">
      <alignment horizontal="right"/>
    </xf>
    <xf numFmtId="175" fontId="1" fillId="0" borderId="0" xfId="0" applyNumberFormat="1" applyFont="1" applyBorder="1" applyAlignment="1" applyProtection="1">
      <alignment horizontal="left"/>
    </xf>
    <xf numFmtId="0" fontId="1" fillId="0" borderId="0" xfId="0" applyFont="1" applyBorder="1" applyAlignment="1" applyProtection="1">
      <alignment horizontal="left"/>
    </xf>
    <xf numFmtId="175" fontId="1" fillId="0" borderId="82" xfId="0" applyNumberFormat="1" applyFont="1" applyFill="1" applyBorder="1" applyAlignment="1" applyProtection="1">
      <alignment horizontal="right"/>
    </xf>
    <xf numFmtId="170" fontId="1" fillId="0" borderId="0" xfId="0" applyNumberFormat="1" applyFont="1" applyBorder="1" applyAlignment="1" applyProtection="1">
      <alignment horizontal="right"/>
    </xf>
    <xf numFmtId="176" fontId="1" fillId="0" borderId="61" xfId="0" applyNumberFormat="1" applyFont="1" applyBorder="1" applyAlignment="1" applyProtection="1">
      <alignment horizontal="right"/>
    </xf>
    <xf numFmtId="4" fontId="1" fillId="0" borderId="0" xfId="0" applyNumberFormat="1" applyFont="1" applyBorder="1" applyAlignment="1" applyProtection="1">
      <alignment horizontal="right"/>
    </xf>
    <xf numFmtId="0" fontId="1" fillId="0" borderId="21" xfId="0" applyFont="1" applyBorder="1" applyAlignment="1" applyProtection="1"/>
    <xf numFmtId="0" fontId="6" fillId="0" borderId="0" xfId="0" applyFont="1" applyBorder="1" applyAlignment="1" applyProtection="1"/>
    <xf numFmtId="0" fontId="6" fillId="0" borderId="0" xfId="0" applyFont="1" applyFill="1" applyBorder="1" applyAlignment="1" applyProtection="1"/>
    <xf numFmtId="0" fontId="6" fillId="0" borderId="22" xfId="0" applyFont="1" applyFill="1" applyBorder="1" applyAlignment="1" applyProtection="1"/>
    <xf numFmtId="0" fontId="6" fillId="0" borderId="22" xfId="0" applyFont="1" applyBorder="1" applyAlignment="1" applyProtection="1"/>
    <xf numFmtId="177" fontId="0" fillId="0" borderId="23" xfId="0" applyNumberFormat="1" applyBorder="1" applyAlignment="1" applyProtection="1">
      <alignment horizontal="right"/>
    </xf>
    <xf numFmtId="177" fontId="0" fillId="0" borderId="0" xfId="0" quotePrefix="1" applyNumberFormat="1" applyBorder="1" applyAlignment="1" applyProtection="1">
      <alignment horizontal="right"/>
    </xf>
    <xf numFmtId="0" fontId="0" fillId="0" borderId="59" xfId="0" quotePrefix="1" applyNumberFormat="1" applyBorder="1" applyProtection="1"/>
    <xf numFmtId="168" fontId="6" fillId="0" borderId="0" xfId="0" applyNumberFormat="1" applyFont="1" applyBorder="1" applyAlignment="1" applyProtection="1">
      <alignment horizontal="right"/>
    </xf>
    <xf numFmtId="171" fontId="6" fillId="0" borderId="0" xfId="0" applyNumberFormat="1" applyFont="1" applyFill="1" applyBorder="1" applyProtection="1"/>
    <xf numFmtId="171" fontId="6" fillId="0" borderId="0" xfId="0" applyNumberFormat="1" applyFont="1" applyBorder="1" applyProtection="1"/>
    <xf numFmtId="168" fontId="6" fillId="0" borderId="0" xfId="0" applyNumberFormat="1" applyFont="1" applyBorder="1" applyProtection="1"/>
    <xf numFmtId="175" fontId="0" fillId="0" borderId="61" xfId="0" applyNumberFormat="1" applyBorder="1" applyAlignment="1" applyProtection="1">
      <alignment horizontal="right"/>
    </xf>
    <xf numFmtId="175" fontId="0" fillId="0" borderId="0" xfId="0" applyNumberFormat="1" applyAlignment="1" applyProtection="1">
      <alignment horizontal="right"/>
    </xf>
    <xf numFmtId="4" fontId="37" fillId="0" borderId="22" xfId="0" applyNumberFormat="1" applyFont="1" applyBorder="1" applyAlignment="1" applyProtection="1">
      <alignment horizontal="right"/>
    </xf>
    <xf numFmtId="168" fontId="37" fillId="0" borderId="23" xfId="0" applyNumberFormat="1" applyFont="1" applyBorder="1" applyAlignment="1" applyProtection="1">
      <alignment horizontal="right"/>
    </xf>
    <xf numFmtId="167" fontId="37" fillId="0" borderId="14" xfId="0" applyNumberFormat="1" applyFont="1" applyBorder="1"/>
    <xf numFmtId="10" fontId="37" fillId="0" borderId="9" xfId="0" applyNumberFormat="1" applyFont="1" applyBorder="1"/>
    <xf numFmtId="167" fontId="37" fillId="0" borderId="9" xfId="0" applyNumberFormat="1" applyFont="1" applyBorder="1"/>
    <xf numFmtId="0" fontId="10" fillId="0" borderId="0" xfId="0" applyFont="1" applyAlignment="1">
      <alignment horizontal="centerContinuous" wrapText="1"/>
    </xf>
    <xf numFmtId="165" fontId="36" fillId="0" borderId="0" xfId="0" applyNumberFormat="1" applyFont="1" applyAlignment="1">
      <alignment horizontal="justify"/>
    </xf>
    <xf numFmtId="165" fontId="36" fillId="0" borderId="0" xfId="0" applyNumberFormat="1" applyFont="1"/>
    <xf numFmtId="0" fontId="0" fillId="0" borderId="104" xfId="0" applyBorder="1" applyAlignment="1" applyProtection="1">
      <alignment horizontal="centerContinuous"/>
    </xf>
    <xf numFmtId="0" fontId="0" fillId="0" borderId="6" xfId="0" applyBorder="1" applyAlignment="1" applyProtection="1">
      <alignment horizontal="centerContinuous"/>
    </xf>
    <xf numFmtId="171" fontId="0" fillId="0" borderId="6" xfId="0" applyNumberFormat="1" applyBorder="1" applyAlignment="1" applyProtection="1">
      <alignment horizontal="centerContinuous"/>
    </xf>
    <xf numFmtId="175" fontId="0" fillId="0" borderId="105" xfId="0" applyNumberFormat="1" applyBorder="1" applyAlignment="1" applyProtection="1">
      <alignment horizontal="centerContinuous"/>
    </xf>
    <xf numFmtId="171" fontId="0" fillId="0" borderId="6" xfId="0" applyNumberFormat="1" applyBorder="1" applyAlignment="1" applyProtection="1">
      <alignment horizontal="right"/>
    </xf>
    <xf numFmtId="168" fontId="19" fillId="0" borderId="0" xfId="0" applyNumberFormat="1" applyFont="1" applyBorder="1" applyProtection="1"/>
    <xf numFmtId="171" fontId="19" fillId="0" borderId="0" xfId="0" applyNumberFormat="1" applyFont="1" applyBorder="1" applyProtection="1"/>
    <xf numFmtId="0" fontId="19" fillId="0" borderId="22" xfId="0" applyFont="1" applyBorder="1" applyProtection="1"/>
    <xf numFmtId="175" fontId="19" fillId="0" borderId="0" xfId="0" applyNumberFormat="1" applyFont="1" applyBorder="1" applyProtection="1"/>
    <xf numFmtId="10" fontId="19" fillId="0" borderId="0" xfId="0" applyNumberFormat="1" applyFont="1" applyBorder="1" applyProtection="1"/>
    <xf numFmtId="168" fontId="19" fillId="0" borderId="0" xfId="0" applyNumberFormat="1" applyFont="1" applyBorder="1" applyAlignment="1" applyProtection="1">
      <alignment horizontal="right"/>
    </xf>
    <xf numFmtId="0" fontId="0" fillId="0" borderId="61" xfId="0" quotePrefix="1" applyBorder="1" applyProtection="1"/>
    <xf numFmtId="0" fontId="0" fillId="0" borderId="61" xfId="0" quotePrefix="1" applyBorder="1" applyAlignment="1" applyProtection="1">
      <alignment horizontal="right"/>
    </xf>
    <xf numFmtId="10" fontId="0" fillId="0" borderId="61" xfId="0" applyNumberFormat="1" applyBorder="1" applyProtection="1"/>
    <xf numFmtId="168" fontId="37" fillId="0" borderId="0" xfId="0" applyNumberFormat="1" applyFont="1"/>
    <xf numFmtId="0" fontId="1" fillId="0" borderId="0" xfId="0" applyFont="1"/>
    <xf numFmtId="0" fontId="6" fillId="0" borderId="4" xfId="0" applyFont="1" applyBorder="1" applyAlignment="1" applyProtection="1">
      <alignment horizontal="center"/>
    </xf>
    <xf numFmtId="0" fontId="58" fillId="0" borderId="0" xfId="0" applyFont="1"/>
    <xf numFmtId="0" fontId="51" fillId="0" borderId="0" xfId="0" applyFont="1"/>
    <xf numFmtId="0" fontId="0" fillId="0" borderId="4" xfId="0" applyBorder="1" applyAlignment="1">
      <alignment wrapText="1"/>
    </xf>
    <xf numFmtId="0" fontId="19" fillId="0" borderId="80" xfId="0" applyFont="1" applyBorder="1" applyAlignment="1" applyProtection="1">
      <alignment horizontal="center" vertical="top" wrapText="1"/>
    </xf>
    <xf numFmtId="0" fontId="19" fillId="0" borderId="72" xfId="0" applyFont="1" applyBorder="1" applyAlignment="1" applyProtection="1">
      <alignment horizontal="center" vertical="top" wrapText="1"/>
    </xf>
    <xf numFmtId="0" fontId="58" fillId="0" borderId="0" xfId="0" applyFont="1" applyProtection="1"/>
    <xf numFmtId="0" fontId="10" fillId="0" borderId="0" xfId="0" applyFont="1" applyBorder="1" applyAlignment="1">
      <alignment horizontal="left" indent="15"/>
    </xf>
    <xf numFmtId="0" fontId="8" fillId="0" borderId="0" xfId="0" applyFont="1" applyBorder="1" applyAlignment="1"/>
    <xf numFmtId="0" fontId="10" fillId="0" borderId="0" xfId="0" applyFont="1" applyBorder="1" applyAlignment="1"/>
    <xf numFmtId="0" fontId="46" fillId="0" borderId="4" xfId="0" applyFont="1" applyBorder="1" applyAlignment="1" applyProtection="1">
      <alignment horizontal="center"/>
    </xf>
    <xf numFmtId="0" fontId="58" fillId="0" borderId="0" xfId="0" applyFont="1" applyAlignment="1">
      <alignment horizontal="left"/>
    </xf>
    <xf numFmtId="0" fontId="0" fillId="0" borderId="0" xfId="0" applyFill="1"/>
    <xf numFmtId="0" fontId="12" fillId="0" borderId="0" xfId="0" applyFont="1" applyFill="1" applyAlignment="1">
      <alignment horizontal="left"/>
    </xf>
    <xf numFmtId="0" fontId="5" fillId="0" borderId="4" xfId="0" applyFont="1" applyBorder="1" applyAlignment="1" applyProtection="1">
      <alignment horizontal="center"/>
      <protection locked="0"/>
    </xf>
    <xf numFmtId="0" fontId="37" fillId="0" borderId="31" xfId="0" applyFont="1" applyBorder="1" applyProtection="1"/>
    <xf numFmtId="0" fontId="37" fillId="0" borderId="12" xfId="0" applyFont="1" applyBorder="1" applyProtection="1"/>
    <xf numFmtId="0" fontId="42" fillId="0" borderId="62" xfId="0" applyFont="1" applyBorder="1" applyAlignment="1" applyProtection="1">
      <alignment horizontal="centerContinuous"/>
    </xf>
    <xf numFmtId="0" fontId="0" fillId="0" borderId="5" xfId="0" applyBorder="1" applyAlignment="1" applyProtection="1">
      <alignment horizontal="centerContinuous"/>
    </xf>
    <xf numFmtId="3" fontId="0" fillId="0" borderId="5" xfId="0" applyNumberFormat="1" applyBorder="1" applyAlignment="1" applyProtection="1">
      <alignment horizontal="centerContinuous"/>
    </xf>
    <xf numFmtId="177" fontId="0" fillId="0" borderId="5" xfId="0" applyNumberFormat="1" applyBorder="1" applyAlignment="1" applyProtection="1">
      <alignment horizontal="centerContinuous"/>
    </xf>
    <xf numFmtId="171" fontId="0" fillId="0" borderId="5" xfId="0" applyNumberFormat="1" applyBorder="1" applyAlignment="1" applyProtection="1">
      <alignment horizontal="centerContinuous"/>
    </xf>
    <xf numFmtId="0" fontId="0" fillId="0" borderId="65" xfId="0" applyBorder="1" applyAlignment="1" applyProtection="1">
      <alignment horizontal="centerContinuous"/>
    </xf>
    <xf numFmtId="0" fontId="36" fillId="0" borderId="50" xfId="0" applyFont="1" applyBorder="1" applyAlignment="1" applyProtection="1">
      <alignment horizontal="centerContinuous"/>
    </xf>
    <xf numFmtId="0" fontId="53" fillId="0" borderId="6" xfId="0" applyFont="1" applyBorder="1" applyAlignment="1" applyProtection="1">
      <alignment horizontal="centerContinuous"/>
    </xf>
    <xf numFmtId="171" fontId="53" fillId="0" borderId="6" xfId="0" applyNumberFormat="1" applyFont="1" applyBorder="1" applyAlignment="1" applyProtection="1">
      <alignment horizontal="centerContinuous"/>
    </xf>
    <xf numFmtId="0" fontId="53" fillId="0" borderId="51" xfId="0" applyFont="1" applyBorder="1" applyAlignment="1" applyProtection="1">
      <alignment horizontal="centerContinuous"/>
    </xf>
    <xf numFmtId="0" fontId="6" fillId="0" borderId="50" xfId="0" applyFont="1" applyBorder="1" applyAlignment="1" applyProtection="1">
      <alignment horizontal="centerContinuous"/>
    </xf>
    <xf numFmtId="0" fontId="6" fillId="0" borderId="6" xfId="0" applyFont="1" applyBorder="1" applyAlignment="1" applyProtection="1">
      <alignment horizontal="centerContinuous"/>
    </xf>
    <xf numFmtId="171" fontId="6" fillId="0" borderId="6" xfId="0" applyNumberFormat="1" applyFont="1" applyBorder="1" applyAlignment="1" applyProtection="1">
      <alignment horizontal="centerContinuous"/>
    </xf>
    <xf numFmtId="0" fontId="6" fillId="0" borderId="51" xfId="0" applyFont="1" applyBorder="1" applyAlignment="1" applyProtection="1">
      <alignment horizontal="centerContinuous"/>
    </xf>
    <xf numFmtId="0" fontId="10" fillId="0" borderId="0" xfId="0" applyFont="1" applyAlignment="1" applyProtection="1">
      <alignment horizontal="left" indent="4"/>
    </xf>
    <xf numFmtId="0" fontId="8" fillId="0" borderId="0" xfId="0" applyFont="1" applyBorder="1" applyProtection="1"/>
    <xf numFmtId="0" fontId="36" fillId="0" borderId="0" xfId="0" applyFont="1" applyBorder="1" applyAlignment="1" applyProtection="1"/>
    <xf numFmtId="0" fontId="8" fillId="0" borderId="0" xfId="0" applyFont="1" applyBorder="1" applyAlignment="1" applyProtection="1">
      <alignment horizontal="left"/>
    </xf>
    <xf numFmtId="0" fontId="37" fillId="0" borderId="0" xfId="0" applyFont="1" applyAlignment="1">
      <alignment wrapText="1"/>
    </xf>
    <xf numFmtId="0" fontId="37" fillId="0" borderId="0" xfId="0" applyFont="1" applyAlignment="1" applyProtection="1"/>
    <xf numFmtId="0" fontId="37" fillId="0" borderId="0" xfId="0" applyFont="1" applyBorder="1"/>
    <xf numFmtId="0" fontId="61" fillId="0" borderId="0" xfId="0" applyFont="1"/>
    <xf numFmtId="0" fontId="37" fillId="0" borderId="0" xfId="0" applyFont="1" applyBorder="1" applyAlignment="1" applyProtection="1">
      <alignment horizontal="left"/>
    </xf>
    <xf numFmtId="0" fontId="46" fillId="0" borderId="82" xfId="0" quotePrefix="1" applyNumberFormat="1" applyFont="1" applyBorder="1" applyAlignment="1" applyProtection="1"/>
    <xf numFmtId="0" fontId="46" fillId="0" borderId="0" xfId="0" quotePrefix="1" applyNumberFormat="1" applyFont="1" applyBorder="1" applyAlignment="1" applyProtection="1"/>
    <xf numFmtId="0" fontId="37" fillId="0" borderId="61" xfId="0" applyFont="1" applyBorder="1" applyAlignment="1" applyProtection="1">
      <alignment horizontal="right"/>
    </xf>
    <xf numFmtId="0" fontId="0" fillId="0" borderId="4" xfId="0" applyBorder="1" applyAlignment="1">
      <alignment horizontal="right"/>
    </xf>
    <xf numFmtId="0" fontId="6" fillId="0" borderId="0" xfId="0" applyFont="1" applyBorder="1" applyAlignment="1" applyProtection="1">
      <alignment horizontal="center"/>
    </xf>
    <xf numFmtId="0" fontId="12" fillId="0" borderId="0" xfId="0" applyFont="1" applyBorder="1" applyProtection="1"/>
    <xf numFmtId="0" fontId="58" fillId="0" borderId="0" xfId="0" applyFont="1" applyBorder="1" applyAlignment="1" applyProtection="1">
      <alignment horizontal="left"/>
    </xf>
    <xf numFmtId="0" fontId="57" fillId="0" borderId="0" xfId="0" applyFont="1"/>
    <xf numFmtId="0" fontId="59" fillId="0" borderId="0" xfId="0" applyFont="1" applyAlignment="1">
      <alignment horizontal="center"/>
    </xf>
    <xf numFmtId="0" fontId="41" fillId="0" borderId="0" xfId="0" applyFont="1" applyAlignment="1"/>
    <xf numFmtId="0" fontId="0" fillId="0" borderId="0" xfId="0" applyFill="1" applyBorder="1" applyAlignment="1" applyProtection="1"/>
    <xf numFmtId="0" fontId="10" fillId="0" borderId="0" xfId="0" applyFont="1" applyBorder="1" applyAlignment="1">
      <alignment wrapText="1"/>
    </xf>
    <xf numFmtId="0" fontId="8" fillId="0" borderId="0" xfId="0" applyFont="1" applyBorder="1" applyAlignment="1">
      <alignment wrapText="1"/>
    </xf>
    <xf numFmtId="0" fontId="7" fillId="0" borderId="0" xfId="0" applyNumberFormat="1" applyFont="1" applyAlignment="1">
      <alignment vertical="top"/>
    </xf>
    <xf numFmtId="0" fontId="10" fillId="0" borderId="0" xfId="0" applyNumberFormat="1" applyFont="1" applyAlignment="1">
      <alignment vertical="top"/>
    </xf>
    <xf numFmtId="0" fontId="10" fillId="0" borderId="0" xfId="0" applyNumberFormat="1" applyFont="1" applyBorder="1" applyAlignment="1">
      <alignment vertical="top"/>
    </xf>
    <xf numFmtId="0" fontId="62" fillId="0" borderId="0" xfId="0" applyFont="1" applyAlignment="1">
      <alignment wrapText="1"/>
    </xf>
    <xf numFmtId="0" fontId="37" fillId="0" borderId="0" xfId="0" applyFont="1" applyAlignment="1">
      <alignment horizontal="center" wrapText="1"/>
    </xf>
    <xf numFmtId="0" fontId="6" fillId="0" borderId="0" xfId="0" applyFont="1" applyFill="1" applyBorder="1" applyAlignment="1" applyProtection="1">
      <alignment horizontal="center"/>
    </xf>
    <xf numFmtId="0" fontId="10" fillId="0" borderId="0" xfId="0" applyFont="1" applyBorder="1" applyAlignment="1" applyProtection="1">
      <alignment horizontal="right"/>
    </xf>
    <xf numFmtId="0" fontId="59" fillId="0" borderId="0" xfId="0" applyFont="1" applyBorder="1" applyAlignment="1" applyProtection="1">
      <alignment horizontal="center"/>
    </xf>
    <xf numFmtId="0" fontId="51" fillId="0" borderId="0" xfId="0" applyFont="1" applyBorder="1" applyProtection="1"/>
    <xf numFmtId="0" fontId="46" fillId="0" borderId="0" xfId="0" applyNumberFormat="1" applyFont="1"/>
    <xf numFmtId="0" fontId="58" fillId="0" borderId="0" xfId="0" applyFont="1" applyAlignment="1"/>
    <xf numFmtId="168" fontId="0" fillId="0" borderId="0" xfId="0" applyNumberFormat="1" applyAlignment="1">
      <alignment wrapText="1"/>
    </xf>
    <xf numFmtId="0" fontId="0" fillId="0" borderId="55" xfId="0" applyBorder="1" applyAlignment="1">
      <alignment wrapText="1"/>
    </xf>
    <xf numFmtId="168" fontId="0" fillId="0" borderId="55" xfId="0" applyNumberFormat="1" applyBorder="1" applyAlignment="1"/>
    <xf numFmtId="168" fontId="0" fillId="0" borderId="4" xfId="0" applyNumberFormat="1" applyBorder="1" applyAlignment="1"/>
    <xf numFmtId="0" fontId="0" fillId="0" borderId="106" xfId="0" applyBorder="1" applyAlignment="1">
      <alignment wrapText="1"/>
    </xf>
    <xf numFmtId="168" fontId="0" fillId="0" borderId="106" xfId="0" applyNumberFormat="1" applyBorder="1" applyAlignment="1">
      <alignment wrapText="1"/>
    </xf>
    <xf numFmtId="168" fontId="0" fillId="0" borderId="4" xfId="0" applyNumberFormat="1" applyBorder="1" applyAlignment="1">
      <alignment wrapText="1"/>
    </xf>
    <xf numFmtId="168" fontId="0" fillId="0" borderId="55" xfId="0" applyNumberFormat="1" applyBorder="1" applyAlignment="1">
      <alignment wrapText="1"/>
    </xf>
    <xf numFmtId="172" fontId="0" fillId="0" borderId="0" xfId="0" applyNumberFormat="1"/>
    <xf numFmtId="0" fontId="1" fillId="0" borderId="0" xfId="0" applyFont="1" applyProtection="1"/>
    <xf numFmtId="171" fontId="0" fillId="0" borderId="63" xfId="0" applyNumberFormat="1" applyBorder="1" applyProtection="1"/>
    <xf numFmtId="0" fontId="0" fillId="0" borderId="15" xfId="0" applyNumberFormat="1" applyFill="1" applyBorder="1" applyProtection="1"/>
    <xf numFmtId="170" fontId="0" fillId="0" borderId="64" xfId="0" applyNumberFormat="1" applyFill="1" applyBorder="1" applyProtection="1"/>
    <xf numFmtId="0" fontId="1" fillId="0" borderId="12" xfId="0" applyFont="1" applyBorder="1" applyProtection="1"/>
    <xf numFmtId="0" fontId="0" fillId="0" borderId="50" xfId="0" applyBorder="1" applyProtection="1"/>
    <xf numFmtId="0" fontId="0" fillId="0" borderId="51" xfId="0" applyBorder="1" applyAlignment="1" applyProtection="1">
      <alignment horizontal="centerContinuous"/>
    </xf>
    <xf numFmtId="0" fontId="0" fillId="0" borderId="4" xfId="0" applyBorder="1" applyAlignment="1" applyProtection="1">
      <alignment horizontal="center"/>
      <protection locked="0"/>
    </xf>
    <xf numFmtId="0" fontId="10" fillId="0" borderId="4" xfId="0" applyFont="1" applyBorder="1" applyAlignment="1">
      <alignment vertical="top"/>
    </xf>
    <xf numFmtId="0" fontId="10" fillId="0" borderId="5" xfId="0" applyFont="1" applyBorder="1" applyAlignment="1">
      <alignment vertical="top"/>
    </xf>
    <xf numFmtId="0" fontId="10" fillId="0" borderId="4" xfId="0" applyFont="1" applyBorder="1" applyAlignment="1">
      <alignment horizontal="left" vertical="top"/>
    </xf>
    <xf numFmtId="0" fontId="10" fillId="0" borderId="5" xfId="0" applyFont="1" applyBorder="1" applyAlignment="1">
      <alignment horizontal="left" vertical="top"/>
    </xf>
    <xf numFmtId="171" fontId="52" fillId="0" borderId="0" xfId="0" applyNumberFormat="1" applyFont="1" applyAlignment="1">
      <alignment horizontal="right"/>
    </xf>
    <xf numFmtId="171" fontId="52" fillId="2" borderId="0" xfId="0" applyNumberFormat="1" applyFont="1" applyFill="1" applyAlignment="1" applyProtection="1">
      <alignment horizontal="right"/>
    </xf>
    <xf numFmtId="171" fontId="37" fillId="0" borderId="0" xfId="0" applyNumberFormat="1" applyFont="1"/>
    <xf numFmtId="0" fontId="57" fillId="0" borderId="4" xfId="0" applyFont="1" applyBorder="1" applyProtection="1"/>
    <xf numFmtId="171" fontId="0" fillId="0" borderId="22" xfId="0" applyNumberFormat="1" applyFill="1" applyBorder="1" applyProtection="1"/>
    <xf numFmtId="0" fontId="48" fillId="0" borderId="0" xfId="0" quotePrefix="1" applyFont="1" applyFill="1" applyBorder="1" applyAlignment="1">
      <alignment horizontal="center"/>
    </xf>
    <xf numFmtId="3" fontId="37" fillId="0" borderId="31" xfId="0" applyNumberFormat="1" applyFont="1" applyBorder="1" applyProtection="1"/>
    <xf numFmtId="3" fontId="37" fillId="0" borderId="12" xfId="0" applyNumberFormat="1" applyFont="1" applyBorder="1" applyProtection="1"/>
    <xf numFmtId="0" fontId="37" fillId="0" borderId="4" xfId="0" applyFont="1" applyBorder="1" applyProtection="1"/>
    <xf numFmtId="0" fontId="37" fillId="0" borderId="4" xfId="0" applyFont="1" applyBorder="1" applyAlignment="1" applyProtection="1">
      <alignment horizontal="right"/>
    </xf>
    <xf numFmtId="171" fontId="37" fillId="0" borderId="4" xfId="0" applyNumberFormat="1" applyFont="1" applyBorder="1" applyProtection="1"/>
    <xf numFmtId="0" fontId="21" fillId="2" borderId="18" xfId="0" applyFont="1" applyFill="1" applyBorder="1" applyAlignment="1">
      <alignment horizontal="left"/>
    </xf>
    <xf numFmtId="0" fontId="0" fillId="2" borderId="13" xfId="0" applyFill="1" applyBorder="1" applyAlignment="1">
      <alignment horizontal="left"/>
    </xf>
    <xf numFmtId="0" fontId="1" fillId="2" borderId="9" xfId="0" applyFont="1" applyFill="1" applyBorder="1" applyAlignment="1">
      <alignment horizontal="left"/>
    </xf>
    <xf numFmtId="0" fontId="0" fillId="2" borderId="9" xfId="0" applyFill="1" applyBorder="1" applyAlignment="1">
      <alignment horizontal="left"/>
    </xf>
    <xf numFmtId="0" fontId="21" fillId="2" borderId="34" xfId="0" applyFont="1" applyFill="1" applyBorder="1" applyAlignment="1" applyProtection="1">
      <alignment horizontal="left"/>
    </xf>
    <xf numFmtId="0" fontId="0" fillId="2" borderId="34" xfId="0" applyFill="1" applyBorder="1" applyAlignment="1" applyProtection="1">
      <alignment horizontal="left"/>
    </xf>
    <xf numFmtId="0" fontId="0" fillId="2" borderId="75" xfId="0" applyFill="1" applyBorder="1" applyProtection="1"/>
    <xf numFmtId="168" fontId="19" fillId="0" borderId="49" xfId="0" applyNumberFormat="1" applyFont="1" applyBorder="1" applyAlignment="1" applyProtection="1">
      <alignment horizontal="right"/>
      <protection locked="0"/>
    </xf>
    <xf numFmtId="0" fontId="37" fillId="0" borderId="0" xfId="0" applyFont="1" applyBorder="1" applyAlignment="1">
      <alignment wrapText="1"/>
    </xf>
    <xf numFmtId="0" fontId="0" fillId="0" borderId="105" xfId="0" applyBorder="1"/>
    <xf numFmtId="168" fontId="37" fillId="0" borderId="22" xfId="0" applyNumberFormat="1" applyFont="1" applyBorder="1"/>
    <xf numFmtId="0" fontId="0" fillId="0" borderId="4" xfId="0" applyBorder="1" applyAlignment="1" applyProtection="1"/>
    <xf numFmtId="0" fontId="0" fillId="0" borderId="4" xfId="0" applyBorder="1" applyAlignment="1"/>
    <xf numFmtId="0" fontId="0" fillId="0" borderId="109" xfId="0" applyBorder="1" applyAlignment="1" applyProtection="1"/>
    <xf numFmtId="0" fontId="39" fillId="0" borderId="109" xfId="0" applyFont="1" applyBorder="1"/>
    <xf numFmtId="0" fontId="39" fillId="0" borderId="37" xfId="0" applyFont="1" applyBorder="1" applyProtection="1">
      <protection locked="0"/>
    </xf>
    <xf numFmtId="0" fontId="39" fillId="0" borderId="4" xfId="0" applyFont="1" applyBorder="1" applyProtection="1">
      <protection locked="0"/>
    </xf>
    <xf numFmtId="0" fontId="39" fillId="0" borderId="31" xfId="0" applyFont="1" applyBorder="1"/>
    <xf numFmtId="0" fontId="39" fillId="0" borderId="49" xfId="0" applyFont="1" applyBorder="1" applyProtection="1">
      <protection locked="0"/>
    </xf>
    <xf numFmtId="0" fontId="39" fillId="0" borderId="0" xfId="0" applyFont="1" applyBorder="1" applyProtection="1"/>
    <xf numFmtId="0" fontId="39" fillId="0" borderId="5" xfId="0" applyFont="1" applyBorder="1" applyProtection="1">
      <protection locked="0"/>
    </xf>
    <xf numFmtId="0" fontId="39" fillId="0" borderId="47" xfId="0" applyFont="1" applyBorder="1" applyProtection="1">
      <protection locked="0"/>
    </xf>
    <xf numFmtId="0" fontId="39" fillId="0" borderId="17" xfId="0" applyFont="1" applyBorder="1"/>
    <xf numFmtId="49" fontId="39" fillId="0" borderId="0" xfId="0" applyNumberFormat="1" applyFont="1" applyBorder="1" applyAlignment="1" applyProtection="1"/>
    <xf numFmtId="0" fontId="5" fillId="0" borderId="0" xfId="0" applyFont="1"/>
    <xf numFmtId="0" fontId="39" fillId="0" borderId="0" xfId="0" applyFont="1" applyAlignment="1">
      <alignment horizontal="right"/>
    </xf>
    <xf numFmtId="0" fontId="5" fillId="0" borderId="51" xfId="0" applyFont="1" applyBorder="1"/>
    <xf numFmtId="0" fontId="5" fillId="0" borderId="50" xfId="0" applyFont="1" applyBorder="1"/>
    <xf numFmtId="0" fontId="5" fillId="0" borderId="6" xfId="0" applyFont="1" applyBorder="1"/>
    <xf numFmtId="0" fontId="5" fillId="0" borderId="109" xfId="0" applyFont="1" applyBorder="1"/>
    <xf numFmtId="0" fontId="5" fillId="0" borderId="31" xfId="0" applyFont="1" applyBorder="1"/>
    <xf numFmtId="0" fontId="5" fillId="0" borderId="0" xfId="0" applyFont="1" applyBorder="1"/>
    <xf numFmtId="0" fontId="5" fillId="0" borderId="31" xfId="0" applyFont="1" applyBorder="1" applyAlignment="1">
      <alignment horizontal="right"/>
    </xf>
    <xf numFmtId="0" fontId="5" fillId="0" borderId="37" xfId="0" applyFont="1" applyBorder="1" applyProtection="1">
      <protection locked="0"/>
    </xf>
    <xf numFmtId="0" fontId="5" fillId="0" borderId="5" xfId="0" applyFont="1" applyBorder="1"/>
    <xf numFmtId="0" fontId="5" fillId="0" borderId="4" xfId="0" applyFont="1" applyBorder="1"/>
    <xf numFmtId="0" fontId="5" fillId="0" borderId="4" xfId="0" applyFont="1" applyBorder="1" applyAlignment="1">
      <alignment vertical="top" wrapText="1"/>
    </xf>
    <xf numFmtId="0" fontId="5" fillId="0" borderId="17" xfId="0" applyFont="1" applyBorder="1"/>
    <xf numFmtId="0" fontId="5" fillId="0" borderId="61" xfId="0" applyFont="1" applyBorder="1"/>
    <xf numFmtId="0" fontId="5" fillId="0" borderId="110" xfId="0" applyFont="1" applyBorder="1"/>
    <xf numFmtId="0" fontId="5" fillId="0" borderId="0" xfId="0" applyFont="1" applyAlignment="1">
      <alignment horizontal="right"/>
    </xf>
    <xf numFmtId="0" fontId="42" fillId="0" borderId="0" xfId="0" applyFont="1"/>
    <xf numFmtId="0" fontId="5" fillId="0" borderId="82" xfId="0" applyFont="1" applyBorder="1"/>
    <xf numFmtId="0" fontId="5" fillId="0" borderId="82" xfId="0" applyFont="1" applyBorder="1" applyAlignment="1">
      <alignment horizontal="right"/>
    </xf>
    <xf numFmtId="0" fontId="0" fillId="0" borderId="0" xfId="0" quotePrefix="1" applyAlignment="1" applyProtection="1">
      <alignment horizontal="center"/>
    </xf>
    <xf numFmtId="0" fontId="37" fillId="0" borderId="0" xfId="0" quotePrefix="1" applyFont="1" applyProtection="1"/>
    <xf numFmtId="0" fontId="0" fillId="0" borderId="31" xfId="0" applyBorder="1" applyAlignment="1" applyProtection="1"/>
    <xf numFmtId="0" fontId="0" fillId="0" borderId="109" xfId="0" applyBorder="1" applyAlignment="1"/>
    <xf numFmtId="0" fontId="37" fillId="0" borderId="31" xfId="0" applyFont="1" applyBorder="1" applyAlignment="1" applyProtection="1"/>
    <xf numFmtId="171" fontId="0" fillId="0" borderId="0" xfId="0" applyNumberFormat="1" applyBorder="1" applyAlignment="1" applyProtection="1"/>
    <xf numFmtId="0" fontId="37" fillId="0" borderId="0" xfId="0" applyFont="1" applyBorder="1" applyAlignment="1"/>
    <xf numFmtId="0" fontId="37" fillId="0" borderId="109" xfId="0" applyFont="1" applyBorder="1" applyAlignment="1"/>
    <xf numFmtId="0" fontId="37" fillId="0" borderId="12" xfId="0" applyFont="1" applyBorder="1" applyAlignment="1" applyProtection="1"/>
    <xf numFmtId="0" fontId="0" fillId="0" borderId="17" xfId="0" applyBorder="1" applyAlignment="1"/>
    <xf numFmtId="0" fontId="57" fillId="0" borderId="0" xfId="0" applyFont="1" applyBorder="1" applyAlignment="1" applyProtection="1">
      <alignment horizontal="centerContinuous"/>
    </xf>
    <xf numFmtId="171" fontId="57" fillId="0" borderId="0" xfId="0" applyNumberFormat="1" applyFont="1" applyBorder="1" applyAlignment="1" applyProtection="1">
      <alignment horizontal="centerContinuous"/>
    </xf>
    <xf numFmtId="0" fontId="6" fillId="0" borderId="31" xfId="0" applyFont="1" applyBorder="1" applyAlignment="1" applyProtection="1">
      <alignment horizontal="centerContinuous"/>
    </xf>
    <xf numFmtId="0" fontId="6" fillId="0" borderId="0" xfId="0" applyFont="1" applyBorder="1" applyAlignment="1" applyProtection="1">
      <alignment horizontal="centerContinuous"/>
    </xf>
    <xf numFmtId="171" fontId="6" fillId="0" borderId="0" xfId="0" applyNumberFormat="1" applyFont="1" applyBorder="1" applyAlignment="1" applyProtection="1">
      <alignment horizontal="centerContinuous"/>
    </xf>
    <xf numFmtId="0" fontId="6" fillId="0" borderId="109" xfId="0" applyFont="1" applyBorder="1" applyAlignment="1" applyProtection="1">
      <alignment horizontal="centerContinuous"/>
    </xf>
    <xf numFmtId="0" fontId="64" fillId="0" borderId="4" xfId="0" applyFont="1" applyBorder="1" applyAlignment="1" applyProtection="1">
      <alignment horizontal="left"/>
    </xf>
    <xf numFmtId="0" fontId="37" fillId="0" borderId="17" xfId="0" applyFont="1" applyBorder="1" applyProtection="1"/>
    <xf numFmtId="0" fontId="57" fillId="0" borderId="0" xfId="0" applyFont="1" applyBorder="1" applyProtection="1"/>
    <xf numFmtId="10" fontId="0" fillId="0" borderId="4" xfId="0" applyNumberFormat="1" applyBorder="1" applyProtection="1"/>
    <xf numFmtId="0" fontId="57" fillId="0" borderId="5" xfId="0" applyFont="1" applyBorder="1" applyAlignment="1" applyProtection="1">
      <alignment horizontal="centerContinuous"/>
    </xf>
    <xf numFmtId="0" fontId="19" fillId="0" borderId="0" xfId="0" applyFont="1" applyBorder="1" applyAlignment="1" applyProtection="1"/>
    <xf numFmtId="171" fontId="37" fillId="0" borderId="0" xfId="0" quotePrefix="1" applyNumberFormat="1" applyFont="1" applyProtection="1"/>
    <xf numFmtId="0" fontId="42" fillId="0" borderId="0" xfId="0" applyFont="1" applyBorder="1" applyAlignment="1" applyProtection="1"/>
    <xf numFmtId="0" fontId="51" fillId="0" borderId="0" xfId="0" applyFont="1" applyBorder="1" applyAlignment="1" applyProtection="1"/>
    <xf numFmtId="0" fontId="17" fillId="0" borderId="0" xfId="0" applyFont="1" applyAlignment="1">
      <alignment horizontal="justify"/>
    </xf>
    <xf numFmtId="0" fontId="7" fillId="0" borderId="0" xfId="0" applyFont="1" applyAlignment="1">
      <alignment horizontal="centerContinuous"/>
    </xf>
    <xf numFmtId="0" fontId="66" fillId="0" borderId="0" xfId="0" applyFont="1" applyAlignment="1">
      <alignment horizontal="centerContinuous"/>
    </xf>
    <xf numFmtId="0" fontId="0" fillId="0" borderId="4" xfId="0" applyBorder="1" applyProtection="1">
      <protection locked="0"/>
    </xf>
    <xf numFmtId="0" fontId="62" fillId="0" borderId="0" xfId="0" applyFont="1" applyAlignment="1">
      <alignment horizontal="left"/>
    </xf>
    <xf numFmtId="0" fontId="10" fillId="0" borderId="0" xfId="0" quotePrefix="1" applyNumberFormat="1" applyFont="1" applyAlignment="1">
      <alignment horizontal="right"/>
    </xf>
    <xf numFmtId="16" fontId="10" fillId="0" borderId="0" xfId="0" quotePrefix="1" applyNumberFormat="1" applyFont="1" applyAlignment="1">
      <alignment horizontal="right"/>
    </xf>
    <xf numFmtId="0" fontId="10" fillId="0" borderId="0" xfId="0" quotePrefix="1" applyFont="1" applyAlignment="1">
      <alignment horizontal="right"/>
    </xf>
    <xf numFmtId="0" fontId="58" fillId="0" borderId="0" xfId="0" applyFont="1" applyAlignment="1" applyProtection="1">
      <alignment horizontal="left"/>
    </xf>
    <xf numFmtId="0" fontId="10" fillId="0" borderId="0" xfId="0" applyFont="1" applyBorder="1" applyAlignment="1">
      <alignment horizontal="centerContinuous"/>
    </xf>
    <xf numFmtId="0" fontId="10" fillId="0" borderId="10" xfId="0" applyFont="1" applyBorder="1"/>
    <xf numFmtId="0" fontId="10" fillId="0" borderId="35" xfId="0" applyFont="1" applyBorder="1"/>
    <xf numFmtId="0" fontId="0" fillId="0" borderId="36" xfId="0" applyBorder="1"/>
    <xf numFmtId="0" fontId="10" fillId="0" borderId="111" xfId="0" applyFont="1" applyBorder="1"/>
    <xf numFmtId="0" fontId="10" fillId="0" borderId="58" xfId="0" applyFont="1" applyBorder="1"/>
    <xf numFmtId="0" fontId="10" fillId="0" borderId="102" xfId="0" applyFont="1" applyBorder="1"/>
    <xf numFmtId="0" fontId="10" fillId="0" borderId="10" xfId="0" applyFont="1" applyBorder="1" applyAlignment="1">
      <alignment horizontal="left"/>
    </xf>
    <xf numFmtId="0" fontId="10" fillId="0" borderId="11" xfId="0" applyFont="1" applyBorder="1" applyAlignment="1">
      <alignment horizontal="left"/>
    </xf>
    <xf numFmtId="0" fontId="0" fillId="0" borderId="37" xfId="0" applyBorder="1" applyAlignment="1">
      <alignment horizontal="left"/>
    </xf>
    <xf numFmtId="0" fontId="10" fillId="0" borderId="40" xfId="0" applyFont="1" applyBorder="1" applyAlignment="1">
      <alignment horizontal="left"/>
    </xf>
    <xf numFmtId="0" fontId="0" fillId="0" borderId="41" xfId="0" applyBorder="1" applyAlignment="1">
      <alignment horizontal="left"/>
    </xf>
    <xf numFmtId="0" fontId="0" fillId="0" borderId="111" xfId="0" applyBorder="1" applyAlignment="1">
      <alignment horizontal="left"/>
    </xf>
    <xf numFmtId="0" fontId="0" fillId="0" borderId="58" xfId="0" applyBorder="1" applyAlignment="1">
      <alignment horizontal="left"/>
    </xf>
    <xf numFmtId="0" fontId="0" fillId="0" borderId="20" xfId="0" applyBorder="1" applyAlignment="1">
      <alignment horizontal="left"/>
    </xf>
    <xf numFmtId="0" fontId="0" fillId="0" borderId="112" xfId="0" applyBorder="1" applyAlignment="1">
      <alignment horizontal="left"/>
    </xf>
    <xf numFmtId="0" fontId="0" fillId="0" borderId="102" xfId="0" applyBorder="1" applyAlignment="1">
      <alignment horizontal="left"/>
    </xf>
    <xf numFmtId="0" fontId="67" fillId="0" borderId="0" xfId="0" applyFont="1"/>
    <xf numFmtId="168" fontId="6" fillId="0" borderId="47" xfId="0" applyNumberFormat="1" applyFont="1" applyBorder="1" applyAlignment="1" applyProtection="1">
      <alignment horizontal="right"/>
      <protection locked="0"/>
    </xf>
    <xf numFmtId="0" fontId="12" fillId="0" borderId="4" xfId="0" applyFont="1" applyBorder="1"/>
    <xf numFmtId="0" fontId="12" fillId="0" borderId="4" xfId="0" applyFont="1" applyBorder="1" applyAlignment="1"/>
    <xf numFmtId="0" fontId="12" fillId="0" borderId="5" xfId="0" applyFont="1" applyBorder="1" applyAlignment="1">
      <alignment horizontal="center"/>
    </xf>
    <xf numFmtId="0" fontId="12" fillId="0" borderId="6" xfId="0" applyFont="1" applyBorder="1"/>
    <xf numFmtId="0" fontId="17" fillId="3" borderId="4" xfId="0" applyFont="1" applyFill="1" applyBorder="1" applyAlignment="1"/>
    <xf numFmtId="0" fontId="12" fillId="0" borderId="49" xfId="0" applyFont="1" applyBorder="1"/>
    <xf numFmtId="0" fontId="12" fillId="0" borderId="20" xfId="0" applyFont="1" applyBorder="1" applyAlignment="1" applyProtection="1">
      <alignment horizontal="center"/>
      <protection locked="0"/>
    </xf>
    <xf numFmtId="0" fontId="19" fillId="0" borderId="80" xfId="0" quotePrefix="1" applyFont="1" applyBorder="1" applyAlignment="1" applyProtection="1">
      <alignment horizontal="center" vertical="top" wrapText="1"/>
    </xf>
    <xf numFmtId="0" fontId="19" fillId="0" borderId="72" xfId="0" quotePrefix="1" applyFont="1" applyBorder="1" applyAlignment="1" applyProtection="1">
      <alignment horizontal="center" vertical="top" wrapText="1"/>
    </xf>
    <xf numFmtId="0" fontId="48" fillId="0" borderId="0" xfId="0" applyFont="1"/>
    <xf numFmtId="0" fontId="12" fillId="0" borderId="47" xfId="0" applyFont="1" applyBorder="1" applyAlignment="1"/>
    <xf numFmtId="0" fontId="10" fillId="0" borderId="4" xfId="0" applyFont="1" applyBorder="1" applyAlignment="1" applyProtection="1">
      <alignment horizontal="center"/>
      <protection locked="0"/>
    </xf>
    <xf numFmtId="0" fontId="10" fillId="0" borderId="4" xfId="0" applyFont="1" applyBorder="1" applyAlignment="1" applyProtection="1">
      <alignment horizontal="left"/>
      <protection locked="0"/>
    </xf>
    <xf numFmtId="171" fontId="38" fillId="0" borderId="10" xfId="0" applyNumberFormat="1" applyFont="1" applyBorder="1" applyAlignment="1" applyProtection="1">
      <protection locked="0"/>
    </xf>
    <xf numFmtId="0" fontId="48" fillId="0" borderId="0" xfId="0" applyFont="1" applyAlignment="1"/>
    <xf numFmtId="3" fontId="48" fillId="0" borderId="0" xfId="0" applyNumberFormat="1" applyFont="1"/>
    <xf numFmtId="3" fontId="1" fillId="0" borderId="0" xfId="0" applyNumberFormat="1" applyFont="1" applyProtection="1"/>
    <xf numFmtId="0" fontId="1" fillId="0" borderId="0" xfId="0" applyFont="1" applyFill="1" applyProtection="1"/>
    <xf numFmtId="0" fontId="47" fillId="0" borderId="0" xfId="0" applyFont="1" applyProtection="1"/>
    <xf numFmtId="0" fontId="61" fillId="0" borderId="0" xfId="0" applyFont="1" applyProtection="1"/>
    <xf numFmtId="0" fontId="61" fillId="0" borderId="0" xfId="0" applyFont="1" applyFill="1" applyProtection="1"/>
    <xf numFmtId="0" fontId="61" fillId="0" borderId="0" xfId="0" quotePrefix="1" applyFont="1" applyProtection="1"/>
    <xf numFmtId="0" fontId="61" fillId="0" borderId="0" xfId="0" applyFont="1" applyBorder="1" applyProtection="1"/>
    <xf numFmtId="0" fontId="68" fillId="0" borderId="1" xfId="0" applyFont="1" applyBorder="1" applyAlignment="1" applyProtection="1">
      <alignment horizontal="center"/>
    </xf>
    <xf numFmtId="0" fontId="68" fillId="0" borderId="2" xfId="0" applyFont="1" applyBorder="1" applyAlignment="1" applyProtection="1">
      <alignment horizontal="center"/>
    </xf>
    <xf numFmtId="0" fontId="68" fillId="0" borderId="3" xfId="0" applyFont="1" applyBorder="1" applyAlignment="1" applyProtection="1">
      <alignment horizontal="center"/>
    </xf>
    <xf numFmtId="170" fontId="59" fillId="0" borderId="0" xfId="0" applyNumberFormat="1" applyFont="1" applyFill="1" applyBorder="1" applyAlignment="1" applyProtection="1">
      <alignment horizontal="centerContinuous"/>
    </xf>
    <xf numFmtId="179" fontId="56" fillId="0" borderId="0" xfId="0" applyNumberFormat="1" applyFont="1" applyFill="1" applyBorder="1" applyAlignment="1" applyProtection="1">
      <alignment horizontal="center"/>
    </xf>
    <xf numFmtId="179" fontId="56" fillId="0" borderId="0" xfId="0" applyNumberFormat="1" applyFont="1" applyFill="1" applyBorder="1" applyAlignment="1" applyProtection="1">
      <alignment horizontal="right"/>
    </xf>
    <xf numFmtId="4" fontId="51" fillId="0" borderId="0" xfId="0" applyNumberFormat="1" applyFont="1" applyFill="1" applyBorder="1" applyAlignment="1" applyProtection="1">
      <alignment horizontal="right"/>
    </xf>
    <xf numFmtId="168" fontId="51" fillId="0" borderId="0" xfId="0" applyNumberFormat="1" applyFont="1" applyFill="1" applyBorder="1" applyAlignment="1" applyProtection="1">
      <alignment horizontal="right"/>
    </xf>
    <xf numFmtId="0" fontId="51" fillId="0" borderId="0" xfId="0" applyFont="1" applyBorder="1" applyAlignment="1" applyProtection="1">
      <alignment horizontal="right"/>
    </xf>
    <xf numFmtId="4" fontId="51" fillId="0" borderId="0" xfId="0" applyNumberFormat="1" applyFont="1" applyBorder="1" applyAlignment="1" applyProtection="1">
      <alignment horizontal="right"/>
    </xf>
    <xf numFmtId="171" fontId="51" fillId="0" borderId="0" xfId="0" applyNumberFormat="1" applyFont="1" applyBorder="1" applyProtection="1"/>
    <xf numFmtId="4" fontId="51" fillId="0" borderId="0" xfId="0" applyNumberFormat="1" applyFont="1" applyBorder="1" applyProtection="1"/>
    <xf numFmtId="168" fontId="51" fillId="0" borderId="0" xfId="0" applyNumberFormat="1" applyFont="1" applyBorder="1" applyProtection="1"/>
    <xf numFmtId="0" fontId="69" fillId="0" borderId="61" xfId="0" applyFont="1" applyBorder="1" applyAlignment="1" applyProtection="1">
      <alignment horizontal="center"/>
    </xf>
    <xf numFmtId="0" fontId="69" fillId="0" borderId="61" xfId="0" applyFont="1" applyBorder="1" applyAlignment="1">
      <alignment horizontal="center"/>
    </xf>
    <xf numFmtId="0" fontId="22" fillId="0" borderId="49" xfId="0" applyFont="1" applyBorder="1"/>
    <xf numFmtId="0" fontId="22" fillId="0" borderId="47" xfId="0" applyFont="1" applyBorder="1" applyAlignment="1"/>
    <xf numFmtId="0" fontId="22" fillId="0" borderId="104" xfId="0" applyFont="1" applyBorder="1"/>
    <xf numFmtId="0" fontId="22" fillId="0" borderId="95" xfId="0" applyFont="1" applyBorder="1" applyAlignment="1"/>
    <xf numFmtId="0" fontId="0" fillId="0" borderId="113" xfId="0" applyBorder="1" applyAlignment="1">
      <alignment horizontal="center"/>
    </xf>
    <xf numFmtId="0" fontId="13" fillId="0" borderId="5" xfId="0" applyFont="1" applyBorder="1" applyProtection="1">
      <protection locked="0"/>
    </xf>
    <xf numFmtId="0" fontId="7" fillId="0" borderId="0" xfId="0" applyFont="1" applyAlignment="1" applyProtection="1">
      <alignment horizontal="centerContinuous"/>
    </xf>
    <xf numFmtId="0" fontId="10" fillId="0" borderId="0" xfId="0" applyFont="1" applyBorder="1" applyAlignment="1" applyProtection="1">
      <alignment horizontal="centerContinuous"/>
    </xf>
    <xf numFmtId="168" fontId="10" fillId="0" borderId="0" xfId="0" applyNumberFormat="1" applyFont="1" applyBorder="1" applyAlignment="1" applyProtection="1"/>
    <xf numFmtId="0" fontId="12" fillId="0" borderId="0" xfId="0" applyFont="1" applyBorder="1" applyAlignment="1"/>
    <xf numFmtId="0" fontId="22" fillId="0" borderId="6" xfId="0" applyFont="1" applyBorder="1"/>
    <xf numFmtId="0" fontId="22" fillId="0" borderId="4" xfId="0" applyFont="1" applyBorder="1"/>
    <xf numFmtId="0" fontId="22" fillId="0" borderId="51" xfId="0" applyFont="1" applyBorder="1"/>
    <xf numFmtId="0" fontId="22" fillId="0" borderId="17" xfId="0" applyFont="1" applyBorder="1"/>
    <xf numFmtId="0" fontId="12" fillId="0" borderId="0" xfId="0" applyFont="1" applyFill="1"/>
    <xf numFmtId="0" fontId="10" fillId="0" borderId="0" xfId="0" quotePrefix="1" applyFont="1" applyAlignment="1">
      <alignment horizontal="left" vertical="top"/>
    </xf>
    <xf numFmtId="0" fontId="10" fillId="0" borderId="4" xfId="0" applyFont="1" applyBorder="1" applyAlignment="1">
      <alignment horizontal="left"/>
    </xf>
    <xf numFmtId="0" fontId="10" fillId="0" borderId="0" xfId="0" quotePrefix="1" applyFont="1" applyAlignment="1">
      <alignment horizontal="left"/>
    </xf>
    <xf numFmtId="0" fontId="10" fillId="0" borderId="0" xfId="0" quotePrefix="1" applyFont="1" applyAlignment="1">
      <alignment vertical="top"/>
    </xf>
    <xf numFmtId="0" fontId="10" fillId="0" borderId="4" xfId="0" applyFont="1" applyBorder="1" applyProtection="1">
      <protection locked="0"/>
    </xf>
    <xf numFmtId="0" fontId="10" fillId="0" borderId="0" xfId="0" applyFont="1" applyAlignment="1">
      <alignment vertical="center"/>
    </xf>
    <xf numFmtId="0" fontId="34" fillId="0" borderId="0" xfId="0" applyFont="1" applyAlignment="1">
      <alignment horizontal="left"/>
    </xf>
    <xf numFmtId="0" fontId="10" fillId="0" borderId="0" xfId="0" quotePrefix="1" applyFont="1" applyAlignment="1"/>
    <xf numFmtId="0" fontId="37" fillId="0" borderId="0" xfId="0" applyFont="1" applyFill="1" applyProtection="1"/>
    <xf numFmtId="0" fontId="73" fillId="0" borderId="0" xfId="0" applyFont="1" applyProtection="1"/>
    <xf numFmtId="165" fontId="36" fillId="0" borderId="0" xfId="0" applyNumberFormat="1" applyFont="1" applyBorder="1" applyAlignment="1" applyProtection="1">
      <alignment horizontal="center"/>
      <protection locked="0"/>
    </xf>
    <xf numFmtId="168" fontId="6" fillId="0" borderId="0" xfId="0" applyNumberFormat="1" applyFont="1" applyFill="1" applyBorder="1" applyAlignment="1" applyProtection="1">
      <alignment horizontal="right"/>
      <protection locked="0"/>
    </xf>
    <xf numFmtId="10" fontId="37" fillId="0" borderId="0" xfId="0" applyNumberFormat="1" applyFont="1" applyProtection="1"/>
    <xf numFmtId="0" fontId="57" fillId="0" borderId="12" xfId="0" applyFont="1" applyBorder="1" applyProtection="1"/>
    <xf numFmtId="0" fontId="42" fillId="0" borderId="4" xfId="0" applyFont="1" applyBorder="1" applyAlignment="1" applyProtection="1">
      <alignment horizontal="right"/>
    </xf>
    <xf numFmtId="0" fontId="42" fillId="0" borderId="4" xfId="0" applyFont="1" applyBorder="1" applyProtection="1"/>
    <xf numFmtId="171" fontId="42" fillId="0" borderId="4" xfId="0" applyNumberFormat="1" applyFont="1" applyBorder="1" applyProtection="1"/>
    <xf numFmtId="0" fontId="42" fillId="0" borderId="17" xfId="0" applyFont="1" applyBorder="1" applyProtection="1"/>
    <xf numFmtId="10" fontId="57" fillId="0" borderId="12" xfId="0" applyNumberFormat="1" applyFont="1" applyBorder="1" applyProtection="1"/>
    <xf numFmtId="0" fontId="6" fillId="0" borderId="0" xfId="0" applyFont="1" applyBorder="1" applyAlignment="1" applyProtection="1">
      <alignment horizontal="left"/>
    </xf>
    <xf numFmtId="0" fontId="6" fillId="2" borderId="50" xfId="0" applyFont="1" applyFill="1" applyBorder="1" applyAlignment="1" applyProtection="1">
      <alignment horizontal="centerContinuous"/>
    </xf>
    <xf numFmtId="0" fontId="6" fillId="2" borderId="6" xfId="0" applyFont="1" applyFill="1" applyBorder="1" applyAlignment="1" applyProtection="1">
      <alignment horizontal="centerContinuous"/>
    </xf>
    <xf numFmtId="171" fontId="6" fillId="2" borderId="6" xfId="0" applyNumberFormat="1" applyFont="1" applyFill="1" applyBorder="1" applyAlignment="1" applyProtection="1">
      <alignment horizontal="centerContinuous"/>
    </xf>
    <xf numFmtId="0" fontId="6" fillId="2" borderId="51" xfId="0" applyFont="1" applyFill="1" applyBorder="1" applyAlignment="1" applyProtection="1">
      <alignment horizontal="centerContinuous"/>
    </xf>
    <xf numFmtId="0" fontId="0" fillId="2" borderId="31" xfId="0" applyFill="1" applyBorder="1" applyProtection="1"/>
    <xf numFmtId="168" fontId="0" fillId="2" borderId="0" xfId="0" applyNumberFormat="1" applyFill="1" applyBorder="1" applyProtection="1"/>
    <xf numFmtId="0" fontId="0" fillId="2" borderId="0" xfId="0" applyFill="1" applyBorder="1" applyAlignment="1" applyProtection="1"/>
    <xf numFmtId="0" fontId="0" fillId="2" borderId="0" xfId="0" applyFill="1" applyBorder="1" applyProtection="1"/>
    <xf numFmtId="171" fontId="0" fillId="2" borderId="0" xfId="0" applyNumberFormat="1" applyFill="1" applyBorder="1" applyProtection="1"/>
    <xf numFmtId="0" fontId="0" fillId="2" borderId="109" xfId="0" applyFill="1" applyBorder="1" applyProtection="1"/>
    <xf numFmtId="0" fontId="0" fillId="2" borderId="12" xfId="0" applyFill="1" applyBorder="1" applyProtection="1"/>
    <xf numFmtId="0" fontId="0" fillId="2" borderId="4" xfId="0" applyFill="1" applyBorder="1" applyProtection="1"/>
    <xf numFmtId="0" fontId="3" fillId="0" borderId="114" xfId="0" applyFont="1" applyBorder="1" applyAlignment="1">
      <alignment horizontal="centerContinuous"/>
    </xf>
    <xf numFmtId="0" fontId="3" fillId="0" borderId="115" xfId="0" applyFont="1" applyBorder="1" applyAlignment="1">
      <alignment horizontal="centerContinuous"/>
    </xf>
    <xf numFmtId="0" fontId="3" fillId="0" borderId="116" xfId="0" applyFont="1" applyBorder="1" applyAlignment="1">
      <alignment horizontal="centerContinuous"/>
    </xf>
    <xf numFmtId="0" fontId="6" fillId="0" borderId="117" xfId="0" applyFont="1" applyBorder="1" applyAlignment="1">
      <alignment horizontal="centerContinuous"/>
    </xf>
    <xf numFmtId="0" fontId="6" fillId="0" borderId="0" xfId="0" applyFont="1" applyBorder="1" applyAlignment="1">
      <alignment horizontal="centerContinuous"/>
    </xf>
    <xf numFmtId="0" fontId="6" fillId="0" borderId="118" xfId="0" applyFont="1" applyBorder="1" applyAlignment="1">
      <alignment horizontal="centerContinuous"/>
    </xf>
    <xf numFmtId="0" fontId="37" fillId="0" borderId="117" xfId="0" applyFont="1" applyBorder="1"/>
    <xf numFmtId="0" fontId="0" fillId="0" borderId="118" xfId="0" applyBorder="1"/>
    <xf numFmtId="0" fontId="37" fillId="0" borderId="119" xfId="0" applyFont="1" applyBorder="1"/>
    <xf numFmtId="0" fontId="37" fillId="0" borderId="120" xfId="0" applyFont="1" applyBorder="1"/>
    <xf numFmtId="0" fontId="0" fillId="0" borderId="121" xfId="0" applyBorder="1"/>
    <xf numFmtId="0" fontId="51" fillId="0" borderId="0" xfId="0" applyFont="1" applyBorder="1"/>
    <xf numFmtId="0" fontId="51" fillId="0" borderId="120" xfId="0" applyFont="1" applyBorder="1"/>
    <xf numFmtId="9" fontId="0" fillId="0" borderId="0" xfId="0" applyNumberFormat="1" applyBorder="1" applyProtection="1"/>
    <xf numFmtId="9" fontId="0" fillId="0" borderId="22" xfId="0" applyNumberFormat="1" applyBorder="1" applyProtection="1"/>
    <xf numFmtId="9" fontId="0" fillId="0" borderId="22" xfId="0" applyNumberFormat="1" applyBorder="1" applyAlignment="1" applyProtection="1">
      <alignment horizontal="right"/>
    </xf>
    <xf numFmtId="0" fontId="6" fillId="0" borderId="0" xfId="0" applyFont="1" applyBorder="1" applyAlignment="1" applyProtection="1">
      <alignment horizontal="center" wrapText="1"/>
    </xf>
    <xf numFmtId="10" fontId="57" fillId="0" borderId="31" xfId="0" applyNumberFormat="1" applyFont="1" applyBorder="1" applyProtection="1"/>
    <xf numFmtId="0" fontId="42" fillId="0" borderId="0" xfId="0" applyFont="1" applyBorder="1" applyAlignment="1" applyProtection="1">
      <alignment horizontal="right"/>
    </xf>
    <xf numFmtId="0" fontId="42" fillId="0" borderId="0" xfId="0" applyFont="1" applyBorder="1" applyProtection="1"/>
    <xf numFmtId="171" fontId="42" fillId="0" borderId="0" xfId="0" applyNumberFormat="1" applyFont="1" applyBorder="1" applyProtection="1"/>
    <xf numFmtId="0" fontId="42" fillId="0" borderId="109" xfId="0" applyFont="1" applyBorder="1" applyProtection="1"/>
    <xf numFmtId="0" fontId="51" fillId="0" borderId="4" xfId="0" applyFont="1" applyBorder="1" applyAlignment="1" applyProtection="1">
      <alignment horizontal="right"/>
    </xf>
    <xf numFmtId="0" fontId="51" fillId="0" borderId="4" xfId="0" applyFont="1" applyBorder="1" applyProtection="1"/>
    <xf numFmtId="171" fontId="51" fillId="0" borderId="4" xfId="0" applyNumberFormat="1" applyFont="1" applyBorder="1" applyProtection="1"/>
    <xf numFmtId="0" fontId="51" fillId="0" borderId="17" xfId="0" applyFont="1" applyBorder="1" applyProtection="1"/>
    <xf numFmtId="0" fontId="42" fillId="0" borderId="59" xfId="0" applyFont="1" applyBorder="1" applyProtection="1"/>
    <xf numFmtId="168" fontId="42" fillId="0" borderId="0" xfId="0" applyNumberFormat="1" applyFont="1" applyBorder="1" applyProtection="1"/>
    <xf numFmtId="183" fontId="42" fillId="0" borderId="0" xfId="0" applyNumberFormat="1" applyFont="1" applyBorder="1" applyProtection="1"/>
    <xf numFmtId="10" fontId="0" fillId="0" borderId="0" xfId="0" quotePrefix="1" applyNumberFormat="1" applyBorder="1" applyProtection="1"/>
    <xf numFmtId="0" fontId="57" fillId="0" borderId="22" xfId="0" applyFont="1" applyBorder="1" applyAlignment="1" applyProtection="1">
      <alignment wrapText="1"/>
    </xf>
    <xf numFmtId="0" fontId="46" fillId="0" borderId="0" xfId="0" applyFont="1" applyAlignment="1">
      <alignment wrapText="1"/>
    </xf>
    <xf numFmtId="0" fontId="19" fillId="0" borderId="11" xfId="0" applyFont="1" applyBorder="1" applyAlignment="1" applyProtection="1">
      <alignment horizontal="right"/>
      <protection locked="0"/>
    </xf>
    <xf numFmtId="0" fontId="19" fillId="0" borderId="26" xfId="0" applyFont="1" applyBorder="1" applyAlignment="1" applyProtection="1">
      <alignment horizontal="right"/>
      <protection locked="0"/>
    </xf>
    <xf numFmtId="0" fontId="19" fillId="0" borderId="37" xfId="0" applyFont="1" applyBorder="1" applyAlignment="1" applyProtection="1">
      <alignment horizontal="right"/>
      <protection locked="0"/>
    </xf>
    <xf numFmtId="0" fontId="19" fillId="0" borderId="27" xfId="0" applyFont="1" applyBorder="1" applyAlignment="1" applyProtection="1">
      <alignment horizontal="right"/>
      <protection locked="0"/>
    </xf>
    <xf numFmtId="3" fontId="19" fillId="0" borderId="37" xfId="0" applyNumberFormat="1" applyFont="1" applyBorder="1" applyAlignment="1" applyProtection="1">
      <alignment horizontal="right"/>
      <protection locked="0"/>
    </xf>
    <xf numFmtId="3" fontId="19" fillId="0" borderId="27" xfId="0" applyNumberFormat="1" applyFont="1" applyBorder="1" applyAlignment="1" applyProtection="1">
      <alignment horizontal="right"/>
      <protection locked="0"/>
    </xf>
    <xf numFmtId="3" fontId="19" fillId="0" borderId="49" xfId="0" applyNumberFormat="1" applyFont="1" applyBorder="1" applyAlignment="1" applyProtection="1">
      <alignment horizontal="right"/>
      <protection locked="0"/>
    </xf>
    <xf numFmtId="168" fontId="19" fillId="0" borderId="37" xfId="0" applyNumberFormat="1" applyFont="1" applyBorder="1" applyAlignment="1" applyProtection="1">
      <alignment horizontal="right"/>
      <protection locked="0"/>
    </xf>
    <xf numFmtId="168" fontId="19" fillId="0" borderId="27" xfId="0" applyNumberFormat="1" applyFont="1" applyBorder="1" applyAlignment="1" applyProtection="1">
      <alignment horizontal="right"/>
      <protection locked="0"/>
    </xf>
    <xf numFmtId="10" fontId="0" fillId="0" borderId="31" xfId="0" applyNumberFormat="1" applyBorder="1" applyProtection="1"/>
    <xf numFmtId="0" fontId="75" fillId="0" borderId="0" xfId="0" applyFont="1" applyProtection="1"/>
    <xf numFmtId="4" fontId="1" fillId="0" borderId="61" xfId="0" applyNumberFormat="1" applyFont="1" applyBorder="1" applyAlignment="1" applyProtection="1">
      <alignment horizontal="right"/>
    </xf>
    <xf numFmtId="10" fontId="1" fillId="0" borderId="64" xfId="0" applyNumberFormat="1" applyFont="1" applyBorder="1" applyAlignment="1" applyProtection="1">
      <alignment horizontal="right"/>
    </xf>
    <xf numFmtId="3" fontId="38" fillId="0" borderId="33" xfId="0" applyNumberFormat="1" applyFont="1" applyBorder="1" applyAlignment="1" applyProtection="1">
      <protection locked="0"/>
    </xf>
    <xf numFmtId="3" fontId="38" fillId="0" borderId="34" xfId="0" applyNumberFormat="1" applyFont="1" applyBorder="1" applyAlignment="1"/>
    <xf numFmtId="168" fontId="38" fillId="0" borderId="34" xfId="0" applyNumberFormat="1" applyFont="1" applyBorder="1" applyAlignment="1"/>
    <xf numFmtId="3" fontId="38" fillId="0" borderId="75" xfId="0" applyNumberFormat="1" applyFont="1" applyBorder="1" applyAlignment="1"/>
    <xf numFmtId="168" fontId="1" fillId="0" borderId="23" xfId="0" applyNumberFormat="1" applyFont="1" applyBorder="1" applyAlignment="1" applyProtection="1">
      <alignment horizontal="right"/>
    </xf>
    <xf numFmtId="0" fontId="64" fillId="0" borderId="4" xfId="0" applyFont="1" applyBorder="1" applyProtection="1"/>
    <xf numFmtId="0" fontId="67" fillId="0" borderId="0" xfId="0" applyFont="1" applyAlignment="1">
      <alignment horizontal="left"/>
    </xf>
    <xf numFmtId="0" fontId="67" fillId="0" borderId="0" xfId="0" applyFont="1" applyAlignment="1"/>
    <xf numFmtId="0" fontId="6" fillId="0" borderId="5" xfId="0" applyFont="1" applyBorder="1" applyAlignment="1" applyProtection="1">
      <alignment horizontal="center"/>
      <protection locked="0"/>
    </xf>
    <xf numFmtId="0" fontId="23" fillId="0" borderId="6" xfId="0" applyFont="1" applyBorder="1" applyAlignment="1" applyProtection="1">
      <alignment horizontal="centerContinuous"/>
    </xf>
    <xf numFmtId="171" fontId="23" fillId="0" borderId="6" xfId="0" applyNumberFormat="1" applyFont="1" applyBorder="1" applyAlignment="1" applyProtection="1">
      <alignment horizontal="centerContinuous"/>
    </xf>
    <xf numFmtId="0" fontId="23" fillId="0" borderId="51" xfId="0" applyFont="1" applyBorder="1" applyAlignment="1" applyProtection="1">
      <alignment horizontal="centerContinuous"/>
    </xf>
    <xf numFmtId="0" fontId="23" fillId="0" borderId="31" xfId="0" applyFont="1" applyBorder="1" applyProtection="1"/>
    <xf numFmtId="0" fontId="23" fillId="0" borderId="0" xfId="0" applyFont="1" applyBorder="1" applyProtection="1"/>
    <xf numFmtId="0" fontId="23" fillId="0" borderId="0" xfId="0" applyFont="1" applyBorder="1" applyAlignment="1" applyProtection="1">
      <alignment horizontal="right"/>
    </xf>
    <xf numFmtId="171" fontId="23" fillId="0" borderId="0" xfId="0" applyNumberFormat="1" applyFont="1" applyBorder="1" applyProtection="1"/>
    <xf numFmtId="0" fontId="23" fillId="0" borderId="109" xfId="0" applyFont="1" applyBorder="1" applyProtection="1"/>
    <xf numFmtId="0" fontId="61" fillId="0" borderId="17" xfId="0" applyFont="1" applyBorder="1" applyProtection="1"/>
    <xf numFmtId="0" fontId="61" fillId="0" borderId="0" xfId="0" applyFont="1" applyAlignment="1" applyProtection="1">
      <alignment horizontal="right"/>
    </xf>
    <xf numFmtId="171" fontId="61" fillId="0" borderId="0" xfId="0" applyNumberFormat="1" applyFont="1" applyProtection="1"/>
    <xf numFmtId="167" fontId="64" fillId="0" borderId="31" xfId="0" applyNumberFormat="1" applyFont="1" applyBorder="1" applyProtection="1"/>
    <xf numFmtId="0" fontId="64" fillId="0" borderId="0" xfId="0" applyFont="1" applyBorder="1" applyProtection="1"/>
    <xf numFmtId="0" fontId="64" fillId="0" borderId="0" xfId="0" applyFont="1" applyBorder="1" applyAlignment="1" applyProtection="1">
      <alignment horizontal="right"/>
    </xf>
    <xf numFmtId="171" fontId="64" fillId="0" borderId="0" xfId="0" applyNumberFormat="1" applyFont="1" applyBorder="1" applyProtection="1"/>
    <xf numFmtId="0" fontId="64" fillId="0" borderId="109" xfId="0" applyFont="1" applyBorder="1" applyProtection="1"/>
    <xf numFmtId="10" fontId="64" fillId="0" borderId="12" xfId="0" applyNumberFormat="1" applyFont="1" applyBorder="1" applyProtection="1"/>
    <xf numFmtId="0" fontId="1" fillId="0" borderId="0" xfId="0" applyFont="1" applyAlignment="1">
      <alignment wrapText="1"/>
    </xf>
    <xf numFmtId="0" fontId="37" fillId="0" borderId="0" xfId="0" applyFont="1" applyBorder="1" applyAlignment="1" applyProtection="1">
      <alignment horizontal="centerContinuous"/>
    </xf>
    <xf numFmtId="0" fontId="37" fillId="0" borderId="6" xfId="0" applyFont="1" applyBorder="1" applyAlignment="1" applyProtection="1">
      <alignment horizontal="centerContinuous"/>
    </xf>
    <xf numFmtId="0" fontId="0" fillId="0" borderId="109" xfId="0" applyBorder="1" applyAlignment="1" applyProtection="1">
      <alignment horizontal="centerContinuous"/>
    </xf>
    <xf numFmtId="0" fontId="46" fillId="0" borderId="31" xfId="0" applyFont="1" applyBorder="1" applyAlignment="1" applyProtection="1">
      <alignment horizontal="centerContinuous"/>
    </xf>
    <xf numFmtId="0" fontId="10" fillId="0" borderId="5" xfId="0" applyFont="1" applyBorder="1" applyAlignment="1" applyProtection="1">
      <alignment horizontal="center"/>
      <protection locked="0"/>
    </xf>
    <xf numFmtId="0" fontId="10" fillId="0" borderId="0" xfId="0" applyFont="1" applyAlignment="1" applyProtection="1">
      <alignment horizontal="center" wrapText="1"/>
      <protection locked="0"/>
    </xf>
    <xf numFmtId="0" fontId="10" fillId="0" borderId="4" xfId="0" applyFont="1" applyBorder="1" applyAlignment="1" applyProtection="1">
      <alignment horizontal="left" wrapText="1"/>
      <protection locked="0"/>
    </xf>
    <xf numFmtId="0" fontId="46" fillId="0" borderId="0" xfId="0" quotePrefix="1" applyFont="1"/>
    <xf numFmtId="0" fontId="49" fillId="0" borderId="0" xfId="0" applyFont="1" applyAlignment="1">
      <alignment wrapText="1"/>
    </xf>
    <xf numFmtId="0" fontId="46" fillId="0" borderId="0" xfId="0" applyFont="1" applyFill="1" applyBorder="1"/>
    <xf numFmtId="0" fontId="46" fillId="0" borderId="0" xfId="0" applyFont="1" applyAlignment="1">
      <alignment horizontal="left" wrapText="1"/>
    </xf>
    <xf numFmtId="9" fontId="0" fillId="0" borderId="4" xfId="0" applyNumberFormat="1" applyBorder="1"/>
    <xf numFmtId="171" fontId="0" fillId="2" borderId="0" xfId="0" applyNumberFormat="1" applyFill="1" applyProtection="1"/>
    <xf numFmtId="168" fontId="0" fillId="2" borderId="0" xfId="0" applyNumberFormat="1" applyFill="1"/>
    <xf numFmtId="0" fontId="23" fillId="0" borderId="0" xfId="0" applyFont="1" applyBorder="1" applyAlignment="1" applyProtection="1"/>
    <xf numFmtId="0" fontId="0" fillId="0" borderId="5" xfId="0" applyBorder="1" applyAlignment="1"/>
    <xf numFmtId="173" fontId="36" fillId="0" borderId="0" xfId="0" applyNumberFormat="1" applyFont="1" applyBorder="1" applyAlignment="1" applyProtection="1"/>
    <xf numFmtId="168" fontId="23" fillId="0" borderId="0" xfId="0" applyNumberFormat="1" applyFont="1" applyBorder="1" applyAlignment="1" applyProtection="1"/>
    <xf numFmtId="0" fontId="23" fillId="0" borderId="0" xfId="0" applyFont="1" applyProtection="1"/>
    <xf numFmtId="0" fontId="0" fillId="0" borderId="0" xfId="0" applyBorder="1" applyAlignment="1" applyProtection="1">
      <protection locked="0"/>
    </xf>
    <xf numFmtId="0" fontId="75" fillId="0" borderId="0" xfId="0" applyFont="1" applyAlignment="1" applyProtection="1"/>
    <xf numFmtId="0" fontId="75" fillId="0" borderId="0" xfId="0" applyFont="1"/>
    <xf numFmtId="0" fontId="76" fillId="0" borderId="0" xfId="0" applyFont="1"/>
    <xf numFmtId="0" fontId="0" fillId="0" borderId="82" xfId="0" applyFill="1" applyBorder="1"/>
    <xf numFmtId="0" fontId="0" fillId="0" borderId="0" xfId="0" applyFill="1" applyBorder="1"/>
    <xf numFmtId="0" fontId="12" fillId="0" borderId="0" xfId="0" applyFont="1" applyAlignment="1" applyProtection="1">
      <alignment horizontal="center"/>
    </xf>
    <xf numFmtId="0" fontId="27" fillId="0" borderId="0" xfId="0" applyFont="1" applyBorder="1" applyAlignment="1">
      <alignment horizontal="left" vertical="top"/>
    </xf>
    <xf numFmtId="168" fontId="0" fillId="0" borderId="0" xfId="0" applyNumberFormat="1" applyBorder="1" applyAlignment="1" applyProtection="1">
      <protection locked="0"/>
    </xf>
    <xf numFmtId="0" fontId="5" fillId="0" borderId="0" xfId="0" applyFont="1" applyBorder="1" applyAlignment="1" applyProtection="1">
      <alignment horizontal="center"/>
      <protection locked="0"/>
    </xf>
    <xf numFmtId="0" fontId="5" fillId="0" borderId="0" xfId="0" applyFont="1" applyBorder="1" applyAlignment="1" applyProtection="1">
      <alignment horizontal="center"/>
    </xf>
    <xf numFmtId="0" fontId="22" fillId="0" borderId="5" xfId="0" applyFont="1" applyBorder="1"/>
    <xf numFmtId="0" fontId="23" fillId="0" borderId="0" xfId="0" applyFont="1" applyAlignment="1">
      <alignment horizontal="centerContinuous"/>
    </xf>
    <xf numFmtId="0" fontId="77" fillId="0" borderId="0" xfId="0" applyFont="1"/>
    <xf numFmtId="0" fontId="23" fillId="0" borderId="0" xfId="0" quotePrefix="1" applyFont="1"/>
    <xf numFmtId="167" fontId="37" fillId="0" borderId="0" xfId="0" applyNumberFormat="1" applyFont="1"/>
    <xf numFmtId="168" fontId="24" fillId="0" borderId="0" xfId="0" applyNumberFormat="1" applyFont="1" applyBorder="1" applyAlignment="1" applyProtection="1"/>
    <xf numFmtId="170" fontId="24" fillId="0" borderId="0" xfId="0" applyNumberFormat="1" applyFont="1" applyBorder="1" applyAlignment="1" applyProtection="1"/>
    <xf numFmtId="165" fontId="0" fillId="0" borderId="0" xfId="0" applyNumberFormat="1" applyBorder="1" applyAlignment="1" applyProtection="1">
      <alignment horizontal="center"/>
      <protection locked="0"/>
    </xf>
    <xf numFmtId="170" fontId="24" fillId="0" borderId="0" xfId="0" applyNumberFormat="1" applyFont="1" applyBorder="1" applyAlignment="1" applyProtection="1">
      <protection locked="0"/>
    </xf>
    <xf numFmtId="168" fontId="50" fillId="0" borderId="0" xfId="0" applyNumberFormat="1" applyFont="1" applyBorder="1" applyAlignment="1" applyProtection="1"/>
    <xf numFmtId="3" fontId="38" fillId="0" borderId="33" xfId="0" applyNumberFormat="1" applyFont="1" applyBorder="1" applyAlignment="1" applyProtection="1"/>
    <xf numFmtId="171" fontId="38" fillId="0" borderId="33" xfId="0" applyNumberFormat="1" applyFont="1" applyBorder="1" applyAlignment="1" applyProtection="1"/>
    <xf numFmtId="167" fontId="38" fillId="0" borderId="33" xfId="0" applyNumberFormat="1" applyFont="1" applyBorder="1" applyAlignment="1" applyProtection="1"/>
    <xf numFmtId="3" fontId="38" fillId="0" borderId="10" xfId="0" applyNumberFormat="1" applyFont="1" applyBorder="1" applyAlignment="1" applyProtection="1"/>
    <xf numFmtId="171" fontId="38" fillId="0" borderId="10" xfId="0" applyNumberFormat="1" applyFont="1" applyBorder="1" applyAlignment="1" applyProtection="1"/>
    <xf numFmtId="3" fontId="0" fillId="0" borderId="13" xfId="0" applyNumberFormat="1" applyBorder="1" applyAlignment="1" applyProtection="1">
      <alignment horizontal="right"/>
    </xf>
    <xf numFmtId="0" fontId="0" fillId="0" borderId="0" xfId="0" quotePrefix="1" applyBorder="1" applyAlignment="1" applyProtection="1">
      <alignment horizontal="center"/>
    </xf>
    <xf numFmtId="165" fontId="0" fillId="0" borderId="0" xfId="0" applyNumberFormat="1" applyBorder="1" applyAlignment="1" applyProtection="1">
      <alignment horizontal="center"/>
    </xf>
    <xf numFmtId="0" fontId="5" fillId="0" borderId="0" xfId="0" applyFont="1" applyBorder="1" applyAlignment="1" applyProtection="1"/>
    <xf numFmtId="0" fontId="49" fillId="0" borderId="0" xfId="0" applyFont="1" applyBorder="1" applyAlignment="1" applyProtection="1">
      <alignment horizontal="center"/>
    </xf>
    <xf numFmtId="0" fontId="49" fillId="0" borderId="0" xfId="0" applyFont="1" applyBorder="1" applyProtection="1"/>
    <xf numFmtId="0" fontId="5" fillId="0" borderId="0" xfId="0" applyFont="1" applyBorder="1" applyAlignment="1" applyProtection="1">
      <protection locked="0"/>
    </xf>
    <xf numFmtId="168" fontId="0" fillId="0" borderId="0" xfId="0" applyNumberFormat="1" applyBorder="1" applyAlignment="1"/>
    <xf numFmtId="0" fontId="49" fillId="0" borderId="0" xfId="0" applyFont="1" applyBorder="1" applyAlignment="1" applyProtection="1"/>
    <xf numFmtId="167" fontId="38" fillId="0" borderId="10" xfId="0" applyNumberFormat="1" applyFont="1" applyBorder="1" applyAlignment="1" applyProtection="1"/>
    <xf numFmtId="0" fontId="80" fillId="0" borderId="0" xfId="0" applyFont="1"/>
    <xf numFmtId="49" fontId="6" fillId="0" borderId="35" xfId="0" applyNumberFormat="1" applyFont="1" applyBorder="1" applyProtection="1">
      <protection locked="0"/>
    </xf>
    <xf numFmtId="49" fontId="6" fillId="0" borderId="37" xfId="0" applyNumberFormat="1" applyFont="1" applyBorder="1" applyProtection="1">
      <protection locked="0"/>
    </xf>
    <xf numFmtId="174" fontId="6" fillId="0" borderId="36" xfId="0" applyNumberFormat="1" applyFont="1" applyBorder="1" applyProtection="1"/>
    <xf numFmtId="174" fontId="6" fillId="0" borderId="38" xfId="0" applyNumberFormat="1" applyFont="1" applyBorder="1" applyProtection="1"/>
    <xf numFmtId="0" fontId="23" fillId="0" borderId="0" xfId="0" applyFont="1" applyBorder="1" applyAlignment="1" applyProtection="1">
      <alignment horizontal="left"/>
    </xf>
    <xf numFmtId="0" fontId="23" fillId="0" borderId="0" xfId="0" applyFont="1" applyBorder="1" applyAlignment="1"/>
    <xf numFmtId="0" fontId="23" fillId="0" borderId="109" xfId="0" applyFont="1" applyBorder="1" applyAlignment="1"/>
    <xf numFmtId="171" fontId="23" fillId="0" borderId="0" xfId="0" applyNumberFormat="1" applyFont="1" applyBorder="1" applyAlignment="1" applyProtection="1"/>
    <xf numFmtId="0" fontId="57" fillId="0" borderId="31" xfId="0" applyFont="1" applyBorder="1" applyAlignment="1" applyProtection="1"/>
    <xf numFmtId="0" fontId="57" fillId="0" borderId="109" xfId="0" applyFont="1" applyBorder="1" applyAlignment="1"/>
    <xf numFmtId="0" fontId="57" fillId="0" borderId="12" xfId="0" applyFont="1" applyBorder="1" applyAlignment="1" applyProtection="1"/>
    <xf numFmtId="0" fontId="57" fillId="0" borderId="17" xfId="0" applyFont="1" applyBorder="1" applyAlignment="1" applyProtection="1"/>
    <xf numFmtId="0" fontId="80" fillId="0" borderId="0" xfId="0" applyFont="1" applyProtection="1"/>
    <xf numFmtId="0" fontId="5" fillId="0" borderId="4" xfId="0" applyFont="1" applyBorder="1" applyProtection="1"/>
    <xf numFmtId="9" fontId="38" fillId="0" borderId="25" xfId="0" applyNumberFormat="1" applyFont="1" applyBorder="1" applyAlignment="1" applyProtection="1">
      <protection locked="0"/>
    </xf>
    <xf numFmtId="0" fontId="58" fillId="0" borderId="0" xfId="0" applyFont="1" applyFill="1" applyAlignment="1">
      <alignment horizontal="left"/>
    </xf>
    <xf numFmtId="0" fontId="37" fillId="0" borderId="0" xfId="0" applyFont="1" applyFill="1" applyAlignment="1">
      <alignment horizontal="left"/>
    </xf>
    <xf numFmtId="0" fontId="37" fillId="0" borderId="0" xfId="0" applyFont="1" applyFill="1"/>
    <xf numFmtId="168" fontId="0" fillId="0" borderId="0" xfId="0" applyNumberFormat="1" applyBorder="1" applyAlignment="1" applyProtection="1">
      <alignment horizontal="right"/>
    </xf>
    <xf numFmtId="0" fontId="1" fillId="0" borderId="0" xfId="0" applyFont="1" applyAlignment="1">
      <alignment horizontal="right"/>
    </xf>
    <xf numFmtId="0" fontId="5" fillId="0" borderId="0" xfId="0" applyFont="1" applyAlignment="1">
      <alignment horizontal="right" vertical="top"/>
    </xf>
    <xf numFmtId="0" fontId="24" fillId="0" borderId="0" xfId="0" applyFont="1" applyAlignment="1">
      <alignment horizontal="right"/>
    </xf>
    <xf numFmtId="0" fontId="24" fillId="0" borderId="0" xfId="0" applyFont="1" applyAlignment="1">
      <alignment vertical="top"/>
    </xf>
    <xf numFmtId="0" fontId="24" fillId="0" borderId="0" xfId="0" applyFont="1" applyAlignment="1">
      <alignment horizontal="right" vertical="top"/>
    </xf>
    <xf numFmtId="0" fontId="81" fillId="0" borderId="0" xfId="0" applyFont="1"/>
    <xf numFmtId="0" fontId="80" fillId="0" borderId="0" xfId="0" applyFont="1" applyAlignment="1" applyProtection="1">
      <alignment horizontal="right"/>
    </xf>
    <xf numFmtId="171" fontId="80" fillId="0" borderId="0" xfId="0" applyNumberFormat="1" applyFont="1" applyProtection="1"/>
    <xf numFmtId="0" fontId="79" fillId="0" borderId="6" xfId="0" applyFont="1" applyBorder="1" applyAlignment="1" applyProtection="1">
      <alignment horizontal="centerContinuous"/>
    </xf>
    <xf numFmtId="171" fontId="79" fillId="0" borderId="6" xfId="0" applyNumberFormat="1" applyFont="1" applyBorder="1" applyAlignment="1" applyProtection="1">
      <alignment horizontal="centerContinuous"/>
    </xf>
    <xf numFmtId="0" fontId="79" fillId="0" borderId="51" xfId="0" applyFont="1" applyBorder="1" applyAlignment="1" applyProtection="1">
      <alignment horizontal="centerContinuous"/>
    </xf>
    <xf numFmtId="0" fontId="80" fillId="0" borderId="4" xfId="0" applyFont="1" applyBorder="1" applyProtection="1"/>
    <xf numFmtId="0" fontId="80" fillId="0" borderId="4" xfId="0" applyFont="1" applyBorder="1" applyAlignment="1" applyProtection="1">
      <alignment horizontal="right"/>
    </xf>
    <xf numFmtId="171" fontId="80" fillId="0" borderId="4" xfId="0" applyNumberFormat="1" applyFont="1" applyBorder="1" applyProtection="1"/>
    <xf numFmtId="0" fontId="80" fillId="0" borderId="17" xfId="0" applyFont="1" applyBorder="1" applyProtection="1"/>
    <xf numFmtId="0" fontId="51" fillId="0" borderId="0" xfId="0" applyFont="1" applyAlignment="1">
      <alignment wrapText="1"/>
    </xf>
    <xf numFmtId="0" fontId="51" fillId="0" borderId="59" xfId="0" applyFont="1" applyBorder="1" applyAlignment="1">
      <alignment wrapText="1"/>
    </xf>
    <xf numFmtId="0" fontId="65" fillId="0" borderId="0" xfId="0" applyFont="1" applyProtection="1"/>
    <xf numFmtId="0" fontId="26" fillId="0" borderId="0" xfId="0" quotePrefix="1" applyFont="1" applyProtection="1"/>
    <xf numFmtId="0" fontId="0" fillId="0" borderId="4" xfId="0" applyBorder="1" applyAlignment="1" applyProtection="1">
      <alignment horizontal="center"/>
    </xf>
    <xf numFmtId="8" fontId="0" fillId="0" borderId="0" xfId="0" applyNumberFormat="1" applyAlignment="1" applyProtection="1">
      <alignment horizontal="center"/>
    </xf>
    <xf numFmtId="0" fontId="80" fillId="0" borderId="0" xfId="0" applyFont="1" applyFill="1" applyProtection="1"/>
    <xf numFmtId="171" fontId="37" fillId="0" borderId="0" xfId="0" applyNumberFormat="1" applyFont="1" applyBorder="1" applyProtection="1"/>
    <xf numFmtId="0" fontId="37" fillId="0" borderId="0" xfId="0" applyNumberFormat="1" applyFont="1" applyFill="1" applyBorder="1" applyProtection="1"/>
    <xf numFmtId="171" fontId="49" fillId="0" borderId="0" xfId="0" applyNumberFormat="1" applyFont="1" applyFill="1" applyBorder="1" applyAlignment="1" applyProtection="1">
      <alignment horizontal="right"/>
    </xf>
    <xf numFmtId="171" fontId="37" fillId="0" borderId="0" xfId="0" applyNumberFormat="1" applyFont="1" applyFill="1" applyBorder="1" applyProtection="1"/>
    <xf numFmtId="170" fontId="37" fillId="0" borderId="0" xfId="0" applyNumberFormat="1" applyFont="1" applyFill="1" applyBorder="1" applyProtection="1"/>
    <xf numFmtId="170" fontId="82" fillId="0" borderId="0" xfId="0" applyNumberFormat="1" applyFont="1" applyFill="1" applyBorder="1" applyAlignment="1" applyProtection="1">
      <alignment horizontal="right"/>
    </xf>
    <xf numFmtId="0" fontId="83" fillId="0" borderId="0" xfId="0" applyFont="1" applyFill="1" applyProtection="1"/>
    <xf numFmtId="0" fontId="83" fillId="0" borderId="0" xfId="0" applyFont="1" applyProtection="1"/>
    <xf numFmtId="4" fontId="83" fillId="0" borderId="0" xfId="0" applyNumberFormat="1" applyFont="1" applyBorder="1" applyProtection="1"/>
    <xf numFmtId="178" fontId="83" fillId="0" borderId="0" xfId="0" applyNumberFormat="1" applyFont="1" applyBorder="1" applyProtection="1"/>
    <xf numFmtId="0" fontId="69" fillId="0" borderId="0" xfId="0" applyFont="1"/>
    <xf numFmtId="0" fontId="0" fillId="0" borderId="50" xfId="0" applyBorder="1"/>
    <xf numFmtId="0" fontId="0" fillId="0" borderId="17" xfId="0" applyBorder="1"/>
    <xf numFmtId="0" fontId="0" fillId="0" borderId="31" xfId="0" applyBorder="1"/>
    <xf numFmtId="10" fontId="19" fillId="0" borderId="108" xfId="0" applyNumberFormat="1" applyFont="1" applyBorder="1" applyAlignment="1" applyProtection="1">
      <alignment horizontal="center" wrapText="1"/>
    </xf>
    <xf numFmtId="0" fontId="0" fillId="0" borderId="37" xfId="0" applyBorder="1" applyProtection="1">
      <protection locked="0"/>
    </xf>
    <xf numFmtId="0" fontId="0" fillId="0" borderId="0" xfId="0" applyProtection="1">
      <protection locked="0"/>
    </xf>
    <xf numFmtId="0" fontId="42" fillId="0" borderId="0" xfId="0" applyFont="1" applyAlignment="1">
      <alignment horizontal="center"/>
    </xf>
    <xf numFmtId="0" fontId="42" fillId="0" borderId="0" xfId="0" applyFont="1" applyAlignment="1">
      <alignment horizontal="center" wrapText="1"/>
    </xf>
    <xf numFmtId="16" fontId="6" fillId="0" borderId="0" xfId="0" applyNumberFormat="1" applyFont="1" applyAlignment="1">
      <alignment horizontal="center"/>
    </xf>
    <xf numFmtId="0" fontId="86" fillId="0" borderId="0" xfId="0" applyFont="1"/>
    <xf numFmtId="0" fontId="86" fillId="0" borderId="0" xfId="0" applyFont="1" applyProtection="1"/>
    <xf numFmtId="0" fontId="87" fillId="0" borderId="0" xfId="0" applyFont="1"/>
    <xf numFmtId="3" fontId="87" fillId="0" borderId="0" xfId="0" applyNumberFormat="1" applyFont="1"/>
    <xf numFmtId="0" fontId="88" fillId="0" borderId="0" xfId="0" applyFont="1"/>
    <xf numFmtId="0" fontId="89" fillId="0" borderId="0" xfId="0" applyFont="1"/>
    <xf numFmtId="0" fontId="89" fillId="0" borderId="0" xfId="0" applyFont="1" applyProtection="1"/>
    <xf numFmtId="0" fontId="89" fillId="0" borderId="0" xfId="0" applyFont="1" applyAlignment="1" applyProtection="1">
      <alignment horizontal="right"/>
    </xf>
    <xf numFmtId="0" fontId="89" fillId="0" borderId="0" xfId="0" applyFont="1" applyAlignment="1">
      <alignment horizontal="right"/>
    </xf>
    <xf numFmtId="0" fontId="89" fillId="0" borderId="0" xfId="0" applyNumberFormat="1" applyFont="1" applyAlignment="1">
      <alignment horizontal="right"/>
    </xf>
    <xf numFmtId="0" fontId="89" fillId="0" borderId="0" xfId="0" applyNumberFormat="1" applyFont="1"/>
    <xf numFmtId="168" fontId="89" fillId="0" borderId="0" xfId="0" applyNumberFormat="1" applyFont="1"/>
    <xf numFmtId="0" fontId="87" fillId="0" borderId="0" xfId="0" applyFont="1" applyProtection="1"/>
    <xf numFmtId="0" fontId="90" fillId="0" borderId="0" xfId="0" applyFont="1" applyBorder="1" applyAlignment="1" applyProtection="1">
      <alignment horizontal="left"/>
    </xf>
    <xf numFmtId="0" fontId="90" fillId="0" borderId="0" xfId="0" applyFont="1"/>
    <xf numFmtId="0" fontId="91" fillId="0" borderId="0" xfId="0" applyFont="1"/>
    <xf numFmtId="0" fontId="91" fillId="0" borderId="0" xfId="0" applyFont="1" applyAlignment="1" applyProtection="1">
      <alignment horizontal="left"/>
    </xf>
    <xf numFmtId="0" fontId="91" fillId="0" borderId="0" xfId="0" applyFont="1" applyProtection="1"/>
    <xf numFmtId="0" fontId="86" fillId="0" borderId="0" xfId="0" applyFont="1" applyBorder="1" applyAlignment="1" applyProtection="1"/>
    <xf numFmtId="0" fontId="91" fillId="0" borderId="0" xfId="0" applyFont="1" applyBorder="1" applyAlignment="1" applyProtection="1">
      <alignment wrapText="1"/>
    </xf>
    <xf numFmtId="0" fontId="86" fillId="0" borderId="0" xfId="0" applyFont="1" applyAlignment="1" applyProtection="1">
      <alignment wrapText="1"/>
    </xf>
    <xf numFmtId="0" fontId="86" fillId="0" borderId="0" xfId="0" applyFont="1" applyAlignment="1" applyProtection="1"/>
    <xf numFmtId="0" fontId="92" fillId="0" borderId="0" xfId="0" applyFont="1" applyProtection="1"/>
    <xf numFmtId="168" fontId="86" fillId="0" borderId="0" xfId="0" applyNumberFormat="1" applyFont="1" applyBorder="1" applyAlignment="1" applyProtection="1"/>
    <xf numFmtId="0" fontId="86" fillId="0" borderId="0" xfId="0" applyFont="1" applyFill="1" applyProtection="1"/>
    <xf numFmtId="170" fontId="86" fillId="0" borderId="0" xfId="0" applyNumberFormat="1" applyFont="1" applyFill="1" applyBorder="1" applyAlignment="1" applyProtection="1">
      <alignment horizontal="right"/>
    </xf>
    <xf numFmtId="170" fontId="86" fillId="0" borderId="0" xfId="0" applyNumberFormat="1" applyFont="1" applyFill="1" applyBorder="1" applyAlignment="1" applyProtection="1">
      <alignment horizontal="centerContinuous"/>
    </xf>
    <xf numFmtId="0" fontId="86" fillId="0" borderId="0" xfId="0" applyFont="1" applyFill="1" applyAlignment="1" applyProtection="1">
      <alignment horizontal="centerContinuous"/>
    </xf>
    <xf numFmtId="0" fontId="40" fillId="0" borderId="0" xfId="0" applyFont="1" applyBorder="1" applyAlignment="1" applyProtection="1"/>
    <xf numFmtId="0" fontId="87" fillId="0" borderId="0" xfId="0" applyFont="1" applyAlignment="1" applyProtection="1">
      <alignment horizontal="right"/>
    </xf>
    <xf numFmtId="0" fontId="87" fillId="0" borderId="0" xfId="0" applyFont="1" applyFill="1" applyBorder="1" applyAlignment="1" applyProtection="1">
      <alignment horizontal="right"/>
    </xf>
    <xf numFmtId="3" fontId="87" fillId="0" borderId="0" xfId="0" applyNumberFormat="1" applyFont="1" applyProtection="1"/>
    <xf numFmtId="170" fontId="87" fillId="0" borderId="0" xfId="0" applyNumberFormat="1" applyFont="1" applyFill="1" applyBorder="1" applyAlignment="1" applyProtection="1">
      <alignment horizontal="right"/>
    </xf>
    <xf numFmtId="0" fontId="87" fillId="0" borderId="0" xfId="0" applyFont="1" applyFill="1" applyProtection="1"/>
    <xf numFmtId="170" fontId="87" fillId="0" borderId="0" xfId="0" applyNumberFormat="1" applyFont="1" applyFill="1" applyBorder="1" applyAlignment="1" applyProtection="1">
      <alignment horizontal="centerContinuous"/>
    </xf>
    <xf numFmtId="0" fontId="87" fillId="0" borderId="0" xfId="0" applyFont="1" applyFill="1" applyAlignment="1" applyProtection="1">
      <alignment horizontal="centerContinuous"/>
    </xf>
    <xf numFmtId="179"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centerContinuous"/>
    </xf>
    <xf numFmtId="171" fontId="87" fillId="0" borderId="0" xfId="0" applyNumberFormat="1" applyFont="1" applyFill="1" applyBorder="1" applyProtection="1"/>
    <xf numFmtId="182" fontId="87" fillId="0" borderId="0" xfId="0" applyNumberFormat="1" applyFont="1" applyFill="1" applyBorder="1" applyAlignment="1" applyProtection="1">
      <alignment horizontal="right"/>
    </xf>
    <xf numFmtId="182" fontId="87" fillId="0" borderId="0" xfId="0" applyNumberFormat="1" applyFont="1" applyProtection="1"/>
    <xf numFmtId="0" fontId="87" fillId="0" borderId="0" xfId="0" applyFont="1" applyAlignment="1" applyProtection="1">
      <alignment horizontal="left"/>
    </xf>
    <xf numFmtId="170" fontId="87" fillId="0" borderId="0" xfId="0" applyNumberFormat="1" applyFont="1" applyFill="1" applyBorder="1" applyProtection="1"/>
    <xf numFmtId="171" fontId="87" fillId="0" borderId="0" xfId="0" applyNumberFormat="1" applyFont="1" applyFill="1" applyProtection="1"/>
    <xf numFmtId="171" fontId="93" fillId="0" borderId="59" xfId="0" applyNumberFormat="1" applyFont="1" applyFill="1" applyBorder="1" applyAlignment="1" applyProtection="1">
      <alignment horizontal="centerContinuous"/>
    </xf>
    <xf numFmtId="171" fontId="87" fillId="0" borderId="0" xfId="0" applyNumberFormat="1" applyFont="1" applyFill="1" applyBorder="1" applyAlignment="1" applyProtection="1">
      <alignment horizontal="right"/>
    </xf>
    <xf numFmtId="184" fontId="87" fillId="0" borderId="0" xfId="0" applyNumberFormat="1" applyFont="1" applyFill="1" applyBorder="1" applyProtection="1"/>
    <xf numFmtId="171" fontId="93" fillId="0" borderId="0" xfId="0" applyNumberFormat="1" applyFont="1" applyFill="1" applyBorder="1" applyAlignment="1" applyProtection="1">
      <alignment horizontal="centerContinuous"/>
    </xf>
    <xf numFmtId="0" fontId="93" fillId="0" borderId="0" xfId="0" applyFont="1" applyProtection="1"/>
    <xf numFmtId="185" fontId="87" fillId="0" borderId="0" xfId="0" applyNumberFormat="1" applyFont="1" applyFill="1" applyBorder="1" applyProtection="1"/>
    <xf numFmtId="168" fontId="87" fillId="0" borderId="0" xfId="0" applyNumberFormat="1" applyFont="1" applyBorder="1" applyProtection="1"/>
    <xf numFmtId="175" fontId="87" fillId="0" borderId="0" xfId="0" applyNumberFormat="1" applyFont="1" applyProtection="1"/>
    <xf numFmtId="0" fontId="87" fillId="0" borderId="0" xfId="0" quotePrefix="1" applyFont="1" applyProtection="1"/>
    <xf numFmtId="10" fontId="87" fillId="0" borderId="0" xfId="0" applyNumberFormat="1" applyFont="1" applyProtection="1"/>
    <xf numFmtId="0" fontId="87" fillId="0" borderId="0" xfId="0" applyFont="1" applyBorder="1" applyProtection="1"/>
    <xf numFmtId="0" fontId="87" fillId="0" borderId="0" xfId="0" applyFont="1" applyBorder="1" applyAlignment="1">
      <alignment wrapText="1"/>
    </xf>
    <xf numFmtId="0" fontId="94" fillId="0" borderId="0" xfId="0" applyFont="1" applyAlignment="1">
      <alignment horizontal="left"/>
    </xf>
    <xf numFmtId="0" fontId="87" fillId="0" borderId="0" xfId="0" applyFont="1" applyAlignment="1">
      <alignment horizontal="left"/>
    </xf>
    <xf numFmtId="0" fontId="94" fillId="0" borderId="0" xfId="0" applyFont="1" applyAlignment="1"/>
    <xf numFmtId="0" fontId="92" fillId="0" borderId="0" xfId="0" applyFont="1"/>
    <xf numFmtId="0" fontId="87" fillId="0" borderId="0" xfId="0" applyFont="1" applyAlignment="1">
      <alignment horizontal="centerContinuous"/>
    </xf>
    <xf numFmtId="9" fontId="87" fillId="0" borderId="0" xfId="0" applyNumberFormat="1" applyFont="1"/>
    <xf numFmtId="0" fontId="94" fillId="0" borderId="0" xfId="0" applyFont="1"/>
    <xf numFmtId="9" fontId="0" fillId="0" borderId="4" xfId="0" applyNumberFormat="1" applyBorder="1" applyProtection="1"/>
    <xf numFmtId="3" fontId="0" fillId="0" borderId="31" xfId="0" applyNumberFormat="1" applyBorder="1" applyProtection="1"/>
    <xf numFmtId="0" fontId="0" fillId="0" borderId="31" xfId="0" applyBorder="1" applyAlignment="1" applyProtection="1">
      <alignment horizontal="right"/>
    </xf>
    <xf numFmtId="180" fontId="87" fillId="0" borderId="0" xfId="0" applyNumberFormat="1" applyFont="1" applyProtection="1"/>
    <xf numFmtId="0" fontId="0" fillId="0" borderId="0" xfId="0"/>
    <xf numFmtId="0" fontId="10" fillId="0" borderId="0" xfId="0" applyFont="1" applyAlignment="1">
      <alignment horizontal="left" wrapText="1"/>
    </xf>
    <xf numFmtId="0" fontId="36" fillId="0" borderId="0" xfId="0" applyFont="1" applyBorder="1" applyAlignment="1" applyProtection="1">
      <protection locked="0"/>
    </xf>
    <xf numFmtId="0" fontId="8" fillId="0" borderId="0" xfId="0" applyFont="1" applyBorder="1" applyAlignment="1" applyProtection="1">
      <alignment horizontal="center"/>
      <protection locked="0"/>
    </xf>
    <xf numFmtId="0" fontId="30" fillId="0" borderId="0" xfId="0" applyFont="1" applyBorder="1" applyAlignment="1" applyProtection="1">
      <alignment horizontal="center"/>
      <protection locked="0"/>
    </xf>
    <xf numFmtId="0" fontId="10" fillId="0" borderId="5" xfId="0" applyFont="1" applyBorder="1" applyAlignment="1">
      <alignment horizontal="left" wrapText="1"/>
    </xf>
    <xf numFmtId="0" fontId="10" fillId="0" borderId="0" xfId="0" applyFont="1" applyBorder="1" applyAlignment="1" applyProtection="1">
      <alignment horizontal="left" wrapText="1"/>
      <protection locked="0"/>
    </xf>
    <xf numFmtId="0" fontId="89" fillId="0" borderId="0" xfId="0" applyFont="1" applyBorder="1" applyAlignment="1" applyProtection="1">
      <alignment wrapText="1"/>
    </xf>
    <xf numFmtId="0" fontId="87" fillId="0" borderId="0" xfId="0" applyFont="1" applyAlignment="1" applyProtection="1">
      <alignment wrapText="1"/>
    </xf>
    <xf numFmtId="0" fontId="96" fillId="0" borderId="0" xfId="0" applyFont="1" applyBorder="1" applyAlignment="1" applyProtection="1"/>
    <xf numFmtId="0" fontId="96" fillId="0" borderId="0" xfId="0" applyFont="1" applyAlignment="1" applyProtection="1"/>
    <xf numFmtId="0" fontId="94" fillId="0" borderId="0" xfId="0" applyFont="1" applyAlignment="1" applyProtection="1">
      <alignment horizontal="left"/>
    </xf>
    <xf numFmtId="0" fontId="87" fillId="0" borderId="0" xfId="0" applyFont="1" applyBorder="1"/>
    <xf numFmtId="10" fontId="19" fillId="0" borderId="108" xfId="0" applyNumberFormat="1" applyFont="1" applyBorder="1" applyAlignment="1" applyProtection="1">
      <alignment horizontal="center" wrapText="1"/>
      <protection locked="0"/>
    </xf>
    <xf numFmtId="0" fontId="6" fillId="0" borderId="5" xfId="0" applyFont="1" applyBorder="1" applyAlignment="1" applyProtection="1">
      <alignment horizontal="left"/>
      <protection locked="0"/>
    </xf>
    <xf numFmtId="165" fontId="6" fillId="0" borderId="4" xfId="0" applyNumberFormat="1"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1" fillId="0" borderId="59" xfId="0" applyFont="1" applyBorder="1" applyProtection="1"/>
    <xf numFmtId="168" fontId="12" fillId="0" borderId="69" xfId="0" applyNumberFormat="1" applyFont="1" applyBorder="1" applyAlignment="1">
      <alignment horizontal="right" wrapText="1"/>
    </xf>
    <xf numFmtId="166" fontId="6" fillId="0" borderId="4" xfId="0" applyNumberFormat="1" applyFont="1" applyBorder="1" applyAlignment="1" applyProtection="1">
      <alignment horizontal="center"/>
      <protection locked="0"/>
    </xf>
    <xf numFmtId="3" fontId="87" fillId="0" borderId="0" xfId="0" applyNumberFormat="1" applyFont="1" applyFill="1" applyProtection="1"/>
    <xf numFmtId="10" fontId="87" fillId="0" borderId="0" xfId="0" applyNumberFormat="1" applyFont="1" applyFill="1" applyProtection="1"/>
    <xf numFmtId="0" fontId="10" fillId="0" borderId="0" xfId="0" applyFont="1" applyAlignment="1" applyProtection="1">
      <alignment horizontal="left" wrapText="1"/>
    </xf>
    <xf numFmtId="0" fontId="0" fillId="0" borderId="4" xfId="0" applyBorder="1" applyAlignment="1" applyProtection="1">
      <alignment horizontal="left"/>
    </xf>
    <xf numFmtId="0" fontId="0" fillId="0" borderId="4" xfId="0" applyBorder="1" applyAlignment="1" applyProtection="1">
      <alignment horizontal="right"/>
    </xf>
    <xf numFmtId="165" fontId="6" fillId="0" borderId="4" xfId="0" applyNumberFormat="1"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5" xfId="0" applyFont="1" applyBorder="1" applyAlignment="1" applyProtection="1">
      <alignment horizontal="center"/>
      <protection locked="0"/>
    </xf>
    <xf numFmtId="2" fontId="87" fillId="0" borderId="0" xfId="0" applyNumberFormat="1" applyFont="1"/>
    <xf numFmtId="0" fontId="99" fillId="0" borderId="0" xfId="0" quotePrefix="1" applyFont="1" applyFill="1" applyBorder="1" applyAlignment="1">
      <alignment horizontal="center"/>
    </xf>
    <xf numFmtId="4" fontId="87" fillId="0" borderId="0" xfId="0" applyNumberFormat="1" applyFont="1" applyProtection="1"/>
    <xf numFmtId="0" fontId="100" fillId="0" borderId="0" xfId="0" applyFont="1" applyProtection="1"/>
    <xf numFmtId="9" fontId="12" fillId="0" borderId="79" xfId="0" applyNumberFormat="1" applyFont="1" applyBorder="1" applyAlignment="1">
      <alignment horizontal="center" vertical="top" wrapText="1"/>
    </xf>
    <xf numFmtId="9" fontId="12" fillId="0" borderId="79" xfId="0" applyNumberFormat="1" applyFont="1" applyBorder="1" applyAlignment="1">
      <alignment horizontal="center" wrapText="1"/>
    </xf>
    <xf numFmtId="0" fontId="1" fillId="0" borderId="4" xfId="0" applyFont="1" applyBorder="1" applyAlignment="1" applyProtection="1">
      <alignment horizontal="center"/>
    </xf>
    <xf numFmtId="0" fontId="1" fillId="0" borderId="0" xfId="0" applyFont="1" applyAlignment="1" applyProtection="1">
      <alignment horizontal="center"/>
    </xf>
    <xf numFmtId="168" fontId="0" fillId="0" borderId="0" xfId="0" applyNumberFormat="1" applyAlignment="1" applyProtection="1">
      <alignment horizontal="center"/>
    </xf>
    <xf numFmtId="0" fontId="1" fillId="0" borderId="5" xfId="0" applyFont="1" applyBorder="1" applyProtection="1">
      <protection locked="0"/>
    </xf>
    <xf numFmtId="0" fontId="8" fillId="0" borderId="0" xfId="0" applyFont="1" applyAlignment="1" applyProtection="1">
      <alignment horizontal="left" wrapText="1"/>
    </xf>
    <xf numFmtId="0" fontId="0" fillId="0" borderId="0" xfId="0" applyAlignment="1"/>
    <xf numFmtId="0" fontId="8" fillId="0" borderId="4" xfId="0" applyFont="1" applyBorder="1" applyAlignment="1" applyProtection="1">
      <alignment horizontal="center"/>
      <protection locked="0"/>
    </xf>
    <xf numFmtId="0" fontId="30" fillId="0" borderId="4" xfId="0" applyFont="1" applyBorder="1" applyAlignment="1" applyProtection="1">
      <alignment horizontal="center"/>
      <protection locked="0"/>
    </xf>
    <xf numFmtId="168" fontId="10" fillId="0" borderId="5" xfId="0" applyNumberFormat="1" applyFont="1" applyBorder="1" applyAlignment="1" applyProtection="1">
      <protection locked="0"/>
    </xf>
    <xf numFmtId="168" fontId="0" fillId="0" borderId="5" xfId="0" applyNumberFormat="1" applyBorder="1" applyAlignment="1" applyProtection="1">
      <protection locked="0"/>
    </xf>
    <xf numFmtId="0" fontId="6" fillId="0" borderId="4" xfId="0" applyFont="1" applyBorder="1" applyAlignment="1" applyProtection="1">
      <protection locked="0"/>
    </xf>
    <xf numFmtId="168" fontId="10" fillId="0" borderId="4" xfId="0" applyNumberFormat="1" applyFont="1" applyBorder="1" applyAlignment="1" applyProtection="1">
      <protection locked="0"/>
    </xf>
    <xf numFmtId="168" fontId="0" fillId="0" borderId="4" xfId="0" applyNumberFormat="1" applyBorder="1" applyAlignment="1" applyProtection="1">
      <protection locked="0"/>
    </xf>
    <xf numFmtId="0" fontId="6" fillId="0" borderId="0" xfId="0" applyFont="1" applyBorder="1" applyAlignment="1" applyProtection="1">
      <alignment horizontal="left" wrapText="1"/>
      <protection locked="0"/>
    </xf>
    <xf numFmtId="0" fontId="6" fillId="0" borderId="0" xfId="0" applyFont="1" applyBorder="1" applyAlignment="1" applyProtection="1">
      <alignment wrapText="1"/>
      <protection locked="0"/>
    </xf>
    <xf numFmtId="0" fontId="6" fillId="0" borderId="4" xfId="0" applyFont="1" applyBorder="1" applyAlignment="1" applyProtection="1">
      <alignment wrapText="1"/>
      <protection locked="0"/>
    </xf>
    <xf numFmtId="0" fontId="0" fillId="0" borderId="4" xfId="0" applyBorder="1" applyAlignment="1" applyProtection="1">
      <protection locked="0"/>
    </xf>
    <xf numFmtId="173" fontId="10" fillId="0" borderId="4" xfId="0" applyNumberFormat="1" applyFont="1" applyBorder="1" applyAlignment="1" applyProtection="1">
      <protection locked="0"/>
    </xf>
    <xf numFmtId="173" fontId="0" fillId="0" borderId="4" xfId="0" applyNumberFormat="1" applyBorder="1" applyAlignment="1" applyProtection="1">
      <protection locked="0"/>
    </xf>
    <xf numFmtId="0" fontId="10" fillId="0" borderId="4" xfId="0" applyFont="1" applyBorder="1" applyAlignment="1" applyProtection="1">
      <protection locked="0"/>
    </xf>
    <xf numFmtId="0" fontId="10" fillId="0" borderId="4" xfId="0" applyNumberFormat="1" applyFont="1" applyBorder="1" applyAlignment="1" applyProtection="1">
      <protection locked="0"/>
    </xf>
    <xf numFmtId="0" fontId="0" fillId="0" borderId="4" xfId="0" applyNumberFormat="1" applyBorder="1" applyAlignment="1" applyProtection="1">
      <protection locked="0"/>
    </xf>
    <xf numFmtId="173" fontId="36" fillId="0" borderId="4" xfId="0" applyNumberFormat="1" applyFont="1" applyBorder="1" applyAlignment="1" applyProtection="1">
      <protection locked="0"/>
    </xf>
    <xf numFmtId="1" fontId="6" fillId="0" borderId="5" xfId="0" applyNumberFormat="1" applyFont="1" applyBorder="1" applyAlignment="1" applyProtection="1">
      <protection locked="0"/>
    </xf>
    <xf numFmtId="1" fontId="0" fillId="0" borderId="5" xfId="0" applyNumberFormat="1" applyBorder="1" applyAlignment="1" applyProtection="1">
      <protection locked="0"/>
    </xf>
    <xf numFmtId="168" fontId="36" fillId="0" borderId="4" xfId="0" applyNumberFormat="1" applyFont="1" applyBorder="1" applyAlignment="1" applyProtection="1">
      <protection locked="0"/>
    </xf>
    <xf numFmtId="0" fontId="49" fillId="0" borderId="0" xfId="0" applyFont="1" applyAlignment="1" applyProtection="1"/>
    <xf numFmtId="0" fontId="6" fillId="0" borderId="4" xfId="0" applyFont="1" applyBorder="1" applyAlignment="1" applyProtection="1">
      <alignment horizontal="left"/>
      <protection locked="0"/>
    </xf>
    <xf numFmtId="0" fontId="6" fillId="0" borderId="5" xfId="0" applyFont="1" applyBorder="1" applyAlignment="1" applyProtection="1">
      <alignment horizontal="left"/>
      <protection locked="0"/>
    </xf>
    <xf numFmtId="0" fontId="0" fillId="0" borderId="5" xfId="0" applyBorder="1" applyAlignment="1" applyProtection="1">
      <protection locked="0"/>
    </xf>
    <xf numFmtId="0" fontId="46" fillId="0" borderId="0" xfId="0" applyFont="1" applyBorder="1" applyAlignment="1" applyProtection="1"/>
    <xf numFmtId="0" fontId="6" fillId="0" borderId="5" xfId="0" applyFont="1" applyBorder="1" applyAlignment="1" applyProtection="1">
      <protection locked="0"/>
    </xf>
    <xf numFmtId="0" fontId="42" fillId="0" borderId="4" xfId="0" applyFont="1" applyBorder="1" applyAlignment="1" applyProtection="1">
      <alignment horizontal="left" wrapText="1"/>
      <protection locked="0"/>
    </xf>
    <xf numFmtId="0" fontId="42" fillId="0" borderId="4" xfId="0" applyFont="1" applyBorder="1" applyAlignment="1" applyProtection="1">
      <alignment wrapText="1"/>
      <protection locked="0"/>
    </xf>
    <xf numFmtId="0" fontId="42" fillId="0" borderId="4" xfId="0" applyFont="1" applyBorder="1" applyAlignment="1">
      <alignment wrapText="1"/>
    </xf>
    <xf numFmtId="0" fontId="46" fillId="0" borderId="0" xfId="0" applyFont="1" applyFill="1" applyBorder="1" applyAlignment="1" applyProtection="1">
      <alignment horizontal="center"/>
      <protection locked="0"/>
    </xf>
    <xf numFmtId="0" fontId="6" fillId="0" borderId="4" xfId="0" applyFont="1" applyBorder="1" applyAlignment="1" applyProtection="1">
      <alignment horizontal="right"/>
      <protection locked="0"/>
    </xf>
    <xf numFmtId="0" fontId="42" fillId="0" borderId="4" xfId="0" applyFont="1" applyBorder="1" applyAlignment="1" applyProtection="1">
      <protection locked="0"/>
    </xf>
    <xf numFmtId="0" fontId="30" fillId="0" borderId="4" xfId="0" applyFont="1" applyBorder="1" applyAlignment="1" applyProtection="1">
      <protection locked="0"/>
    </xf>
    <xf numFmtId="0" fontId="89" fillId="0" borderId="0" xfId="0" applyFont="1" applyBorder="1" applyAlignment="1" applyProtection="1">
      <alignment wrapText="1"/>
    </xf>
    <xf numFmtId="0" fontId="87" fillId="0" borderId="0" xfId="0" applyFont="1" applyAlignment="1"/>
    <xf numFmtId="0" fontId="87" fillId="0" borderId="0" xfId="0" applyFont="1" applyAlignment="1">
      <alignment wrapText="1"/>
    </xf>
    <xf numFmtId="0" fontId="42" fillId="0" borderId="4" xfId="0" applyFont="1" applyBorder="1" applyAlignment="1" applyProtection="1">
      <alignment horizontal="center"/>
      <protection locked="0"/>
    </xf>
    <xf numFmtId="0" fontId="0" fillId="0" borderId="0" xfId="0" applyBorder="1" applyAlignment="1" applyProtection="1">
      <alignment horizontal="left" wrapText="1"/>
      <protection locked="0"/>
    </xf>
    <xf numFmtId="0" fontId="0" fillId="0" borderId="0" xfId="0" applyBorder="1" applyAlignment="1" applyProtection="1">
      <alignment wrapText="1"/>
      <protection locked="0"/>
    </xf>
    <xf numFmtId="0" fontId="0" fillId="0" borderId="4" xfId="0" applyBorder="1" applyAlignment="1" applyProtection="1">
      <alignment wrapText="1"/>
      <protection locked="0"/>
    </xf>
    <xf numFmtId="0" fontId="57" fillId="0" borderId="0" xfId="0" applyFont="1" applyAlignment="1">
      <alignment wrapText="1"/>
    </xf>
    <xf numFmtId="0" fontId="57" fillId="0" borderId="0" xfId="0" applyFont="1" applyAlignment="1"/>
    <xf numFmtId="0" fontId="0" fillId="0" borderId="4" xfId="0" applyBorder="1" applyAlignment="1" applyProtection="1">
      <alignment horizontal="center"/>
      <protection locked="0"/>
    </xf>
    <xf numFmtId="2" fontId="24" fillId="0" borderId="4" xfId="0" applyNumberFormat="1" applyFont="1" applyBorder="1" applyAlignment="1" applyProtection="1">
      <alignment horizontal="center"/>
      <protection locked="0"/>
    </xf>
    <xf numFmtId="0" fontId="57" fillId="0" borderId="0" xfId="0" applyFont="1" applyAlignment="1" applyProtection="1"/>
    <xf numFmtId="0" fontId="0" fillId="0" borderId="0" xfId="0" applyBorder="1" applyAlignment="1" applyProtection="1">
      <alignment horizontal="center"/>
    </xf>
    <xf numFmtId="0" fontId="0" fillId="0" borderId="0" xfId="0" applyBorder="1" applyAlignment="1" applyProtection="1"/>
    <xf numFmtId="0" fontId="64" fillId="0" borderId="0" xfId="0" applyFont="1" applyBorder="1" applyAlignment="1" applyProtection="1">
      <alignment wrapText="1"/>
    </xf>
    <xf numFmtId="0" fontId="64" fillId="0" borderId="0" xfId="0" applyFont="1" applyAlignment="1">
      <alignment wrapText="1"/>
    </xf>
    <xf numFmtId="0" fontId="0" fillId="0" borderId="4" xfId="0" applyBorder="1" applyAlignment="1" applyProtection="1">
      <alignment horizontal="right"/>
      <protection locked="0"/>
    </xf>
    <xf numFmtId="167" fontId="37" fillId="0" borderId="4" xfId="0" applyNumberFormat="1" applyFont="1" applyBorder="1" applyAlignment="1" applyProtection="1">
      <alignment horizontal="right"/>
    </xf>
    <xf numFmtId="0" fontId="57" fillId="0" borderId="0" xfId="0" applyFont="1" applyAlignment="1">
      <alignment horizontal="left" wrapText="1"/>
    </xf>
    <xf numFmtId="0" fontId="42" fillId="0" borderId="4" xfId="0" applyFont="1" applyBorder="1" applyAlignment="1" applyProtection="1">
      <alignment horizontal="left"/>
      <protection locked="0"/>
    </xf>
    <xf numFmtId="0" fontId="19" fillId="0" borderId="4" xfId="0" applyFont="1" applyFill="1" applyBorder="1" applyAlignment="1" applyProtection="1">
      <alignment horizontal="center"/>
      <protection locked="0"/>
    </xf>
    <xf numFmtId="0" fontId="19" fillId="0" borderId="4" xfId="0" applyFont="1" applyBorder="1" applyAlignment="1" applyProtection="1">
      <protection locked="0"/>
    </xf>
    <xf numFmtId="0" fontId="0" fillId="0" borderId="4" xfId="0" applyFill="1" applyBorder="1" applyAlignment="1" applyProtection="1">
      <alignment horizontal="center"/>
      <protection locked="0"/>
    </xf>
    <xf numFmtId="0" fontId="0" fillId="0" borderId="0" xfId="0" applyAlignment="1" applyProtection="1">
      <alignment wrapText="1"/>
      <protection locked="0"/>
    </xf>
    <xf numFmtId="0" fontId="10" fillId="0" borderId="0" xfId="0" applyFont="1" applyAlignment="1" applyProtection="1">
      <alignment wrapText="1"/>
      <protection locked="0"/>
    </xf>
    <xf numFmtId="0" fontId="19" fillId="0" borderId="0" xfId="0" applyFont="1" applyBorder="1" applyAlignment="1" applyProtection="1">
      <alignment vertical="top" wrapText="1"/>
      <protection locked="0"/>
    </xf>
    <xf numFmtId="0" fontId="19" fillId="0" borderId="0" xfId="0" applyFont="1" applyAlignment="1" applyProtection="1">
      <alignment vertical="top" wrapText="1"/>
      <protection locked="0"/>
    </xf>
    <xf numFmtId="0" fontId="19" fillId="0" borderId="4" xfId="0" applyFont="1" applyBorder="1" applyAlignment="1" applyProtection="1">
      <alignment vertical="top" wrapText="1"/>
      <protection locked="0"/>
    </xf>
    <xf numFmtId="165" fontId="0" fillId="0" borderId="4" xfId="0" applyNumberFormat="1" applyBorder="1" applyAlignment="1" applyProtection="1">
      <protection locked="0"/>
    </xf>
    <xf numFmtId="0" fontId="0" fillId="0" borderId="5" xfId="0" applyBorder="1" applyAlignment="1" applyProtection="1">
      <alignment horizontal="left"/>
      <protection locked="0"/>
    </xf>
    <xf numFmtId="165" fontId="6" fillId="0" borderId="4" xfId="0" applyNumberFormat="1" applyFont="1" applyBorder="1" applyAlignment="1" applyProtection="1">
      <alignment horizontal="center"/>
      <protection locked="0"/>
    </xf>
    <xf numFmtId="0" fontId="8" fillId="0" borderId="5" xfId="0" applyFont="1" applyBorder="1" applyAlignment="1" applyProtection="1">
      <alignment horizontal="center"/>
      <protection locked="0"/>
    </xf>
    <xf numFmtId="168" fontId="6" fillId="0" borderId="4" xfId="0" applyNumberFormat="1" applyFont="1" applyBorder="1" applyAlignment="1" applyProtection="1">
      <protection locked="0"/>
    </xf>
    <xf numFmtId="0" fontId="10" fillId="0" borderId="0" xfId="0" applyFont="1" applyBorder="1" applyAlignment="1" applyProtection="1">
      <alignment wrapText="1"/>
      <protection locked="0"/>
    </xf>
    <xf numFmtId="0" fontId="0" fillId="0" borderId="0" xfId="0" applyBorder="1" applyAlignment="1">
      <alignment wrapText="1"/>
    </xf>
    <xf numFmtId="0" fontId="0" fillId="0" borderId="4" xfId="0" applyBorder="1" applyAlignment="1">
      <alignment wrapText="1"/>
    </xf>
    <xf numFmtId="0" fontId="1" fillId="0" borderId="4" xfId="0" applyFont="1" applyBorder="1" applyAlignment="1" applyProtection="1">
      <alignment horizontal="left" vertical="top" wrapText="1"/>
      <protection locked="0"/>
    </xf>
    <xf numFmtId="165" fontId="36" fillId="0" borderId="4" xfId="0" applyNumberFormat="1" applyFont="1" applyBorder="1" applyAlignment="1" applyProtection="1">
      <alignment horizontal="center"/>
      <protection locked="0"/>
    </xf>
    <xf numFmtId="0" fontId="6" fillId="0" borderId="4" xfId="0" applyFont="1" applyBorder="1" applyAlignment="1" applyProtection="1">
      <alignment vertical="top" wrapText="1"/>
      <protection locked="0"/>
    </xf>
    <xf numFmtId="0" fontId="36" fillId="0" borderId="4" xfId="0" applyFont="1" applyBorder="1" applyAlignment="1" applyProtection="1">
      <alignment vertical="top" wrapText="1"/>
      <protection locked="0"/>
    </xf>
    <xf numFmtId="0" fontId="36" fillId="0" borderId="4" xfId="0" applyFont="1" applyBorder="1" applyAlignment="1" applyProtection="1">
      <protection locked="0"/>
    </xf>
    <xf numFmtId="0" fontId="36" fillId="0" borderId="4" xfId="0" applyFont="1" applyBorder="1" applyAlignment="1" applyProtection="1">
      <alignment horizontal="left"/>
      <protection locked="0"/>
    </xf>
    <xf numFmtId="0" fontId="0" fillId="0" borderId="4" xfId="0" applyBorder="1" applyAlignment="1" applyProtection="1">
      <alignment horizontal="left"/>
      <protection locked="0"/>
    </xf>
    <xf numFmtId="0" fontId="57" fillId="0" borderId="61" xfId="0" applyFont="1" applyBorder="1" applyAlignment="1">
      <alignment wrapText="1"/>
    </xf>
    <xf numFmtId="0" fontId="6" fillId="0" borderId="4" xfId="0" applyFont="1" applyBorder="1" applyAlignment="1" applyProtection="1">
      <alignment horizontal="center" wrapText="1"/>
      <protection locked="0"/>
    </xf>
    <xf numFmtId="0" fontId="6" fillId="0" borderId="4" xfId="0" applyNumberFormat="1" applyFont="1" applyBorder="1" applyAlignment="1" applyProtection="1">
      <protection locked="0"/>
    </xf>
    <xf numFmtId="0" fontId="36" fillId="0" borderId="4" xfId="0" applyNumberFormat="1" applyFont="1" applyBorder="1" applyAlignment="1" applyProtection="1">
      <protection locked="0"/>
    </xf>
    <xf numFmtId="165" fontId="6" fillId="0" borderId="4" xfId="0" applyNumberFormat="1" applyFont="1" applyBorder="1" applyAlignment="1" applyProtection="1">
      <protection locked="0"/>
    </xf>
    <xf numFmtId="165" fontId="36" fillId="0" borderId="4" xfId="0" applyNumberFormat="1" applyFont="1" applyBorder="1" applyAlignment="1" applyProtection="1">
      <protection locked="0"/>
    </xf>
    <xf numFmtId="0" fontId="8" fillId="0" borderId="0" xfId="0" applyFont="1" applyAlignment="1">
      <alignment horizontal="left" wrapText="1"/>
    </xf>
    <xf numFmtId="0" fontId="0" fillId="0" borderId="0" xfId="0" applyAlignment="1">
      <alignment wrapText="1"/>
    </xf>
    <xf numFmtId="10" fontId="36" fillId="0" borderId="35" xfId="0" applyNumberFormat="1" applyFont="1" applyBorder="1" applyAlignment="1" applyProtection="1">
      <protection locked="0"/>
    </xf>
    <xf numFmtId="10" fontId="36" fillId="0" borderId="36" xfId="0" applyNumberFormat="1" applyFont="1" applyBorder="1" applyAlignment="1" applyProtection="1">
      <protection locked="0"/>
    </xf>
    <xf numFmtId="10" fontId="36" fillId="0" borderId="37" xfId="0" applyNumberFormat="1" applyFont="1" applyBorder="1" applyAlignment="1" applyProtection="1">
      <protection locked="0"/>
    </xf>
    <xf numFmtId="10" fontId="36" fillId="0" borderId="38" xfId="0" applyNumberFormat="1" applyFont="1" applyBorder="1" applyAlignment="1" applyProtection="1">
      <protection locked="0"/>
    </xf>
    <xf numFmtId="0" fontId="19" fillId="0" borderId="10" xfId="0" applyFont="1" applyBorder="1" applyAlignment="1" applyProtection="1">
      <alignment horizontal="left"/>
    </xf>
    <xf numFmtId="0" fontId="19" fillId="0" borderId="35" xfId="0" applyFont="1" applyBorder="1" applyAlignment="1" applyProtection="1"/>
    <xf numFmtId="0" fontId="1" fillId="0" borderId="11" xfId="0" applyFont="1" applyBorder="1" applyAlignment="1" applyProtection="1">
      <alignment horizontal="left"/>
      <protection locked="0"/>
    </xf>
    <xf numFmtId="0" fontId="19" fillId="0" borderId="37" xfId="0" applyFont="1" applyBorder="1" applyAlignment="1" applyProtection="1">
      <protection locked="0"/>
    </xf>
    <xf numFmtId="0" fontId="36" fillId="0" borderId="35" xfId="0" applyFont="1" applyBorder="1" applyAlignment="1" applyProtection="1"/>
    <xf numFmtId="0" fontId="36" fillId="0" borderId="37" xfId="0" applyFont="1" applyBorder="1" applyAlignment="1" applyProtection="1">
      <protection locked="0"/>
    </xf>
    <xf numFmtId="0" fontId="19" fillId="0" borderId="40" xfId="0" applyFont="1" applyBorder="1" applyAlignment="1" applyProtection="1">
      <alignment horizontal="left"/>
      <protection locked="0"/>
    </xf>
    <xf numFmtId="0" fontId="19" fillId="0" borderId="41" xfId="0" applyFont="1" applyBorder="1" applyAlignment="1" applyProtection="1">
      <protection locked="0"/>
    </xf>
    <xf numFmtId="0" fontId="19" fillId="0" borderId="11" xfId="0" applyFont="1" applyBorder="1" applyAlignment="1" applyProtection="1">
      <alignment horizontal="left"/>
      <protection locked="0"/>
    </xf>
    <xf numFmtId="0" fontId="24" fillId="0" borderId="0" xfId="0" applyFont="1" applyAlignment="1">
      <alignment wrapText="1"/>
    </xf>
    <xf numFmtId="0" fontId="24" fillId="0" borderId="61" xfId="0" applyFont="1" applyBorder="1" applyAlignment="1">
      <alignment wrapText="1"/>
    </xf>
    <xf numFmtId="0" fontId="28" fillId="0" borderId="4" xfId="1" applyFont="1" applyBorder="1" applyAlignment="1" applyProtection="1">
      <protection locked="0"/>
    </xf>
    <xf numFmtId="10" fontId="36" fillId="0" borderId="41" xfId="0" applyNumberFormat="1" applyFont="1" applyBorder="1" applyAlignment="1" applyProtection="1">
      <protection locked="0"/>
    </xf>
    <xf numFmtId="10" fontId="36" fillId="0" borderId="42" xfId="0" applyNumberFormat="1" applyFont="1" applyBorder="1" applyAlignment="1" applyProtection="1">
      <protection locked="0"/>
    </xf>
    <xf numFmtId="0" fontId="36" fillId="0" borderId="41" xfId="0" applyFont="1" applyBorder="1" applyAlignment="1" applyProtection="1">
      <protection locked="0"/>
    </xf>
    <xf numFmtId="0" fontId="0" fillId="0" borderId="5" xfId="0" applyBorder="1" applyAlignment="1" applyProtection="1">
      <alignment horizontal="center"/>
      <protection locked="0"/>
    </xf>
    <xf numFmtId="49" fontId="19" fillId="0" borderId="0" xfId="0" applyNumberFormat="1" applyFont="1" applyBorder="1" applyAlignment="1" applyProtection="1">
      <protection locked="0"/>
    </xf>
    <xf numFmtId="0" fontId="19" fillId="0" borderId="0" xfId="0" applyFont="1" applyAlignment="1" applyProtection="1">
      <protection locked="0"/>
    </xf>
    <xf numFmtId="49" fontId="1" fillId="0" borderId="0" xfId="0" applyNumberFormat="1" applyFont="1" applyBorder="1" applyAlignment="1" applyProtection="1">
      <alignment vertical="top" wrapText="1"/>
      <protection locked="0"/>
    </xf>
    <xf numFmtId="49" fontId="6" fillId="0" borderId="4" xfId="0" applyNumberFormat="1" applyFont="1" applyBorder="1" applyAlignment="1" applyProtection="1">
      <alignment horizontal="left"/>
      <protection locked="0"/>
    </xf>
    <xf numFmtId="49" fontId="36" fillId="0" borderId="4" xfId="0" applyNumberFormat="1" applyFont="1" applyBorder="1" applyAlignment="1" applyProtection="1">
      <protection locked="0"/>
    </xf>
    <xf numFmtId="0" fontId="6" fillId="0" borderId="35" xfId="0" applyFont="1" applyBorder="1" applyAlignment="1" applyProtection="1">
      <alignment horizontal="left" indent="1"/>
    </xf>
    <xf numFmtId="0" fontId="6" fillId="0" borderId="35" xfId="0" applyNumberFormat="1" applyFont="1" applyBorder="1" applyAlignment="1" applyProtection="1">
      <alignment horizontal="left"/>
    </xf>
    <xf numFmtId="0" fontId="6" fillId="0" borderId="35" xfId="0" applyNumberFormat="1" applyFont="1" applyBorder="1" applyAlignment="1" applyProtection="1"/>
    <xf numFmtId="0" fontId="6" fillId="0" borderId="36" xfId="0" applyNumberFormat="1" applyFont="1" applyBorder="1" applyAlignment="1" applyProtection="1"/>
    <xf numFmtId="0" fontId="6" fillId="0" borderId="37" xfId="0" applyFont="1" applyBorder="1" applyAlignment="1" applyProtection="1">
      <alignment horizontal="left" indent="1"/>
      <protection locked="0"/>
    </xf>
    <xf numFmtId="0" fontId="6" fillId="0" borderId="37" xfId="0" applyNumberFormat="1" applyFont="1" applyBorder="1" applyAlignment="1" applyProtection="1">
      <alignment horizontal="left"/>
      <protection locked="0"/>
    </xf>
    <xf numFmtId="0" fontId="6" fillId="0" borderId="37" xfId="0" applyNumberFormat="1" applyFont="1" applyBorder="1" applyAlignment="1" applyProtection="1">
      <protection locked="0"/>
    </xf>
    <xf numFmtId="0" fontId="6" fillId="0" borderId="38" xfId="0" applyNumberFormat="1" applyFont="1" applyBorder="1" applyAlignment="1" applyProtection="1">
      <protection locked="0"/>
    </xf>
    <xf numFmtId="0" fontId="36" fillId="0" borderId="0" xfId="0" applyFont="1" applyFill="1" applyBorder="1" applyAlignment="1" applyProtection="1">
      <alignment horizontal="left" vertical="top" wrapText="1"/>
      <protection locked="0"/>
    </xf>
    <xf numFmtId="0" fontId="6" fillId="0" borderId="41" xfId="0" applyFont="1" applyBorder="1" applyAlignment="1" applyProtection="1">
      <alignment horizontal="left" indent="1"/>
      <protection locked="0"/>
    </xf>
    <xf numFmtId="0" fontId="6" fillId="0" borderId="41" xfId="0" applyNumberFormat="1" applyFont="1" applyBorder="1" applyAlignment="1" applyProtection="1">
      <alignment horizontal="left"/>
      <protection locked="0"/>
    </xf>
    <xf numFmtId="0" fontId="6" fillId="0" borderId="41" xfId="0" applyNumberFormat="1" applyFont="1" applyBorder="1" applyAlignment="1" applyProtection="1">
      <protection locked="0"/>
    </xf>
    <xf numFmtId="0" fontId="6" fillId="0" borderId="42" xfId="0" applyNumberFormat="1" applyFont="1" applyBorder="1" applyAlignment="1" applyProtection="1">
      <protection locked="0"/>
    </xf>
    <xf numFmtId="0" fontId="41" fillId="0" borderId="4" xfId="0" applyFont="1" applyBorder="1" applyAlignment="1" applyProtection="1">
      <alignment horizontal="center"/>
      <protection locked="0"/>
    </xf>
    <xf numFmtId="0" fontId="0" fillId="0" borderId="4" xfId="0" applyBorder="1" applyAlignment="1" applyProtection="1"/>
    <xf numFmtId="0" fontId="12" fillId="6" borderId="4" xfId="0" applyFont="1" applyFill="1" applyBorder="1" applyAlignment="1">
      <alignment horizontal="left" wrapText="1"/>
    </xf>
    <xf numFmtId="3" fontId="0" fillId="0" borderId="4" xfId="0" applyNumberFormat="1" applyBorder="1" applyAlignment="1" applyProtection="1"/>
    <xf numFmtId="3" fontId="0" fillId="0" borderId="5" xfId="0" applyNumberFormat="1" applyBorder="1" applyAlignment="1" applyProtection="1">
      <alignment horizontal="right"/>
    </xf>
    <xf numFmtId="0" fontId="0" fillId="0" borderId="5" xfId="0" applyBorder="1" applyAlignment="1" applyProtection="1"/>
    <xf numFmtId="3" fontId="0" fillId="0" borderId="4" xfId="0" applyNumberFormat="1" applyBorder="1" applyAlignment="1" applyProtection="1">
      <protection locked="0"/>
    </xf>
    <xf numFmtId="3" fontId="0" fillId="0" borderId="13" xfId="0" applyNumberFormat="1" applyBorder="1" applyAlignment="1" applyProtection="1"/>
    <xf numFmtId="0" fontId="0" fillId="0" borderId="13" xfId="0" applyBorder="1" applyAlignment="1" applyProtection="1"/>
    <xf numFmtId="0" fontId="37" fillId="0" borderId="0" xfId="0" applyFont="1" applyAlignment="1">
      <alignment vertical="center" wrapText="1"/>
    </xf>
    <xf numFmtId="0" fontId="24" fillId="0" borderId="0" xfId="0" applyFont="1" applyAlignment="1">
      <alignment horizontal="right" wrapText="1"/>
    </xf>
    <xf numFmtId="14" fontId="6" fillId="0" borderId="4" xfId="0" applyNumberFormat="1" applyFont="1" applyBorder="1" applyAlignment="1" applyProtection="1">
      <alignment horizontal="center"/>
      <protection locked="0"/>
    </xf>
    <xf numFmtId="0" fontId="6" fillId="0" borderId="4" xfId="0" applyFont="1" applyBorder="1" applyAlignment="1" applyProtection="1">
      <alignment horizontal="center"/>
      <protection locked="0"/>
    </xf>
    <xf numFmtId="0" fontId="24" fillId="0" borderId="0" xfId="0" applyFont="1" applyAlignment="1"/>
    <xf numFmtId="0" fontId="97" fillId="0" borderId="0" xfId="0" applyFont="1" applyFill="1" applyBorder="1" applyAlignment="1">
      <alignment horizontal="center" wrapText="1"/>
    </xf>
    <xf numFmtId="0" fontId="98" fillId="0" borderId="0" xfId="0" applyFont="1" applyAlignment="1"/>
    <xf numFmtId="171" fontId="93" fillId="0" borderId="59" xfId="0" applyNumberFormat="1" applyFont="1" applyBorder="1" applyAlignment="1" applyProtection="1">
      <alignment horizontal="center" vertical="center"/>
    </xf>
    <xf numFmtId="171" fontId="93" fillId="0" borderId="0" xfId="0" applyNumberFormat="1" applyFont="1" applyBorder="1" applyAlignment="1" applyProtection="1">
      <alignment horizontal="center" vertical="center"/>
    </xf>
    <xf numFmtId="0" fontId="12" fillId="0" borderId="0" xfId="0" applyFont="1" applyAlignment="1">
      <alignment wrapText="1"/>
    </xf>
    <xf numFmtId="0" fontId="97" fillId="0" borderId="0" xfId="0" applyFont="1" applyFill="1" applyBorder="1" applyAlignment="1">
      <alignment wrapText="1"/>
    </xf>
    <xf numFmtId="0" fontId="56" fillId="0" borderId="0" xfId="0" applyFont="1" applyAlignment="1">
      <alignment horizontal="left" wrapText="1"/>
    </xf>
    <xf numFmtId="0" fontId="0" fillId="0" borderId="0" xfId="0" applyAlignment="1">
      <alignment horizontal="left" wrapText="1"/>
    </xf>
    <xf numFmtId="0" fontId="19" fillId="0" borderId="4" xfId="0" applyFont="1" applyBorder="1" applyAlignment="1" applyProtection="1">
      <alignment horizontal="left"/>
      <protection locked="0"/>
    </xf>
    <xf numFmtId="0" fontId="19" fillId="0" borderId="17" xfId="0" applyFont="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17" xfId="0" applyFont="1" applyBorder="1" applyAlignment="1" applyProtection="1">
      <alignment horizontal="left"/>
      <protection locked="0"/>
    </xf>
    <xf numFmtId="0" fontId="12" fillId="0" borderId="0" xfId="0" applyFont="1" applyAlignment="1" applyProtection="1">
      <alignment horizontal="center"/>
    </xf>
    <xf numFmtId="0" fontId="0" fillId="0" borderId="0" xfId="0" applyAlignment="1">
      <alignment horizontal="center"/>
    </xf>
    <xf numFmtId="0" fontId="12" fillId="0" borderId="0" xfId="0" applyFont="1" applyBorder="1" applyAlignment="1" applyProtection="1">
      <alignment horizontal="left"/>
      <protection locked="0"/>
    </xf>
    <xf numFmtId="0" fontId="0" fillId="0" borderId="0" xfId="0" applyBorder="1" applyAlignment="1" applyProtection="1">
      <protection locked="0"/>
    </xf>
    <xf numFmtId="0" fontId="0" fillId="0" borderId="6" xfId="0" applyBorder="1" applyAlignment="1" applyProtection="1">
      <protection locked="0"/>
    </xf>
    <xf numFmtId="0" fontId="0" fillId="0" borderId="6" xfId="0" quotePrefix="1" applyBorder="1" applyAlignment="1" applyProtection="1">
      <protection locked="0"/>
    </xf>
    <xf numFmtId="0" fontId="37" fillId="0" borderId="4" xfId="0" applyFont="1" applyBorder="1" applyAlignment="1" applyProtection="1">
      <alignment horizontal="left"/>
    </xf>
    <xf numFmtId="0" fontId="37" fillId="0" borderId="4" xfId="0" applyFont="1" applyBorder="1" applyAlignment="1" applyProtection="1"/>
    <xf numFmtId="0" fontId="0" fillId="0" borderId="4" xfId="0" quotePrefix="1" applyBorder="1" applyAlignment="1" applyProtection="1">
      <alignment horizontal="left"/>
      <protection locked="0"/>
    </xf>
    <xf numFmtId="168" fontId="0" fillId="0" borderId="0" xfId="0" applyNumberFormat="1" applyAlignment="1"/>
    <xf numFmtId="169" fontId="0" fillId="0" borderId="4" xfId="0" applyNumberFormat="1" applyBorder="1" applyAlignment="1" applyProtection="1">
      <protection locked="0"/>
    </xf>
    <xf numFmtId="168" fontId="0" fillId="0" borderId="0" xfId="0" applyNumberFormat="1" applyFill="1" applyBorder="1" applyAlignment="1" applyProtection="1">
      <protection locked="0"/>
    </xf>
    <xf numFmtId="0" fontId="0" fillId="0" borderId="0" xfId="0" applyFill="1" applyBorder="1" applyAlignment="1" applyProtection="1">
      <protection locked="0"/>
    </xf>
    <xf numFmtId="170" fontId="0" fillId="0" borderId="4" xfId="0" applyNumberFormat="1" applyBorder="1" applyAlignment="1" applyProtection="1">
      <protection locked="0"/>
    </xf>
    <xf numFmtId="168" fontId="1" fillId="0" borderId="4" xfId="0" applyNumberFormat="1" applyFont="1" applyBorder="1" applyAlignment="1" applyProtection="1">
      <protection locked="0"/>
    </xf>
    <xf numFmtId="0" fontId="1" fillId="0" borderId="4" xfId="0" applyFont="1" applyBorder="1" applyAlignment="1" applyProtection="1">
      <protection locked="0"/>
    </xf>
    <xf numFmtId="0" fontId="5" fillId="0" borderId="4" xfId="0" applyFont="1" applyBorder="1" applyAlignment="1" applyProtection="1">
      <protection locked="0"/>
    </xf>
    <xf numFmtId="0" fontId="12" fillId="0" borderId="0" xfId="0" applyFont="1" applyAlignment="1">
      <alignment horizontal="left"/>
    </xf>
    <xf numFmtId="0" fontId="12" fillId="0" borderId="0" xfId="0" applyFont="1" applyAlignment="1">
      <alignment horizontal="center"/>
    </xf>
    <xf numFmtId="0" fontId="12" fillId="0" borderId="0" xfId="0" applyFont="1" applyBorder="1" applyAlignment="1">
      <alignment horizontal="left"/>
    </xf>
    <xf numFmtId="0" fontId="0" fillId="0" borderId="0" xfId="0" applyBorder="1" applyAlignment="1"/>
    <xf numFmtId="0" fontId="12" fillId="0" borderId="0" xfId="0" applyFont="1" applyBorder="1" applyAlignment="1">
      <alignment horizontal="center"/>
    </xf>
    <xf numFmtId="0" fontId="0" fillId="0" borderId="0" xfId="0" applyBorder="1" applyAlignment="1">
      <alignment horizontal="center"/>
    </xf>
    <xf numFmtId="168" fontId="0" fillId="0" borderId="4" xfId="0" applyNumberFormat="1" applyFill="1" applyBorder="1" applyAlignment="1" applyProtection="1">
      <protection locked="0"/>
    </xf>
    <xf numFmtId="0" fontId="0" fillId="0" borderId="4" xfId="0" applyFill="1" applyBorder="1" applyAlignment="1" applyProtection="1">
      <protection locked="0"/>
    </xf>
    <xf numFmtId="168" fontId="0" fillId="0" borderId="4" xfId="0" applyNumberFormat="1" applyBorder="1" applyAlignment="1" applyProtection="1"/>
    <xf numFmtId="4" fontId="1" fillId="0" borderId="4" xfId="0" applyNumberFormat="1" applyFont="1" applyBorder="1" applyAlignment="1"/>
    <xf numFmtId="4" fontId="1" fillId="0" borderId="4" xfId="0" applyNumberFormat="1" applyFont="1" applyBorder="1" applyAlignment="1" applyProtection="1">
      <protection locked="0"/>
    </xf>
    <xf numFmtId="4" fontId="1" fillId="0" borderId="5" xfId="0" applyNumberFormat="1" applyFont="1" applyBorder="1" applyAlignment="1" applyProtection="1">
      <protection locked="0"/>
    </xf>
    <xf numFmtId="0" fontId="1" fillId="0" borderId="0" xfId="0" applyFont="1" applyBorder="1" applyAlignment="1"/>
    <xf numFmtId="0" fontId="21" fillId="0" borderId="0" xfId="0" applyFont="1" applyAlignment="1">
      <alignment horizontal="center"/>
    </xf>
    <xf numFmtId="168" fontId="24" fillId="0" borderId="0" xfId="0" applyNumberFormat="1" applyFont="1" applyBorder="1" applyAlignment="1" applyProtection="1"/>
    <xf numFmtId="168" fontId="50" fillId="0" borderId="4" xfId="0" applyNumberFormat="1" applyFont="1" applyBorder="1" applyAlignment="1" applyProtection="1"/>
    <xf numFmtId="0" fontId="1" fillId="0" borderId="4" xfId="0" applyFont="1" applyBorder="1" applyAlignment="1" applyProtection="1">
      <alignment horizontal="left"/>
    </xf>
    <xf numFmtId="0" fontId="1" fillId="0" borderId="4" xfId="0" applyFont="1" applyBorder="1" applyAlignment="1" applyProtection="1"/>
    <xf numFmtId="0" fontId="21" fillId="0" borderId="0" xfId="0" applyFont="1" applyAlignment="1"/>
    <xf numFmtId="0" fontId="5" fillId="0" borderId="4" xfId="0" applyFont="1" applyBorder="1" applyAlignment="1" applyProtection="1">
      <alignment horizontal="left"/>
      <protection locked="0"/>
    </xf>
    <xf numFmtId="165" fontId="0" fillId="0" borderId="4" xfId="0" applyNumberFormat="1" applyBorder="1" applyAlignment="1" applyProtection="1">
      <alignment horizontal="center"/>
      <protection locked="0"/>
    </xf>
    <xf numFmtId="170" fontId="24" fillId="0" borderId="4" xfId="0" applyNumberFormat="1" applyFont="1" applyBorder="1" applyAlignment="1" applyProtection="1"/>
    <xf numFmtId="168" fontId="24" fillId="0" borderId="4" xfId="0" applyNumberFormat="1" applyFont="1" applyBorder="1" applyAlignment="1" applyProtection="1"/>
    <xf numFmtId="170" fontId="24" fillId="0" borderId="4" xfId="0" applyNumberFormat="1" applyFont="1" applyBorder="1" applyAlignment="1" applyProtection="1">
      <protection locked="0"/>
    </xf>
    <xf numFmtId="0" fontId="21" fillId="0" borderId="0" xfId="0" applyFont="1" applyAlignment="1">
      <alignment horizontal="left"/>
    </xf>
    <xf numFmtId="0" fontId="5" fillId="0" borderId="6" xfId="0" applyFont="1" applyBorder="1" applyAlignment="1" applyProtection="1">
      <protection locked="0"/>
    </xf>
    <xf numFmtId="165" fontId="0" fillId="0" borderId="5" xfId="0" applyNumberFormat="1" applyBorder="1" applyAlignment="1" applyProtection="1">
      <alignment horizontal="center"/>
      <protection locked="0"/>
    </xf>
    <xf numFmtId="168" fontId="1" fillId="0" borderId="5" xfId="0" applyNumberFormat="1" applyFont="1" applyBorder="1" applyAlignment="1" applyProtection="1"/>
    <xf numFmtId="0" fontId="1" fillId="0" borderId="5" xfId="0" applyFont="1" applyBorder="1" applyAlignment="1" applyProtection="1"/>
    <xf numFmtId="168" fontId="1" fillId="0" borderId="55" xfId="0" applyNumberFormat="1" applyFont="1" applyBorder="1" applyAlignment="1" applyProtection="1"/>
    <xf numFmtId="0" fontId="1" fillId="0" borderId="55" xfId="0" applyFont="1" applyBorder="1" applyAlignment="1" applyProtection="1"/>
    <xf numFmtId="168" fontId="1" fillId="0" borderId="5" xfId="0" applyNumberFormat="1" applyFont="1" applyBorder="1" applyAlignment="1" applyProtection="1">
      <protection locked="0"/>
    </xf>
    <xf numFmtId="0" fontId="1" fillId="0" borderId="5" xfId="0" applyFont="1" applyBorder="1" applyAlignment="1" applyProtection="1">
      <protection locked="0"/>
    </xf>
    <xf numFmtId="0" fontId="21" fillId="0" borderId="0" xfId="0" applyFont="1" applyBorder="1" applyAlignment="1">
      <alignment horizontal="center"/>
    </xf>
    <xf numFmtId="0" fontId="5" fillId="0" borderId="50" xfId="0" applyFont="1" applyBorder="1" applyAlignment="1">
      <alignment wrapText="1"/>
    </xf>
    <xf numFmtId="0" fontId="0" fillId="0" borderId="6" xfId="0" applyBorder="1" applyAlignment="1">
      <alignment wrapText="1"/>
    </xf>
    <xf numFmtId="0" fontId="0" fillId="0" borderId="51" xfId="0" applyBorder="1" applyAlignment="1">
      <alignment wrapText="1"/>
    </xf>
    <xf numFmtId="0" fontId="0" fillId="0" borderId="31" xfId="0" applyBorder="1" applyAlignment="1">
      <alignment wrapText="1"/>
    </xf>
    <xf numFmtId="0" fontId="0" fillId="0" borderId="109" xfId="0" applyBorder="1" applyAlignment="1">
      <alignment wrapText="1"/>
    </xf>
    <xf numFmtId="0" fontId="0" fillId="0" borderId="12" xfId="0" applyBorder="1" applyAlignment="1">
      <alignment wrapText="1"/>
    </xf>
    <xf numFmtId="0" fontId="0" fillId="0" borderId="17" xfId="0" applyBorder="1" applyAlignment="1">
      <alignment wrapText="1"/>
    </xf>
    <xf numFmtId="0" fontId="0" fillId="0" borderId="17" xfId="0" applyBorder="1" applyAlignment="1" applyProtection="1">
      <protection locked="0"/>
    </xf>
    <xf numFmtId="0" fontId="12" fillId="0" borderId="4" xfId="0" applyFont="1" applyBorder="1" applyAlignment="1" applyProtection="1">
      <alignment horizontal="left"/>
      <protection locked="0"/>
    </xf>
    <xf numFmtId="0" fontId="0" fillId="0" borderId="17" xfId="0" applyBorder="1" applyAlignment="1" applyProtection="1"/>
    <xf numFmtId="168" fontId="0" fillId="0" borderId="5" xfId="0" applyNumberFormat="1" applyBorder="1" applyAlignment="1" applyProtection="1"/>
    <xf numFmtId="168" fontId="50" fillId="0" borderId="4" xfId="0" applyNumberFormat="1" applyFont="1" applyBorder="1" applyAlignment="1" applyProtection="1">
      <alignment horizontal="right"/>
    </xf>
    <xf numFmtId="0" fontId="1" fillId="0" borderId="0" xfId="0" applyFont="1" applyAlignment="1">
      <alignment wrapText="1"/>
    </xf>
    <xf numFmtId="0" fontId="10" fillId="0" borderId="0" xfId="0" applyFont="1" applyAlignment="1">
      <alignment horizontal="center"/>
    </xf>
    <xf numFmtId="0" fontId="23" fillId="0" borderId="0" xfId="0" applyFont="1" applyAlignment="1">
      <alignment horizontal="center"/>
    </xf>
    <xf numFmtId="0" fontId="47" fillId="0" borderId="4" xfId="0" applyFont="1" applyBorder="1" applyAlignment="1" applyProtection="1">
      <alignment horizontal="center"/>
      <protection locked="0"/>
    </xf>
    <xf numFmtId="0" fontId="73" fillId="0" borderId="0" xfId="0" applyFont="1" applyAlignment="1"/>
    <xf numFmtId="0" fontId="37" fillId="0" borderId="0" xfId="0" applyFont="1" applyAlignment="1"/>
    <xf numFmtId="10" fontId="0" fillId="0" borderId="4" xfId="0" applyNumberFormat="1" applyBorder="1" applyAlignment="1">
      <alignment horizontal="center"/>
    </xf>
    <xf numFmtId="10" fontId="0" fillId="0" borderId="4" xfId="0" applyNumberFormat="1" applyBorder="1" applyAlignment="1"/>
    <xf numFmtId="0" fontId="23" fillId="0" borderId="4" xfId="0" applyFont="1" applyBorder="1" applyAlignment="1" applyProtection="1">
      <protection locked="0"/>
    </xf>
    <xf numFmtId="0" fontId="10" fillId="0" borderId="0" xfId="0" applyFont="1" applyAlignment="1">
      <alignment horizontal="left" wrapText="1"/>
    </xf>
    <xf numFmtId="0" fontId="23" fillId="0" borderId="0" xfId="0" applyFont="1" applyAlignment="1">
      <alignment wrapText="1"/>
    </xf>
    <xf numFmtId="0" fontId="42" fillId="0" borderId="4" xfId="0" applyFont="1" applyBorder="1" applyProtection="1">
      <protection locked="0"/>
    </xf>
    <xf numFmtId="0" fontId="56" fillId="0" borderId="0" xfId="0" applyFont="1" applyAlignment="1">
      <alignment horizontal="center" wrapText="1"/>
    </xf>
    <xf numFmtId="0" fontId="57" fillId="0" borderId="0" xfId="0" applyFont="1" applyAlignment="1">
      <alignment horizontal="center" wrapText="1"/>
    </xf>
    <xf numFmtId="0" fontId="8" fillId="0" borderId="122" xfId="0" applyFont="1" applyBorder="1" applyAlignment="1">
      <alignment horizontal="left" wrapText="1"/>
    </xf>
    <xf numFmtId="0" fontId="8" fillId="0" borderId="13" xfId="0" applyFont="1" applyBorder="1" applyAlignment="1">
      <alignment horizontal="left" wrapText="1"/>
    </xf>
    <xf numFmtId="0" fontId="8" fillId="0" borderId="19" xfId="0" applyFont="1" applyBorder="1" applyAlignment="1">
      <alignment horizontal="left" wrapText="1"/>
    </xf>
    <xf numFmtId="0" fontId="26" fillId="0" borderId="123" xfId="0" applyFont="1" applyBorder="1" applyAlignment="1">
      <alignment horizontal="left" wrapText="1"/>
    </xf>
    <xf numFmtId="0" fontId="26" fillId="0" borderId="102" xfId="0" applyFont="1" applyBorder="1" applyAlignment="1">
      <alignment horizontal="left" wrapText="1"/>
    </xf>
    <xf numFmtId="0" fontId="26" fillId="0" borderId="58" xfId="0" applyFont="1" applyBorder="1" applyAlignment="1"/>
    <xf numFmtId="0" fontId="26" fillId="0" borderId="57" xfId="0" applyFont="1" applyBorder="1" applyAlignment="1">
      <alignment horizontal="left" wrapText="1"/>
    </xf>
    <xf numFmtId="0" fontId="26" fillId="0" borderId="5" xfId="0" applyFont="1" applyBorder="1" applyAlignment="1">
      <alignment horizontal="left" wrapText="1"/>
    </xf>
    <xf numFmtId="0" fontId="26" fillId="0" borderId="14" xfId="0" applyFont="1" applyBorder="1" applyAlignment="1"/>
    <xf numFmtId="0" fontId="26" fillId="0" borderId="5" xfId="0" applyFont="1" applyBorder="1" applyAlignment="1"/>
    <xf numFmtId="0" fontId="10" fillId="0" borderId="8" xfId="0" applyFont="1" applyBorder="1" applyAlignment="1">
      <alignment horizontal="left" wrapText="1"/>
    </xf>
    <xf numFmtId="0" fontId="6" fillId="0" borderId="13" xfId="0" applyFont="1" applyBorder="1" applyAlignment="1">
      <alignment horizontal="left" wrapText="1"/>
    </xf>
    <xf numFmtId="0" fontId="6" fillId="0" borderId="13" xfId="0" applyFont="1" applyBorder="1" applyAlignment="1">
      <alignment wrapText="1"/>
    </xf>
    <xf numFmtId="0" fontId="6" fillId="0" borderId="19" xfId="0" applyFont="1" applyBorder="1" applyAlignment="1">
      <alignment wrapText="1"/>
    </xf>
    <xf numFmtId="0" fontId="8" fillId="0" borderId="124" xfId="0" applyFont="1" applyBorder="1" applyAlignment="1">
      <alignment horizontal="left" wrapText="1"/>
    </xf>
    <xf numFmtId="0" fontId="8" fillId="0" borderId="15" xfId="0" applyFont="1" applyBorder="1" applyAlignment="1">
      <alignment horizontal="left" wrapText="1"/>
    </xf>
    <xf numFmtId="0" fontId="10" fillId="0" borderId="15" xfId="0" applyFont="1" applyBorder="1" applyAlignment="1">
      <alignment horizontal="left" wrapText="1"/>
    </xf>
    <xf numFmtId="0" fontId="0" fillId="0" borderId="16" xfId="0" applyBorder="1" applyAlignment="1"/>
    <xf numFmtId="0" fontId="8" fillId="0" borderId="0" xfId="0" applyFont="1" applyBorder="1" applyAlignment="1">
      <alignment horizontal="left" wrapText="1"/>
    </xf>
    <xf numFmtId="0" fontId="17" fillId="0" borderId="124" xfId="0" applyFont="1" applyBorder="1" applyAlignment="1">
      <alignment horizontal="left" wrapText="1"/>
    </xf>
    <xf numFmtId="0" fontId="17" fillId="0" borderId="15" xfId="0" applyFont="1" applyBorder="1" applyAlignment="1">
      <alignment horizontal="left" wrapText="1"/>
    </xf>
    <xf numFmtId="0" fontId="0" fillId="0" borderId="16" xfId="0" applyBorder="1" applyAlignment="1">
      <alignment horizontal="left" wrapText="1"/>
    </xf>
    <xf numFmtId="0" fontId="8" fillId="0" borderId="122" xfId="0" applyFont="1" applyBorder="1" applyAlignment="1">
      <alignment horizontal="center" vertical="top" wrapText="1"/>
    </xf>
    <xf numFmtId="0" fontId="8" fillId="0" borderId="13" xfId="0" applyFont="1" applyBorder="1" applyAlignment="1">
      <alignment horizontal="center" vertical="top" wrapText="1"/>
    </xf>
    <xf numFmtId="0" fontId="8" fillId="0" borderId="125" xfId="0" applyFont="1" applyBorder="1" applyAlignment="1">
      <alignment horizontal="center" vertical="top" wrapText="1"/>
    </xf>
    <xf numFmtId="0" fontId="19" fillId="0" borderId="5" xfId="0" applyFont="1" applyBorder="1" applyAlignment="1" applyProtection="1">
      <alignment horizontal="left" wrapText="1"/>
      <protection locked="0"/>
    </xf>
    <xf numFmtId="0" fontId="19" fillId="0" borderId="14" xfId="0" applyFont="1" applyBorder="1" applyAlignment="1" applyProtection="1">
      <alignment horizontal="left" wrapText="1"/>
      <protection locked="0"/>
    </xf>
    <xf numFmtId="0" fontId="12" fillId="0" borderId="57" xfId="0" applyFont="1" applyBorder="1" applyAlignment="1">
      <alignment horizontal="justify" wrapText="1"/>
    </xf>
    <xf numFmtId="0" fontId="0" fillId="0" borderId="5" xfId="0" applyBorder="1" applyAlignment="1">
      <alignment horizontal="justify" wrapText="1"/>
    </xf>
    <xf numFmtId="0" fontId="0" fillId="0" borderId="14" xfId="0" applyBorder="1" applyAlignment="1">
      <alignment horizontal="justify" wrapText="1"/>
    </xf>
    <xf numFmtId="0" fontId="19" fillId="0" borderId="5" xfId="0" applyFont="1" applyBorder="1" applyAlignment="1" applyProtection="1">
      <alignment horizontal="justify" wrapText="1"/>
      <protection locked="0"/>
    </xf>
    <xf numFmtId="0" fontId="19" fillId="0" borderId="14" xfId="0" applyFont="1" applyBorder="1" applyAlignment="1" applyProtection="1">
      <alignment horizontal="justify" wrapText="1"/>
      <protection locked="0"/>
    </xf>
    <xf numFmtId="0" fontId="10" fillId="2" borderId="54" xfId="0" applyFont="1" applyFill="1" applyBorder="1" applyAlignment="1">
      <alignment horizontal="justify" vertical="top" wrapText="1"/>
    </xf>
    <xf numFmtId="0" fontId="10" fillId="2" borderId="55" xfId="0" applyFont="1" applyFill="1" applyBorder="1" applyAlignment="1">
      <alignment horizontal="justify" vertical="top" wrapText="1"/>
    </xf>
    <xf numFmtId="0" fontId="10" fillId="2" borderId="56" xfId="0" applyFont="1" applyFill="1" applyBorder="1" applyAlignment="1">
      <alignment horizontal="justify" vertical="top" wrapText="1"/>
    </xf>
    <xf numFmtId="0" fontId="8" fillId="0" borderId="126" xfId="0" applyFont="1" applyBorder="1" applyAlignment="1">
      <alignment horizontal="center" wrapText="1"/>
    </xf>
    <xf numFmtId="0" fontId="8" fillId="0" borderId="127" xfId="0" applyFont="1" applyBorder="1" applyAlignment="1">
      <alignment horizontal="center" wrapText="1"/>
    </xf>
    <xf numFmtId="0" fontId="0" fillId="0" borderId="127" xfId="0" applyBorder="1" applyAlignment="1">
      <alignment horizontal="center"/>
    </xf>
    <xf numFmtId="0" fontId="0" fillId="0" borderId="78" xfId="0" applyBorder="1" applyAlignment="1">
      <alignment horizontal="center"/>
    </xf>
    <xf numFmtId="0" fontId="12" fillId="0" borderId="123" xfId="0" applyFont="1" applyBorder="1" applyAlignment="1">
      <alignment horizontal="left" wrapText="1"/>
    </xf>
    <xf numFmtId="0" fontId="0" fillId="0" borderId="102" xfId="0" applyBorder="1" applyAlignment="1">
      <alignment horizontal="left" wrapText="1"/>
    </xf>
    <xf numFmtId="0" fontId="0" fillId="0" borderId="58" xfId="0" applyBorder="1" applyAlignment="1">
      <alignment horizontal="left" wrapText="1"/>
    </xf>
    <xf numFmtId="0" fontId="12" fillId="0" borderId="123" xfId="0" applyFont="1" applyBorder="1" applyAlignment="1">
      <alignment horizontal="justify" wrapText="1"/>
    </xf>
    <xf numFmtId="0" fontId="12" fillId="0" borderId="102" xfId="0" applyFont="1" applyBorder="1" applyAlignment="1">
      <alignment horizontal="justify" wrapText="1"/>
    </xf>
    <xf numFmtId="0" fontId="0" fillId="0" borderId="58" xfId="0" applyBorder="1" applyAlignment="1">
      <alignment horizontal="justify" wrapText="1"/>
    </xf>
    <xf numFmtId="0" fontId="12" fillId="0" borderId="57" xfId="0" applyFont="1" applyBorder="1" applyAlignment="1">
      <alignment horizontal="left" wrapText="1"/>
    </xf>
    <xf numFmtId="0" fontId="12" fillId="0" borderId="5" xfId="0" applyFont="1" applyBorder="1" applyAlignment="1">
      <alignment horizontal="left" wrapText="1"/>
    </xf>
    <xf numFmtId="0" fontId="0" fillId="0" borderId="14" xfId="0" applyBorder="1" applyAlignment="1">
      <alignment horizontal="left"/>
    </xf>
    <xf numFmtId="0" fontId="0" fillId="0" borderId="5" xfId="0" applyBorder="1" applyAlignment="1">
      <alignment horizontal="left" wrapText="1"/>
    </xf>
    <xf numFmtId="0" fontId="0" fillId="0" borderId="14" xfId="0" applyBorder="1" applyAlignment="1">
      <alignment horizontal="left" wrapText="1"/>
    </xf>
    <xf numFmtId="0" fontId="1" fillId="0" borderId="5" xfId="0" applyFont="1" applyBorder="1" applyAlignment="1" applyProtection="1">
      <alignment horizontal="left" wrapText="1"/>
      <protection locked="0"/>
    </xf>
    <xf numFmtId="0" fontId="12" fillId="0" borderId="5" xfId="0" applyFont="1" applyBorder="1" applyAlignment="1">
      <alignment horizontal="justify" wrapText="1"/>
    </xf>
    <xf numFmtId="0" fontId="12" fillId="0" borderId="57" xfId="0" applyFont="1" applyBorder="1" applyAlignment="1">
      <alignment horizontal="left"/>
    </xf>
    <xf numFmtId="0" fontId="0" fillId="0" borderId="5" xfId="0" applyBorder="1" applyAlignment="1">
      <alignment horizontal="left"/>
    </xf>
    <xf numFmtId="0" fontId="54" fillId="0" borderId="0" xfId="0" applyFont="1" applyAlignment="1">
      <alignment wrapText="1"/>
    </xf>
    <xf numFmtId="0" fontId="37" fillId="0" borderId="0" xfId="0" applyFont="1" applyAlignment="1">
      <alignment wrapText="1"/>
    </xf>
    <xf numFmtId="0" fontId="10" fillId="0" borderId="0" xfId="0" applyFont="1" applyAlignment="1">
      <alignment wrapText="1"/>
    </xf>
    <xf numFmtId="0" fontId="8" fillId="3" borderId="130" xfId="0" applyFont="1" applyFill="1" applyBorder="1" applyAlignment="1">
      <alignment horizontal="center" wrapText="1"/>
    </xf>
    <xf numFmtId="0" fontId="8" fillId="3" borderId="131" xfId="0" applyFont="1" applyFill="1" applyBorder="1" applyAlignment="1">
      <alignment horizontal="center" wrapText="1"/>
    </xf>
    <xf numFmtId="0" fontId="0" fillId="0" borderId="132" xfId="0" applyBorder="1" applyAlignment="1">
      <alignment horizontal="center" wrapText="1"/>
    </xf>
    <xf numFmtId="0" fontId="8" fillId="2" borderId="54" xfId="0" applyFont="1" applyFill="1" applyBorder="1" applyAlignment="1">
      <alignment horizontal="center" vertical="top" wrapText="1"/>
    </xf>
    <xf numFmtId="0" fontId="8" fillId="2" borderId="55" xfId="0" applyFont="1" applyFill="1" applyBorder="1" applyAlignment="1">
      <alignment horizontal="center" vertical="top" wrapText="1"/>
    </xf>
    <xf numFmtId="0" fontId="8" fillId="2" borderId="56" xfId="0" applyFont="1" applyFill="1" applyBorder="1" applyAlignment="1">
      <alignment horizontal="center" vertical="top" wrapText="1"/>
    </xf>
    <xf numFmtId="0" fontId="8" fillId="0" borderId="0" xfId="0" applyFont="1" applyBorder="1" applyAlignment="1">
      <alignment horizontal="center" vertical="top" wrapText="1"/>
    </xf>
    <xf numFmtId="0" fontId="8" fillId="0" borderId="128" xfId="0" applyFont="1" applyBorder="1" applyAlignment="1">
      <alignment horizontal="center" vertical="top" wrapText="1"/>
    </xf>
    <xf numFmtId="0" fontId="8" fillId="0" borderId="129" xfId="0" applyFont="1" applyBorder="1" applyAlignment="1">
      <alignment horizontal="center" vertical="top" wrapText="1"/>
    </xf>
    <xf numFmtId="0" fontId="8" fillId="0" borderId="52" xfId="0" applyFont="1" applyBorder="1" applyAlignment="1">
      <alignment horizontal="center" vertical="top" wrapText="1"/>
    </xf>
    <xf numFmtId="0" fontId="8" fillId="0" borderId="53" xfId="0" applyFont="1" applyBorder="1" applyAlignment="1">
      <alignment horizontal="center" vertical="top" wrapText="1"/>
    </xf>
    <xf numFmtId="0" fontId="10" fillId="0" borderId="102" xfId="0" applyFont="1" applyBorder="1" applyAlignment="1">
      <alignment vertical="top" wrapText="1"/>
    </xf>
    <xf numFmtId="0" fontId="0" fillId="0" borderId="103" xfId="0" applyBorder="1" applyAlignment="1"/>
    <xf numFmtId="0" fontId="10" fillId="0" borderId="8" xfId="0" applyFont="1" applyBorder="1" applyAlignment="1">
      <alignment vertical="top" wrapText="1"/>
    </xf>
    <xf numFmtId="0" fontId="0" fillId="0" borderId="13" xfId="0" applyBorder="1" applyAlignment="1">
      <alignment wrapText="1"/>
    </xf>
    <xf numFmtId="0" fontId="0" fillId="0" borderId="9" xfId="0" applyBorder="1" applyAlignment="1">
      <alignment wrapText="1"/>
    </xf>
    <xf numFmtId="0" fontId="10" fillId="0" borderId="81" xfId="0" applyFont="1" applyBorder="1" applyAlignment="1">
      <alignment vertical="top" wrapText="1"/>
    </xf>
    <xf numFmtId="0" fontId="0" fillId="0" borderId="82" xfId="0" applyBorder="1" applyAlignment="1">
      <alignment wrapText="1"/>
    </xf>
    <xf numFmtId="0" fontId="0" fillId="0" borderId="21" xfId="0" applyBorder="1" applyAlignment="1">
      <alignment wrapText="1"/>
    </xf>
    <xf numFmtId="0" fontId="10" fillId="0" borderId="15" xfId="0" applyFont="1" applyBorder="1" applyAlignment="1">
      <alignment vertical="top" wrapText="1"/>
    </xf>
    <xf numFmtId="0" fontId="0" fillId="0" borderId="64" xfId="0" applyBorder="1" applyAlignment="1"/>
    <xf numFmtId="0" fontId="10" fillId="0" borderId="102" xfId="0" applyFont="1" applyBorder="1" applyAlignment="1" applyProtection="1">
      <alignment vertical="top" wrapText="1"/>
    </xf>
    <xf numFmtId="0" fontId="0" fillId="0" borderId="103" xfId="0" applyBorder="1" applyAlignment="1" applyProtection="1"/>
    <xf numFmtId="0" fontId="10" fillId="0" borderId="61" xfId="0" applyFont="1" applyBorder="1" applyAlignment="1">
      <alignment vertical="top" wrapText="1"/>
    </xf>
    <xf numFmtId="0" fontId="0" fillId="0" borderId="23" xfId="0" applyBorder="1" applyAlignment="1"/>
    <xf numFmtId="4" fontId="51" fillId="0" borderId="67" xfId="0" applyNumberFormat="1" applyFont="1" applyBorder="1" applyAlignment="1">
      <alignment horizontal="right" wrapText="1"/>
    </xf>
    <xf numFmtId="4" fontId="51" fillId="0" borderId="108" xfId="0" applyNumberFormat="1" applyFont="1" applyBorder="1" applyAlignment="1">
      <alignment horizontal="right" wrapText="1"/>
    </xf>
    <xf numFmtId="0" fontId="22" fillId="0" borderId="62" xfId="0" applyFont="1" applyBorder="1" applyAlignment="1">
      <alignment horizontal="justify" vertical="top" wrapText="1"/>
    </xf>
    <xf numFmtId="0" fontId="5" fillId="0" borderId="5" xfId="0" applyFont="1" applyBorder="1" applyAlignment="1"/>
    <xf numFmtId="168" fontId="19" fillId="0" borderId="67" xfId="0" applyNumberFormat="1" applyFont="1" applyBorder="1" applyAlignment="1">
      <alignment horizontal="right" wrapText="1"/>
    </xf>
    <xf numFmtId="168" fontId="19" fillId="0" borderId="108" xfId="0" applyNumberFormat="1" applyFont="1" applyBorder="1" applyAlignment="1">
      <alignment horizontal="right" wrapText="1"/>
    </xf>
    <xf numFmtId="9" fontId="48" fillId="0" borderId="67" xfId="0" applyNumberFormat="1" applyFont="1" applyBorder="1" applyAlignment="1">
      <alignment horizontal="right" wrapText="1"/>
    </xf>
    <xf numFmtId="9" fontId="48" fillId="0" borderId="108" xfId="0" applyNumberFormat="1" applyFont="1" applyBorder="1" applyAlignment="1">
      <alignment horizontal="right" wrapText="1"/>
    </xf>
    <xf numFmtId="10" fontId="12" fillId="0" borderId="138" xfId="0" applyNumberFormat="1" applyFont="1" applyBorder="1" applyAlignment="1" applyProtection="1">
      <alignment horizontal="right" wrapText="1"/>
    </xf>
    <xf numFmtId="0" fontId="12" fillId="0" borderId="139" xfId="0" applyFont="1" applyBorder="1" applyAlignment="1" applyProtection="1">
      <alignment horizontal="right" wrapText="1"/>
    </xf>
    <xf numFmtId="0" fontId="12" fillId="0" borderId="5" xfId="0" applyFont="1" applyBorder="1" applyAlignment="1">
      <alignment horizontal="left" vertical="top"/>
    </xf>
    <xf numFmtId="0" fontId="0" fillId="0" borderId="5" xfId="0" applyBorder="1" applyAlignment="1"/>
    <xf numFmtId="0" fontId="12" fillId="0" borderId="4" xfId="0" applyFont="1" applyBorder="1" applyAlignment="1">
      <alignment horizontal="justify" vertical="top"/>
    </xf>
    <xf numFmtId="0" fontId="0" fillId="0" borderId="4" xfId="0" applyBorder="1" applyAlignment="1"/>
    <xf numFmtId="0" fontId="12" fillId="0" borderId="59" xfId="0" applyFont="1" applyBorder="1" applyAlignment="1">
      <alignment horizontal="left" vertical="top" wrapText="1"/>
    </xf>
    <xf numFmtId="0" fontId="12" fillId="0" borderId="95" xfId="0" applyFont="1" applyBorder="1" applyAlignment="1">
      <alignment vertical="top" wrapText="1"/>
    </xf>
    <xf numFmtId="0" fontId="12" fillId="0" borderId="95" xfId="0" applyFont="1" applyBorder="1" applyAlignment="1">
      <alignment horizontal="justify" vertical="top" wrapText="1"/>
    </xf>
    <xf numFmtId="3" fontId="12" fillId="0" borderId="77" xfId="0" applyNumberFormat="1" applyFont="1" applyBorder="1" applyAlignment="1">
      <alignment horizontal="right" wrapText="1"/>
    </xf>
    <xf numFmtId="0" fontId="12" fillId="0" borderId="69" xfId="0" applyFont="1" applyBorder="1" applyAlignment="1">
      <alignment horizontal="right" wrapText="1"/>
    </xf>
    <xf numFmtId="0" fontId="17" fillId="0" borderId="140" xfId="0" applyFont="1" applyFill="1" applyBorder="1" applyAlignment="1">
      <alignment horizontal="center" vertical="top" wrapText="1"/>
    </xf>
    <xf numFmtId="0" fontId="0" fillId="0" borderId="141" xfId="0" applyBorder="1" applyAlignment="1">
      <alignment horizontal="center" vertical="top" wrapText="1"/>
    </xf>
    <xf numFmtId="0" fontId="19" fillId="0" borderId="135" xfId="0" quotePrefix="1" applyFont="1" applyBorder="1" applyAlignment="1" applyProtection="1">
      <alignment horizontal="center" vertical="top" wrapText="1"/>
    </xf>
    <xf numFmtId="0" fontId="0" fillId="0" borderId="79" xfId="0" applyBorder="1" applyAlignment="1">
      <alignment vertical="top" wrapText="1"/>
    </xf>
    <xf numFmtId="0" fontId="0" fillId="0" borderId="136" xfId="0" applyBorder="1" applyAlignment="1">
      <alignment vertical="top" wrapText="1"/>
    </xf>
    <xf numFmtId="0" fontId="0" fillId="0" borderId="137" xfId="0" applyBorder="1" applyAlignment="1">
      <alignment vertical="top" wrapText="1"/>
    </xf>
    <xf numFmtId="0" fontId="12" fillId="0" borderId="77" xfId="0" quotePrefix="1" applyFont="1" applyBorder="1" applyAlignment="1">
      <alignment horizontal="center" wrapText="1"/>
    </xf>
    <xf numFmtId="0" fontId="12" fillId="0" borderId="69" xfId="0" applyFont="1" applyBorder="1" applyAlignment="1">
      <alignment horizontal="center" wrapText="1"/>
    </xf>
    <xf numFmtId="4" fontId="12" fillId="0" borderId="77" xfId="0" applyNumberFormat="1" applyFont="1" applyBorder="1" applyAlignment="1">
      <alignment horizontal="right" wrapText="1"/>
    </xf>
    <xf numFmtId="4" fontId="12" fillId="0" borderId="69" xfId="0" applyNumberFormat="1" applyFont="1" applyBorder="1" applyAlignment="1">
      <alignment horizontal="right" wrapText="1"/>
    </xf>
    <xf numFmtId="0" fontId="12" fillId="0" borderId="0" xfId="0" applyFont="1" applyAlignment="1">
      <alignment horizontal="justify"/>
    </xf>
    <xf numFmtId="0" fontId="12" fillId="0" borderId="0" xfId="0" applyFont="1" applyBorder="1" applyAlignment="1">
      <alignment horizontal="left" vertical="top" wrapText="1"/>
    </xf>
    <xf numFmtId="0" fontId="12" fillId="0" borderId="81" xfId="0" applyFont="1" applyBorder="1" applyAlignment="1">
      <alignment horizontal="justify" vertical="top" wrapText="1"/>
    </xf>
    <xf numFmtId="0" fontId="0" fillId="0" borderId="82" xfId="0" applyBorder="1" applyAlignment="1"/>
    <xf numFmtId="0" fontId="12" fillId="0" borderId="60" xfId="0" applyFont="1" applyBorder="1" applyAlignment="1">
      <alignment horizontal="justify" vertical="top" wrapText="1"/>
    </xf>
    <xf numFmtId="0" fontId="0" fillId="0" borderId="61" xfId="0" applyBorder="1" applyAlignment="1"/>
    <xf numFmtId="0" fontId="17" fillId="4" borderId="59" xfId="0" applyFont="1" applyFill="1" applyBorder="1" applyAlignment="1">
      <alignment horizontal="center" vertical="top" wrapText="1"/>
    </xf>
    <xf numFmtId="0" fontId="30" fillId="0" borderId="0" xfId="0" applyFont="1" applyBorder="1" applyAlignment="1"/>
    <xf numFmtId="0" fontId="12" fillId="0" borderId="5" xfId="0" applyFont="1" applyBorder="1" applyAlignment="1">
      <alignment horizontal="justify" vertical="top"/>
    </xf>
    <xf numFmtId="0" fontId="12" fillId="0" borderId="59" xfId="0" applyFont="1" applyBorder="1" applyAlignment="1">
      <alignment horizontal="justify" vertical="top" wrapText="1"/>
    </xf>
    <xf numFmtId="0" fontId="12" fillId="0" borderId="0" xfId="0" applyFont="1" applyBorder="1" applyAlignment="1">
      <alignment horizontal="justify" vertical="top"/>
    </xf>
    <xf numFmtId="0" fontId="12" fillId="0" borderId="4" xfId="0" applyFont="1" applyBorder="1" applyAlignment="1">
      <alignment horizontal="justify" vertical="top" wrapText="1"/>
    </xf>
    <xf numFmtId="0" fontId="0" fillId="0" borderId="4" xfId="0" applyBorder="1"/>
    <xf numFmtId="0" fontId="12" fillId="0" borderId="61" xfId="0" applyFont="1" applyBorder="1" applyAlignment="1">
      <alignment horizontal="justify" vertical="top" wrapText="1"/>
    </xf>
    <xf numFmtId="0" fontId="0" fillId="0" borderId="61" xfId="0" applyBorder="1"/>
    <xf numFmtId="0" fontId="22" fillId="0" borderId="5" xfId="0" applyFont="1" applyBorder="1" applyAlignment="1">
      <alignment horizontal="justify" vertical="top" wrapText="1"/>
    </xf>
    <xf numFmtId="4" fontId="0" fillId="0" borderId="69" xfId="0" applyNumberFormat="1" applyBorder="1" applyAlignment="1">
      <alignment horizontal="right" wrapText="1"/>
    </xf>
    <xf numFmtId="4" fontId="51" fillId="0" borderId="77" xfId="0" applyNumberFormat="1" applyFont="1" applyBorder="1" applyAlignment="1">
      <alignment horizontal="right" wrapText="1"/>
    </xf>
    <xf numFmtId="4" fontId="51" fillId="0" borderId="69" xfId="0" applyNumberFormat="1" applyFont="1" applyBorder="1" applyAlignment="1">
      <alignment horizontal="right" wrapText="1"/>
    </xf>
    <xf numFmtId="0" fontId="87" fillId="0" borderId="0" xfId="0" applyFont="1" applyBorder="1" applyAlignment="1">
      <alignment wrapText="1"/>
    </xf>
    <xf numFmtId="0" fontId="10" fillId="0" borderId="0" xfId="0" applyFont="1" applyFill="1" applyAlignment="1">
      <alignment horizontal="justify"/>
    </xf>
    <xf numFmtId="0" fontId="6" fillId="0" borderId="0" xfId="0" applyFont="1" applyFill="1" applyAlignment="1"/>
    <xf numFmtId="0" fontId="12" fillId="0" borderId="0" xfId="0" applyFont="1" applyBorder="1" applyAlignment="1">
      <alignment horizontal="justify" vertical="top" wrapText="1"/>
    </xf>
    <xf numFmtId="0" fontId="0" fillId="0" borderId="0" xfId="0"/>
    <xf numFmtId="0" fontId="12" fillId="0" borderId="77" xfId="0" applyFont="1" applyBorder="1" applyAlignment="1" applyProtection="1">
      <alignment horizontal="right" wrapText="1"/>
    </xf>
    <xf numFmtId="0" fontId="12" fillId="0" borderId="69" xfId="0" applyFont="1" applyBorder="1" applyAlignment="1" applyProtection="1">
      <alignment horizontal="right" wrapText="1"/>
    </xf>
    <xf numFmtId="0" fontId="12" fillId="0" borderId="77" xfId="0" applyFont="1" applyBorder="1" applyAlignment="1">
      <alignment horizontal="right" wrapText="1"/>
    </xf>
    <xf numFmtId="168" fontId="19" fillId="0" borderId="67" xfId="0" quotePrefix="1" applyNumberFormat="1" applyFont="1" applyBorder="1" applyAlignment="1">
      <alignment horizontal="right" wrapText="1"/>
    </xf>
    <xf numFmtId="0" fontId="17" fillId="4" borderId="0" xfId="0" applyFont="1" applyFill="1" applyBorder="1" applyAlignment="1">
      <alignment horizontal="center" vertical="top" wrapText="1"/>
    </xf>
    <xf numFmtId="0" fontId="30" fillId="0" borderId="22" xfId="0" applyFont="1" applyBorder="1" applyAlignment="1"/>
    <xf numFmtId="6" fontId="12" fillId="0" borderId="133" xfId="0" applyNumberFormat="1" applyFont="1" applyBorder="1" applyAlignment="1">
      <alignment horizontal="right" wrapText="1"/>
    </xf>
    <xf numFmtId="6" fontId="12" fillId="0" borderId="134" xfId="0" applyNumberFormat="1" applyFont="1" applyBorder="1" applyAlignment="1">
      <alignment horizontal="right" wrapText="1"/>
    </xf>
    <xf numFmtId="0" fontId="29" fillId="0" borderId="5" xfId="0" applyFont="1" applyBorder="1" applyAlignment="1">
      <alignment horizontal="justify" vertical="top" wrapText="1"/>
    </xf>
    <xf numFmtId="0" fontId="0" fillId="0" borderId="5" xfId="0" applyBorder="1"/>
    <xf numFmtId="0" fontId="22" fillId="0" borderId="95" xfId="0" applyFont="1" applyBorder="1" applyAlignment="1">
      <alignment horizontal="justify" vertical="top" wrapText="1"/>
    </xf>
    <xf numFmtId="0" fontId="5" fillId="0" borderId="4" xfId="0" applyFont="1" applyBorder="1" applyAlignment="1"/>
    <xf numFmtId="0" fontId="12" fillId="0" borderId="62" xfId="0" applyFont="1" applyBorder="1" applyAlignment="1">
      <alignment horizontal="justify" vertical="top" wrapText="1"/>
    </xf>
    <xf numFmtId="0" fontId="12" fillId="0" borderId="6" xfId="0" applyFont="1" applyBorder="1" applyAlignment="1">
      <alignment horizontal="justify" vertical="top"/>
    </xf>
    <xf numFmtId="0" fontId="0" fillId="0" borderId="6" xfId="0" applyBorder="1" applyAlignment="1"/>
    <xf numFmtId="0" fontId="22" fillId="0" borderId="62" xfId="0" applyFont="1" applyBorder="1" applyAlignment="1">
      <alignment horizontal="left" vertical="top" wrapText="1"/>
    </xf>
    <xf numFmtId="0" fontId="22" fillId="0" borderId="5" xfId="0" applyFont="1" applyBorder="1" applyAlignment="1">
      <alignment horizontal="left" vertical="top" wrapText="1"/>
    </xf>
    <xf numFmtId="0" fontId="0" fillId="0" borderId="0" xfId="0" applyAlignment="1" applyProtection="1">
      <alignment horizontal="center"/>
    </xf>
    <xf numFmtId="0" fontId="85" fillId="0" borderId="0" xfId="0" applyFont="1" applyBorder="1" applyAlignment="1" applyProtection="1">
      <alignment horizontal="center"/>
    </xf>
    <xf numFmtId="0" fontId="10" fillId="0" borderId="0" xfId="0" applyFont="1" applyAlignment="1" applyProtection="1">
      <alignment horizontal="justify"/>
    </xf>
    <xf numFmtId="0" fontId="0" fillId="0" borderId="0" xfId="0" applyAlignment="1" applyProtection="1"/>
    <xf numFmtId="0" fontId="13" fillId="0" borderId="0" xfId="0" applyFont="1" applyAlignment="1" applyProtection="1">
      <alignment horizontal="justify"/>
    </xf>
    <xf numFmtId="0" fontId="10" fillId="0" borderId="0" xfId="0" applyFont="1" applyAlignment="1" applyProtection="1">
      <alignment wrapText="1"/>
    </xf>
    <xf numFmtId="0" fontId="0" fillId="0" borderId="0" xfId="0" applyAlignment="1" applyProtection="1">
      <alignment wrapText="1"/>
    </xf>
    <xf numFmtId="0" fontId="8" fillId="0" borderId="8" xfId="0" applyFont="1" applyBorder="1" applyAlignment="1" applyProtection="1">
      <alignment horizontal="justify" wrapText="1"/>
    </xf>
    <xf numFmtId="0" fontId="8" fillId="0" borderId="13" xfId="0" applyFont="1" applyBorder="1" applyAlignment="1" applyProtection="1">
      <alignment horizontal="justify"/>
    </xf>
    <xf numFmtId="0" fontId="8" fillId="0" borderId="13" xfId="0" applyFont="1" applyBorder="1" applyAlignment="1" applyProtection="1">
      <alignment horizontal="justify" wrapText="1"/>
    </xf>
    <xf numFmtId="0" fontId="87" fillId="0" borderId="0" xfId="0" applyFont="1" applyAlignment="1" applyProtection="1">
      <alignment wrapText="1"/>
    </xf>
    <xf numFmtId="0" fontId="8" fillId="0" borderId="8" xfId="0" applyFont="1" applyBorder="1" applyAlignment="1" applyProtection="1">
      <alignment horizontal="left" wrapText="1"/>
    </xf>
    <xf numFmtId="0" fontId="30" fillId="0" borderId="13" xfId="0" applyFont="1" applyBorder="1" applyAlignment="1" applyProtection="1">
      <alignment horizontal="left" wrapText="1"/>
    </xf>
    <xf numFmtId="0" fontId="36" fillId="0" borderId="5" xfId="0" applyFont="1" applyBorder="1" applyAlignment="1" applyProtection="1">
      <alignment horizontal="left"/>
      <protection locked="0"/>
    </xf>
    <xf numFmtId="168" fontId="6" fillId="0" borderId="5" xfId="0" applyNumberFormat="1" applyFont="1" applyBorder="1" applyAlignment="1" applyProtection="1">
      <alignment horizontal="right"/>
      <protection locked="0"/>
    </xf>
    <xf numFmtId="168" fontId="6" fillId="0" borderId="0" xfId="0" applyNumberFormat="1" applyFont="1" applyAlignment="1">
      <alignment horizontal="right"/>
    </xf>
    <xf numFmtId="0" fontId="36" fillId="0" borderId="4" xfId="0" applyFont="1" applyBorder="1" applyAlignment="1" applyProtection="1">
      <alignment horizontal="center"/>
      <protection locked="0"/>
    </xf>
    <xf numFmtId="172" fontId="46" fillId="0" borderId="0" xfId="0" applyNumberFormat="1" applyFont="1" applyFill="1" applyAlignment="1">
      <alignment horizontal="right"/>
    </xf>
    <xf numFmtId="168" fontId="6" fillId="0" borderId="4" xfId="0" applyNumberFormat="1" applyFont="1" applyBorder="1" applyAlignment="1" applyProtection="1">
      <alignment horizontal="right"/>
      <protection locked="0"/>
    </xf>
    <xf numFmtId="0" fontId="26" fillId="0" borderId="0" xfId="0" applyFont="1" applyAlignment="1">
      <alignment horizontal="left" wrapText="1"/>
    </xf>
    <xf numFmtId="0" fontId="65" fillId="0" borderId="0" xfId="0" applyFont="1" applyAlignment="1">
      <alignment horizontal="left" wrapText="1"/>
    </xf>
    <xf numFmtId="0" fontId="36" fillId="0" borderId="5" xfId="0" applyFont="1" applyBorder="1" applyAlignment="1" applyProtection="1">
      <alignment horizontal="center"/>
      <protection locked="0"/>
    </xf>
    <xf numFmtId="0" fontId="39" fillId="0" borderId="0" xfId="0" applyFont="1" applyAlignment="1">
      <alignment wrapText="1"/>
    </xf>
    <xf numFmtId="0" fontId="39" fillId="0" borderId="0" xfId="0" applyFont="1" applyBorder="1" applyAlignment="1" applyProtection="1">
      <alignment wrapText="1"/>
      <protection locked="0"/>
    </xf>
    <xf numFmtId="0" fontId="39" fillId="0" borderId="4" xfId="0" applyFont="1" applyBorder="1" applyAlignment="1" applyProtection="1">
      <alignment wrapText="1"/>
      <protection locked="0"/>
    </xf>
    <xf numFmtId="0" fontId="41" fillId="0" borderId="4" xfId="0" applyFont="1" applyBorder="1" applyAlignment="1">
      <alignment wrapText="1"/>
    </xf>
    <xf numFmtId="0" fontId="36" fillId="0" borderId="4" xfId="0" applyFont="1" applyBorder="1" applyAlignment="1">
      <alignment wrapText="1"/>
    </xf>
    <xf numFmtId="0" fontId="5" fillId="0" borderId="4" xfId="0" applyFont="1" applyBorder="1" applyAlignment="1">
      <alignment horizontal="right" vertical="top" wrapText="1"/>
    </xf>
    <xf numFmtId="0" fontId="0" fillId="0" borderId="4" xfId="0" applyBorder="1" applyAlignment="1">
      <alignment vertical="top" wrapText="1"/>
    </xf>
    <xf numFmtId="0" fontId="39" fillId="0" borderId="0" xfId="0" applyFont="1" applyAlignment="1" applyProtection="1">
      <alignment wrapText="1"/>
      <protection locked="0"/>
    </xf>
    <xf numFmtId="0" fontId="39" fillId="0" borderId="109" xfId="0" applyFont="1" applyBorder="1" applyAlignment="1" applyProtection="1">
      <alignment wrapText="1"/>
      <protection locked="0"/>
    </xf>
    <xf numFmtId="0" fontId="39" fillId="0" borderId="17" xfId="0" applyFont="1" applyBorder="1" applyAlignment="1" applyProtection="1">
      <alignment wrapText="1"/>
      <protection locked="0"/>
    </xf>
    <xf numFmtId="0" fontId="39" fillId="0" borderId="12" xfId="0" applyFont="1" applyBorder="1" applyAlignment="1" applyProtection="1">
      <alignment wrapText="1"/>
      <protection locked="0"/>
    </xf>
    <xf numFmtId="0" fontId="39" fillId="0" borderId="0" xfId="0" applyFont="1" applyAlignment="1" applyProtection="1">
      <protection locked="0"/>
    </xf>
    <xf numFmtId="0" fontId="39" fillId="0" borderId="0" xfId="0" applyFont="1" applyBorder="1" applyAlignment="1" applyProtection="1">
      <protection locked="0"/>
    </xf>
    <xf numFmtId="0" fontId="39" fillId="0" borderId="4" xfId="0" applyFont="1" applyBorder="1" applyAlignment="1" applyProtection="1">
      <protection locked="0"/>
    </xf>
    <xf numFmtId="0" fontId="39" fillId="0" borderId="17" xfId="0" applyFont="1" applyBorder="1" applyAlignment="1" applyProtection="1">
      <protection locked="0"/>
    </xf>
    <xf numFmtId="0" fontId="39" fillId="0" borderId="4" xfId="0" applyFont="1" applyBorder="1" applyAlignment="1" applyProtection="1">
      <alignment horizontal="center" wrapText="1"/>
      <protection locked="0"/>
    </xf>
    <xf numFmtId="0" fontId="39" fillId="0" borderId="5" xfId="0" applyFont="1" applyBorder="1" applyAlignment="1" applyProtection="1">
      <protection locked="0"/>
    </xf>
    <xf numFmtId="0" fontId="39" fillId="0" borderId="14" xfId="0" applyFont="1" applyBorder="1" applyAlignment="1" applyProtection="1">
      <protection locked="0"/>
    </xf>
    <xf numFmtId="0" fontId="39" fillId="0" borderId="20" xfId="0" applyFont="1" applyBorder="1" applyAlignment="1" applyProtection="1">
      <protection locked="0"/>
    </xf>
    <xf numFmtId="0" fontId="39" fillId="0" borderId="6" xfId="0" applyFont="1" applyBorder="1" applyAlignment="1">
      <alignment vertical="top" wrapText="1"/>
    </xf>
    <xf numFmtId="0" fontId="39" fillId="0" borderId="51" xfId="0" applyFont="1" applyBorder="1" applyAlignment="1">
      <alignment vertical="top" wrapText="1"/>
    </xf>
    <xf numFmtId="0" fontId="39" fillId="0" borderId="0" xfId="0" applyFont="1" applyBorder="1" applyAlignment="1">
      <alignment vertical="top" wrapText="1"/>
    </xf>
    <xf numFmtId="0" fontId="39" fillId="0" borderId="109" xfId="0" applyFont="1" applyBorder="1" applyAlignment="1">
      <alignment vertical="top" wrapText="1"/>
    </xf>
    <xf numFmtId="0" fontId="39" fillId="0" borderId="50" xfId="0" applyFont="1" applyBorder="1" applyAlignment="1">
      <alignment vertical="top" wrapText="1"/>
    </xf>
    <xf numFmtId="0" fontId="39" fillId="0" borderId="31" xfId="0" applyFont="1" applyBorder="1" applyAlignment="1">
      <alignment vertical="top" wrapText="1"/>
    </xf>
    <xf numFmtId="0" fontId="39" fillId="0" borderId="4" xfId="0" applyFont="1" applyBorder="1" applyAlignment="1">
      <alignment horizontal="center"/>
    </xf>
    <xf numFmtId="0" fontId="39" fillId="0" borderId="12" xfId="0" applyFont="1" applyBorder="1" applyAlignment="1">
      <alignment horizontal="center"/>
    </xf>
    <xf numFmtId="0" fontId="39" fillId="0" borderId="17" xfId="0" applyFont="1" applyBorder="1" applyAlignment="1">
      <alignment horizontal="center"/>
    </xf>
    <xf numFmtId="49" fontId="39" fillId="0" borderId="4" xfId="0" applyNumberFormat="1" applyFont="1" applyBorder="1" applyAlignment="1" applyProtection="1">
      <alignment horizontal="center"/>
      <protection locked="0"/>
    </xf>
    <xf numFmtId="0" fontId="39" fillId="0" borderId="4" xfId="0" applyFont="1" applyBorder="1" applyAlignment="1" applyProtection="1">
      <alignment horizontal="center"/>
      <protection locked="0"/>
    </xf>
    <xf numFmtId="0" fontId="39" fillId="0" borderId="0" xfId="0" applyFont="1" applyAlignment="1">
      <alignment vertical="top" wrapText="1"/>
    </xf>
    <xf numFmtId="0" fontId="39" fillId="0" borderId="0" xfId="0" applyFont="1" applyBorder="1" applyAlignment="1" applyProtection="1">
      <alignment horizontal="center" wrapText="1"/>
      <protection locked="0"/>
    </xf>
    <xf numFmtId="0" fontId="39" fillId="0" borderId="61" xfId="0" applyFont="1" applyBorder="1" applyAlignment="1" applyProtection="1">
      <alignment horizontal="center" wrapText="1"/>
      <protection locked="0"/>
    </xf>
    <xf numFmtId="0" fontId="39" fillId="0" borderId="0" xfId="0" applyFont="1" applyAlignment="1">
      <alignment horizontal="center"/>
    </xf>
    <xf numFmtId="0" fontId="39" fillId="0" borderId="27" xfId="0" applyFont="1" applyBorder="1" applyAlignment="1">
      <alignment horizontal="center" wrapText="1"/>
    </xf>
    <xf numFmtId="0" fontId="39" fillId="0" borderId="47" xfId="0" applyFont="1" applyBorder="1" applyAlignment="1">
      <alignment horizontal="center" wrapText="1"/>
    </xf>
    <xf numFmtId="0" fontId="39" fillId="0" borderId="0" xfId="0" applyFont="1" applyBorder="1" applyAlignment="1">
      <alignment horizontal="center"/>
    </xf>
    <xf numFmtId="0" fontId="0" fillId="0" borderId="4" xfId="0" applyBorder="1" applyAlignment="1">
      <alignment horizontal="center"/>
    </xf>
    <xf numFmtId="0" fontId="39" fillId="0" borderId="4" xfId="0" applyFont="1" applyBorder="1" applyAlignment="1">
      <alignment horizontal="center" wrapText="1"/>
    </xf>
    <xf numFmtId="0" fontId="39" fillId="0" borderId="37" xfId="0" applyFont="1" applyBorder="1" applyAlignment="1" applyProtection="1">
      <protection locked="0"/>
    </xf>
    <xf numFmtId="0" fontId="39" fillId="0" borderId="47" xfId="0" applyFont="1" applyBorder="1" applyAlignment="1" applyProtection="1">
      <protection locked="0"/>
    </xf>
    <xf numFmtId="0" fontId="5" fillId="0" borderId="0" xfId="0" applyFont="1" applyAlignment="1">
      <alignment horizontal="center" wrapText="1"/>
    </xf>
    <xf numFmtId="0" fontId="39" fillId="0" borderId="50" xfId="0" applyFont="1" applyBorder="1" applyAlignment="1">
      <alignment horizontal="center" wrapText="1"/>
    </xf>
    <xf numFmtId="0" fontId="39" fillId="0" borderId="6" xfId="0" applyFont="1" applyBorder="1" applyAlignment="1">
      <alignment horizontal="center" wrapText="1"/>
    </xf>
    <xf numFmtId="0" fontId="0" fillId="0" borderId="6" xfId="0" applyBorder="1" applyAlignment="1">
      <alignment horizontal="center" wrapText="1"/>
    </xf>
    <xf numFmtId="0" fontId="0" fillId="0" borderId="51" xfId="0" applyBorder="1" applyAlignment="1">
      <alignment horizontal="center" wrapText="1"/>
    </xf>
    <xf numFmtId="0" fontId="0" fillId="0" borderId="31" xfId="0" applyBorder="1" applyAlignment="1">
      <alignment horizontal="center" wrapText="1"/>
    </xf>
    <xf numFmtId="0" fontId="0" fillId="0" borderId="0" xfId="0" applyBorder="1" applyAlignment="1">
      <alignment horizontal="center" wrapText="1"/>
    </xf>
    <xf numFmtId="0" fontId="0" fillId="0" borderId="109" xfId="0" applyBorder="1" applyAlignment="1">
      <alignment horizontal="center" wrapText="1"/>
    </xf>
    <xf numFmtId="0" fontId="39" fillId="0" borderId="0" xfId="0" applyFont="1" applyAlignment="1">
      <alignment horizontal="left" wrapText="1" indent="1"/>
    </xf>
    <xf numFmtId="0" fontId="0" fillId="0" borderId="0" xfId="0" applyAlignment="1">
      <alignment horizontal="left" wrapText="1" indent="1"/>
    </xf>
    <xf numFmtId="0" fontId="5" fillId="0" borderId="0" xfId="0" applyFont="1" applyBorder="1" applyAlignment="1">
      <alignment vertical="top" wrapText="1"/>
    </xf>
    <xf numFmtId="0" fontId="5" fillId="0" borderId="0" xfId="0" applyFont="1" applyBorder="1" applyAlignment="1" applyProtection="1">
      <alignment wrapText="1"/>
      <protection locked="0"/>
    </xf>
    <xf numFmtId="0" fontId="5" fillId="0" borderId="4" xfId="0" applyFont="1" applyBorder="1" applyAlignment="1" applyProtection="1">
      <alignment wrapText="1"/>
      <protection locked="0"/>
    </xf>
    <xf numFmtId="0" fontId="5" fillId="0" borderId="6" xfId="0" applyFont="1" applyBorder="1" applyAlignment="1">
      <alignment vertical="top" wrapText="1"/>
    </xf>
    <xf numFmtId="0" fontId="5" fillId="0" borderId="4" xfId="0" applyFont="1" applyBorder="1" applyAlignment="1">
      <alignment vertical="top" wrapText="1"/>
    </xf>
    <xf numFmtId="0" fontId="5" fillId="0" borderId="6" xfId="0" applyFont="1" applyBorder="1" applyAlignment="1">
      <alignment wrapText="1"/>
    </xf>
    <xf numFmtId="0" fontId="5" fillId="0" borderId="0" xfId="0" applyFont="1" applyBorder="1" applyAlignment="1">
      <alignment wrapText="1"/>
    </xf>
    <xf numFmtId="0" fontId="42" fillId="0" borderId="0" xfId="0" applyFont="1" applyAlignment="1">
      <alignment wrapText="1"/>
    </xf>
    <xf numFmtId="0" fontId="5" fillId="0" borderId="4" xfId="0" applyFont="1" applyBorder="1" applyAlignment="1" applyProtection="1">
      <alignment horizontal="center"/>
      <protection locked="0"/>
    </xf>
    <xf numFmtId="0" fontId="44" fillId="0" borderId="6" xfId="0" applyFont="1" applyBorder="1" applyAlignment="1">
      <alignment horizontal="center"/>
    </xf>
    <xf numFmtId="0" fontId="44" fillId="0" borderId="51" xfId="0" applyFont="1" applyBorder="1" applyAlignment="1">
      <alignment horizontal="center"/>
    </xf>
    <xf numFmtId="0" fontId="44" fillId="0" borderId="50" xfId="0" applyFont="1" applyBorder="1" applyAlignment="1">
      <alignment horizontal="center"/>
    </xf>
    <xf numFmtId="0" fontId="0" fillId="0" borderId="6" xfId="0" applyBorder="1" applyAlignment="1">
      <alignment horizontal="center"/>
    </xf>
    <xf numFmtId="0" fontId="6" fillId="0" borderId="4" xfId="0" applyFont="1" applyBorder="1" applyAlignment="1" applyProtection="1">
      <alignment horizontal="left" vertical="top" wrapText="1"/>
      <protection locked="0"/>
    </xf>
    <xf numFmtId="0" fontId="19" fillId="0" borderId="4" xfId="0" applyFont="1" applyBorder="1" applyAlignment="1" applyProtection="1">
      <alignment horizontal="left" vertical="top" wrapText="1"/>
      <protection locked="0"/>
    </xf>
    <xf numFmtId="0" fontId="6" fillId="0" borderId="4" xfId="0" applyNumberFormat="1" applyFont="1" applyBorder="1" applyAlignment="1">
      <alignment horizontal="left"/>
    </xf>
    <xf numFmtId="0" fontId="6" fillId="0" borderId="4" xfId="0" applyNumberFormat="1" applyFont="1" applyBorder="1" applyAlignment="1"/>
    <xf numFmtId="0" fontId="6" fillId="0" borderId="4" xfId="0" applyFont="1" applyBorder="1" applyAlignment="1" applyProtection="1">
      <alignment horizontal="left"/>
    </xf>
    <xf numFmtId="0" fontId="6" fillId="0" borderId="4" xfId="0" applyFont="1" applyBorder="1" applyAlignment="1" applyProtection="1"/>
    <xf numFmtId="0" fontId="10" fillId="0" borderId="0" xfId="0" applyFont="1" applyBorder="1" applyAlignment="1" applyProtection="1"/>
    <xf numFmtId="0" fontId="23" fillId="0" borderId="0" xfId="0" applyFont="1" applyBorder="1" applyAlignment="1" applyProtection="1"/>
    <xf numFmtId="0" fontId="0" fillId="0" borderId="0" xfId="0" applyNumberFormat="1" applyAlignment="1">
      <alignment horizontal="left"/>
    </xf>
    <xf numFmtId="0" fontId="0" fillId="0" borderId="0" xfId="0" applyNumberFormat="1" applyAlignment="1"/>
    <xf numFmtId="0" fontId="6" fillId="0" borderId="0" xfId="0" applyFont="1" applyBorder="1" applyAlignment="1" applyProtection="1">
      <alignment horizontal="left"/>
    </xf>
    <xf numFmtId="0" fontId="6" fillId="0" borderId="0" xfId="0" applyFont="1" applyBorder="1" applyAlignment="1" applyProtection="1"/>
    <xf numFmtId="0" fontId="6" fillId="0" borderId="4" xfId="0" applyNumberFormat="1" applyFont="1" applyBorder="1" applyAlignment="1" applyProtection="1"/>
    <xf numFmtId="0" fontId="0" fillId="0" borderId="4" xfId="0" applyFill="1" applyBorder="1" applyAlignment="1" applyProtection="1">
      <alignment horizontal="left"/>
      <protection locked="0"/>
    </xf>
    <xf numFmtId="0" fontId="10" fillId="0" borderId="4" xfId="0" applyFon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10" fillId="0" borderId="0" xfId="0" applyFont="1" applyAlignment="1" applyProtection="1">
      <alignment horizontal="left" wrapText="1"/>
    </xf>
    <xf numFmtId="0" fontId="0" fillId="0" borderId="4" xfId="0" applyBorder="1" applyAlignment="1" applyProtection="1">
      <alignment horizontal="left"/>
    </xf>
    <xf numFmtId="0" fontId="0" fillId="0" borderId="0" xfId="0" applyNumberFormat="1" applyBorder="1" applyAlignment="1" applyProtection="1">
      <alignment horizontal="left"/>
    </xf>
    <xf numFmtId="0" fontId="0" fillId="0" borderId="0" xfId="0" applyNumberFormat="1" applyBorder="1" applyAlignment="1" applyProtection="1"/>
    <xf numFmtId="0" fontId="0" fillId="0" borderId="4" xfId="0" applyNumberFormat="1" applyBorder="1" applyAlignment="1" applyProtection="1"/>
    <xf numFmtId="0" fontId="8" fillId="0" borderId="4" xfId="0" applyFont="1" applyBorder="1" applyAlignment="1">
      <alignment horizontal="left"/>
    </xf>
    <xf numFmtId="0" fontId="10" fillId="0" borderId="142" xfId="0" applyFont="1" applyBorder="1" applyAlignment="1" applyProtection="1">
      <alignment horizontal="center"/>
      <protection locked="0"/>
    </xf>
    <xf numFmtId="0" fontId="0" fillId="0" borderId="143" xfId="0" applyBorder="1" applyAlignment="1" applyProtection="1">
      <alignment horizontal="center"/>
      <protection locked="0"/>
    </xf>
    <xf numFmtId="0" fontId="10" fillId="0" borderId="144" xfId="0" applyFont="1" applyBorder="1" applyAlignment="1" applyProtection="1">
      <alignment horizontal="center"/>
      <protection locked="0"/>
    </xf>
    <xf numFmtId="0" fontId="0" fillId="0" borderId="145" xfId="0" applyBorder="1" applyAlignment="1" applyProtection="1">
      <alignment horizontal="center"/>
      <protection locked="0"/>
    </xf>
    <xf numFmtId="0" fontId="10" fillId="0" borderId="142" xfId="0" applyFont="1" applyBorder="1" applyAlignment="1" applyProtection="1">
      <alignment horizontal="left" wrapText="1"/>
      <protection locked="0"/>
    </xf>
    <xf numFmtId="0" fontId="0" fillId="0" borderId="143" xfId="0" applyBorder="1" applyAlignment="1" applyProtection="1">
      <alignment horizontal="left" wrapText="1"/>
      <protection locked="0"/>
    </xf>
    <xf numFmtId="0" fontId="10" fillId="0" borderId="142" xfId="0" applyFont="1" applyBorder="1" applyAlignment="1" applyProtection="1">
      <alignment horizontal="left"/>
      <protection locked="0"/>
    </xf>
    <xf numFmtId="0" fontId="0" fillId="0" borderId="143" xfId="0" applyBorder="1" applyAlignment="1" applyProtection="1">
      <alignment horizontal="left"/>
      <protection locked="0"/>
    </xf>
    <xf numFmtId="0" fontId="10" fillId="0" borderId="88" xfId="0" applyFont="1" applyBorder="1" applyAlignment="1" applyProtection="1">
      <alignment horizontal="left"/>
      <protection locked="0"/>
    </xf>
    <xf numFmtId="0" fontId="10" fillId="0" borderId="147" xfId="0" applyFont="1" applyBorder="1" applyAlignment="1" applyProtection="1">
      <alignment horizontal="left"/>
      <protection locked="0"/>
    </xf>
    <xf numFmtId="0" fontId="0" fillId="0" borderId="90" xfId="0" applyBorder="1" applyAlignment="1" applyProtection="1">
      <alignment horizontal="left"/>
      <protection locked="0"/>
    </xf>
    <xf numFmtId="0" fontId="10" fillId="0" borderId="90" xfId="0" applyFont="1" applyBorder="1" applyAlignment="1" applyProtection="1">
      <alignment horizontal="left"/>
      <protection locked="0"/>
    </xf>
    <xf numFmtId="0" fontId="10" fillId="0" borderId="146" xfId="0" applyFont="1" applyBorder="1" applyAlignment="1" applyProtection="1">
      <alignment horizontal="left"/>
      <protection locked="0"/>
    </xf>
    <xf numFmtId="0" fontId="0" fillId="0" borderId="88" xfId="0" applyBorder="1" applyAlignment="1" applyProtection="1">
      <alignment horizontal="left"/>
      <protection locked="0"/>
    </xf>
    <xf numFmtId="0" fontId="10" fillId="0" borderId="146" xfId="0" applyFont="1" applyBorder="1" applyAlignment="1">
      <alignment horizontal="left"/>
    </xf>
    <xf numFmtId="0" fontId="0" fillId="0" borderId="88" xfId="0" applyBorder="1" applyAlignment="1">
      <alignment horizontal="left"/>
    </xf>
    <xf numFmtId="0" fontId="10" fillId="0" borderId="147" xfId="0" applyFont="1" applyBorder="1" applyAlignment="1">
      <alignment horizontal="left"/>
    </xf>
    <xf numFmtId="0" fontId="0" fillId="0" borderId="90" xfId="0" applyBorder="1" applyAlignment="1">
      <alignment horizontal="left"/>
    </xf>
    <xf numFmtId="0" fontId="10" fillId="0" borderId="88" xfId="0" applyFont="1" applyBorder="1" applyAlignment="1">
      <alignment horizontal="left"/>
    </xf>
    <xf numFmtId="0" fontId="10" fillId="0" borderId="90" xfId="0" applyFont="1" applyBorder="1" applyAlignment="1">
      <alignment horizontal="left"/>
    </xf>
    <xf numFmtId="0" fontId="36" fillId="0" borderId="142" xfId="0" applyFont="1" applyBorder="1" applyAlignment="1" applyProtection="1">
      <alignment horizontal="center"/>
      <protection locked="0"/>
    </xf>
    <xf numFmtId="0" fontId="36" fillId="0" borderId="143" xfId="0" applyFont="1" applyBorder="1" applyAlignment="1" applyProtection="1">
      <alignment horizontal="center"/>
      <protection locked="0"/>
    </xf>
    <xf numFmtId="0" fontId="36" fillId="0" borderId="144" xfId="0" applyFont="1" applyBorder="1" applyAlignment="1" applyProtection="1">
      <protection locked="0"/>
    </xf>
    <xf numFmtId="0" fontId="36" fillId="0" borderId="145" xfId="0" applyFont="1" applyBorder="1" applyAlignment="1" applyProtection="1">
      <protection locked="0"/>
    </xf>
    <xf numFmtId="0" fontId="36" fillId="0" borderId="148" xfId="0" applyFont="1" applyBorder="1" applyAlignment="1" applyProtection="1">
      <alignment wrapText="1"/>
      <protection locked="0"/>
    </xf>
    <xf numFmtId="0" fontId="36" fillId="0" borderId="149" xfId="0" applyFont="1" applyBorder="1" applyAlignment="1" applyProtection="1">
      <alignment wrapText="1"/>
      <protection locked="0"/>
    </xf>
    <xf numFmtId="0" fontId="36" fillId="0" borderId="150" xfId="0" applyFont="1" applyBorder="1" applyAlignment="1" applyProtection="1">
      <alignment wrapText="1"/>
      <protection locked="0"/>
    </xf>
    <xf numFmtId="0" fontId="36" fillId="0" borderId="151" xfId="0" applyFont="1" applyBorder="1" applyAlignment="1" applyProtection="1">
      <alignment wrapText="1"/>
      <protection locked="0"/>
    </xf>
    <xf numFmtId="0" fontId="36" fillId="0" borderId="142" xfId="0" applyFont="1" applyBorder="1" applyAlignment="1" applyProtection="1">
      <alignment horizontal="left"/>
      <protection locked="0"/>
    </xf>
    <xf numFmtId="0" fontId="36" fillId="0" borderId="143" xfId="0" applyFont="1" applyBorder="1" applyAlignment="1" applyProtection="1">
      <alignment horizontal="left"/>
      <protection locked="0"/>
    </xf>
    <xf numFmtId="0" fontId="36" fillId="0" borderId="146" xfId="0" applyFont="1" applyBorder="1" applyAlignment="1" applyProtection="1">
      <alignment horizontal="left"/>
      <protection locked="0"/>
    </xf>
    <xf numFmtId="0" fontId="36" fillId="0" borderId="88" xfId="0" applyFont="1" applyBorder="1" applyProtection="1">
      <protection locked="0"/>
    </xf>
    <xf numFmtId="0" fontId="36" fillId="0" borderId="147" xfId="0" applyFont="1" applyBorder="1" applyAlignment="1" applyProtection="1">
      <alignment horizontal="left"/>
      <protection locked="0"/>
    </xf>
    <xf numFmtId="0" fontId="36" fillId="0" borderId="90" xfId="0" applyFont="1" applyBorder="1" applyProtection="1">
      <protection locked="0"/>
    </xf>
    <xf numFmtId="0" fontId="36" fillId="0" borderId="4" xfId="0" applyFont="1" applyBorder="1" applyAlignment="1" applyProtection="1">
      <alignment horizontal="left" vertical="top" wrapText="1"/>
      <protection locked="0"/>
    </xf>
    <xf numFmtId="0" fontId="10" fillId="0" borderId="88" xfId="0" applyFont="1" applyBorder="1" applyAlignment="1"/>
    <xf numFmtId="0" fontId="0" fillId="0" borderId="88" xfId="0" applyBorder="1" applyAlignment="1"/>
    <xf numFmtId="0" fontId="10" fillId="0" borderId="90" xfId="0" applyFont="1" applyBorder="1" applyAlignment="1"/>
    <xf numFmtId="0" fontId="0" fillId="0" borderId="90" xfId="0" applyBorder="1" applyAlignment="1"/>
    <xf numFmtId="0" fontId="0" fillId="0" borderId="88" xfId="0" applyBorder="1"/>
    <xf numFmtId="0" fontId="0" fillId="0" borderId="90" xfId="0" applyBorder="1"/>
    <xf numFmtId="0" fontId="36" fillId="0" borderId="88" xfId="0" applyFont="1" applyBorder="1" applyAlignment="1" applyProtection="1">
      <alignment horizontal="left"/>
      <protection locked="0"/>
    </xf>
    <xf numFmtId="0" fontId="6" fillId="0" borderId="146" xfId="0" applyFont="1" applyBorder="1" applyAlignment="1" applyProtection="1">
      <alignment horizontal="left"/>
      <protection locked="0"/>
    </xf>
    <xf numFmtId="0" fontId="36" fillId="0" borderId="148" xfId="0" applyFont="1" applyBorder="1" applyAlignment="1" applyProtection="1">
      <alignment horizontal="left"/>
      <protection locked="0"/>
    </xf>
    <xf numFmtId="0" fontId="36" fillId="0" borderId="149" xfId="0" applyFont="1" applyBorder="1" applyAlignment="1" applyProtection="1">
      <protection locked="0"/>
    </xf>
    <xf numFmtId="0" fontId="36" fillId="0" borderId="150" xfId="0" applyFont="1" applyBorder="1" applyAlignment="1" applyProtection="1">
      <protection locked="0"/>
    </xf>
    <xf numFmtId="0" fontId="36" fillId="0" borderId="151" xfId="0" applyFont="1" applyBorder="1" applyAlignment="1" applyProtection="1">
      <protection locked="0"/>
    </xf>
    <xf numFmtId="0" fontId="36" fillId="0" borderId="90" xfId="0" applyFont="1" applyBorder="1" applyAlignment="1" applyProtection="1">
      <alignment horizontal="left"/>
      <protection locked="0"/>
    </xf>
    <xf numFmtId="0" fontId="36" fillId="0" borderId="0" xfId="0" applyFont="1" applyBorder="1" applyAlignment="1" applyProtection="1">
      <alignment horizontal="left"/>
      <protection locked="0"/>
    </xf>
    <xf numFmtId="0" fontId="36" fillId="0" borderId="0" xfId="0" applyFont="1" applyBorder="1" applyAlignment="1" applyProtection="1">
      <alignment horizontal="center" wrapText="1"/>
      <protection locked="0"/>
    </xf>
    <xf numFmtId="0" fontId="36" fillId="0" borderId="4" xfId="0" applyFont="1" applyBorder="1" applyAlignment="1" applyProtection="1">
      <alignment horizontal="center" wrapText="1"/>
      <protection locked="0"/>
    </xf>
    <xf numFmtId="0" fontId="10" fillId="0" borderId="152" xfId="0" applyFont="1" applyBorder="1" applyAlignment="1" applyProtection="1">
      <alignment vertical="top"/>
      <protection locked="0"/>
    </xf>
    <xf numFmtId="0" fontId="0" fillId="0" borderId="153" xfId="0" applyBorder="1" applyAlignment="1" applyProtection="1">
      <protection locked="0"/>
    </xf>
    <xf numFmtId="0" fontId="0" fillId="0" borderId="154" xfId="0" applyBorder="1" applyAlignment="1" applyProtection="1">
      <protection locked="0"/>
    </xf>
    <xf numFmtId="0" fontId="10" fillId="0" borderId="92" xfId="0" applyFont="1" applyBorder="1" applyAlignment="1" applyProtection="1">
      <alignment vertical="top" wrapText="1"/>
    </xf>
    <xf numFmtId="0" fontId="0" fillId="0" borderId="92" xfId="0" applyBorder="1" applyAlignment="1" applyProtection="1"/>
    <xf numFmtId="0" fontId="10" fillId="0" borderId="92" xfId="0" applyFont="1" applyBorder="1" applyAlignment="1" applyProtection="1">
      <alignment vertical="top" wrapText="1"/>
      <protection locked="0"/>
    </xf>
    <xf numFmtId="0" fontId="0" fillId="0" borderId="92" xfId="0" applyBorder="1" applyAlignment="1" applyProtection="1">
      <protection locked="0"/>
    </xf>
    <xf numFmtId="0" fontId="10" fillId="0" borderId="152" xfId="0" applyFont="1" applyBorder="1" applyAlignment="1">
      <alignment vertical="top"/>
    </xf>
    <xf numFmtId="0" fontId="0" fillId="0" borderId="153" xfId="0" applyBorder="1" applyAlignment="1"/>
    <xf numFmtId="0" fontId="0" fillId="0" borderId="154" xfId="0" applyBorder="1" applyAlignment="1"/>
    <xf numFmtId="0" fontId="10" fillId="0" borderId="92" xfId="0" applyFont="1" applyBorder="1" applyAlignment="1">
      <alignment vertical="top" wrapText="1"/>
    </xf>
    <xf numFmtId="0" fontId="0" fillId="0" borderId="92" xfId="0" applyBorder="1" applyAlignment="1"/>
    <xf numFmtId="0" fontId="33" fillId="0" borderId="0" xfId="0" applyFont="1" applyAlignment="1">
      <alignment horizontal="center" wrapText="1"/>
    </xf>
    <xf numFmtId="0" fontId="36" fillId="0" borderId="94" xfId="0" applyFont="1" applyBorder="1" applyAlignment="1" applyProtection="1">
      <alignment vertical="top" wrapText="1"/>
      <protection locked="0"/>
    </xf>
    <xf numFmtId="0" fontId="36" fillId="0" borderId="92" xfId="0" applyFont="1" applyBorder="1" applyAlignment="1" applyProtection="1">
      <protection locked="0"/>
    </xf>
    <xf numFmtId="0" fontId="10" fillId="0" borderId="94" xfId="0" applyFont="1" applyBorder="1" applyAlignment="1">
      <alignment vertical="top" wrapText="1"/>
    </xf>
    <xf numFmtId="0" fontId="36" fillId="0" borderId="92" xfId="0" applyFont="1" applyBorder="1" applyAlignment="1" applyProtection="1">
      <alignment horizontal="right" vertical="top" wrapText="1"/>
      <protection locked="0"/>
    </xf>
    <xf numFmtId="0" fontId="36" fillId="0" borderId="93" xfId="0" applyFont="1" applyBorder="1" applyAlignment="1" applyProtection="1">
      <alignment horizontal="right"/>
      <protection locked="0"/>
    </xf>
    <xf numFmtId="0" fontId="36" fillId="0" borderId="92" xfId="0" applyFont="1" applyBorder="1" applyAlignment="1" applyProtection="1">
      <alignment vertical="top" wrapText="1"/>
      <protection locked="0"/>
    </xf>
    <xf numFmtId="0" fontId="36" fillId="0" borderId="93" xfId="0" applyFont="1" applyBorder="1" applyAlignment="1" applyProtection="1">
      <protection locked="0"/>
    </xf>
    <xf numFmtId="0" fontId="24" fillId="0" borderId="0" xfId="0" applyFont="1" applyBorder="1" applyAlignment="1">
      <alignment wrapText="1"/>
    </xf>
    <xf numFmtId="0" fontId="10" fillId="0" borderId="155" xfId="0" applyFont="1" applyBorder="1" applyAlignment="1">
      <alignment horizontal="right" vertical="top" wrapText="1"/>
    </xf>
    <xf numFmtId="0" fontId="0" fillId="0" borderId="156" xfId="0" applyBorder="1" applyAlignment="1">
      <alignment horizontal="right"/>
    </xf>
    <xf numFmtId="0" fontId="42" fillId="0" borderId="0" xfId="0" applyFont="1" applyAlignment="1">
      <alignment horizontal="center"/>
    </xf>
    <xf numFmtId="0" fontId="0" fillId="0" borderId="120" xfId="0" applyBorder="1" applyAlignment="1">
      <alignment wrapText="1"/>
    </xf>
    <xf numFmtId="0" fontId="0" fillId="0" borderId="0" xfId="0" applyAlignment="1">
      <alignment vertical="top" wrapText="1"/>
    </xf>
    <xf numFmtId="0" fontId="42" fillId="0" borderId="0" xfId="0" applyFont="1" applyAlignment="1">
      <alignment horizontal="center" wrapText="1"/>
    </xf>
    <xf numFmtId="0" fontId="62" fillId="0" borderId="0" xfId="0" applyFont="1" applyAlignment="1">
      <alignment horizontal="center"/>
    </xf>
    <xf numFmtId="0" fontId="0" fillId="0" borderId="0" xfId="0" applyNumberFormat="1" applyAlignment="1">
      <alignment wrapText="1"/>
    </xf>
    <xf numFmtId="0" fontId="10" fillId="0" borderId="6" xfId="0" applyFont="1" applyBorder="1" applyAlignment="1">
      <alignment horizontal="center"/>
    </xf>
    <xf numFmtId="14" fontId="36" fillId="0" borderId="4" xfId="0" applyNumberFormat="1" applyFont="1" applyBorder="1" applyAlignment="1" applyProtection="1">
      <alignment horizontal="left"/>
      <protection locked="0"/>
    </xf>
    <xf numFmtId="0" fontId="0" fillId="0" borderId="4" xfId="0" applyBorder="1" applyAlignment="1">
      <alignment horizontal="left"/>
    </xf>
    <xf numFmtId="14" fontId="0" fillId="0" borderId="4" xfId="0" applyNumberFormat="1" applyBorder="1" applyAlignment="1" applyProtection="1">
      <alignment horizontal="left"/>
      <protection locked="0"/>
    </xf>
    <xf numFmtId="0" fontId="10" fillId="0" borderId="4" xfId="0" applyFont="1" applyBorder="1" applyAlignment="1" applyProtection="1">
      <alignment horizontal="center"/>
      <protection locked="0"/>
    </xf>
    <xf numFmtId="0" fontId="10" fillId="0" borderId="4" xfId="0" applyFont="1" applyBorder="1" applyAlignment="1" applyProtection="1">
      <alignment horizontal="left"/>
      <protection locked="0"/>
    </xf>
    <xf numFmtId="0" fontId="6" fillId="0" borderId="5" xfId="0" applyFont="1" applyBorder="1" applyAlignment="1" applyProtection="1">
      <alignment horizontal="center"/>
      <protection locked="0"/>
    </xf>
    <xf numFmtId="0" fontId="8" fillId="0" borderId="0" xfId="0" applyFont="1" applyAlignment="1">
      <alignment horizontal="center"/>
    </xf>
    <xf numFmtId="0" fontId="6" fillId="0" borderId="4" xfId="0" applyFont="1" applyBorder="1" applyAlignment="1">
      <alignment horizontal="left"/>
    </xf>
    <xf numFmtId="0" fontId="6" fillId="0" borderId="50" xfId="0" applyFont="1" applyBorder="1" applyAlignment="1" applyProtection="1">
      <alignment horizontal="center"/>
    </xf>
    <xf numFmtId="0" fontId="6" fillId="0" borderId="6" xfId="0" applyFont="1" applyBorder="1" applyAlignment="1">
      <alignment horizontal="center"/>
    </xf>
    <xf numFmtId="0" fontId="6" fillId="0" borderId="51" xfId="0" applyFont="1" applyBorder="1" applyAlignment="1">
      <alignment horizontal="center"/>
    </xf>
    <xf numFmtId="0" fontId="57" fillId="0" borderId="4" xfId="0" applyFont="1" applyBorder="1" applyAlignment="1" applyProtection="1"/>
    <xf numFmtId="0" fontId="0" fillId="0" borderId="4" xfId="0" applyBorder="1" applyAlignment="1" applyProtection="1">
      <alignment horizontal="right"/>
    </xf>
    <xf numFmtId="171" fontId="0" fillId="0" borderId="4" xfId="0" applyNumberFormat="1" applyBorder="1" applyAlignment="1" applyProtection="1"/>
    <xf numFmtId="0" fontId="57" fillId="0" borderId="0" xfId="0" applyFont="1" applyBorder="1" applyAlignment="1" applyProtection="1">
      <alignment wrapText="1"/>
    </xf>
    <xf numFmtId="0" fontId="57" fillId="0" borderId="0" xfId="0" applyFont="1" applyBorder="1" applyAlignment="1">
      <alignment wrapText="1"/>
    </xf>
    <xf numFmtId="0" fontId="57" fillId="0" borderId="109" xfId="0" applyFont="1" applyBorder="1" applyAlignment="1">
      <alignment wrapText="1"/>
    </xf>
    <xf numFmtId="0" fontId="57" fillId="0" borderId="4" xfId="0" applyFont="1" applyBorder="1" applyAlignment="1">
      <alignment wrapText="1"/>
    </xf>
    <xf numFmtId="0" fontId="57" fillId="0" borderId="17" xfId="0" applyFont="1" applyBorder="1" applyAlignment="1">
      <alignment wrapText="1"/>
    </xf>
    <xf numFmtId="179" fontId="41" fillId="5" borderId="66" xfId="0" applyNumberFormat="1" applyFont="1" applyFill="1" applyBorder="1" applyAlignment="1" applyProtection="1">
      <alignment horizontal="center"/>
    </xf>
    <xf numFmtId="179" fontId="41" fillId="5" borderId="102" xfId="0" applyNumberFormat="1" applyFont="1" applyFill="1" applyBorder="1" applyAlignment="1" applyProtection="1">
      <alignment horizontal="center"/>
    </xf>
    <xf numFmtId="179" fontId="41" fillId="5" borderId="103" xfId="0" applyNumberFormat="1" applyFont="1" applyFill="1" applyBorder="1" applyAlignment="1" applyProtection="1">
      <alignment horizontal="center"/>
    </xf>
    <xf numFmtId="0" fontId="56" fillId="0" borderId="22" xfId="0" applyFont="1" applyBorder="1" applyAlignment="1" applyProtection="1">
      <alignment wrapText="1"/>
    </xf>
    <xf numFmtId="0" fontId="51" fillId="0" borderId="22" xfId="0" applyFont="1" applyBorder="1" applyAlignment="1" applyProtection="1">
      <alignment wrapText="1"/>
    </xf>
    <xf numFmtId="170" fontId="95" fillId="0" borderId="59" xfId="0" applyNumberFormat="1" applyFont="1" applyFill="1" applyBorder="1" applyAlignment="1" applyProtection="1">
      <alignment horizontal="center" wrapText="1"/>
    </xf>
    <xf numFmtId="0" fontId="87" fillId="0" borderId="0" xfId="0" applyFont="1" applyAlignment="1">
      <alignment horizontal="center" wrapText="1"/>
    </xf>
    <xf numFmtId="0" fontId="87" fillId="0" borderId="59" xfId="0" applyFont="1" applyBorder="1" applyAlignment="1">
      <alignment horizontal="center" wrapText="1"/>
    </xf>
    <xf numFmtId="4" fontId="57" fillId="0" borderId="59" xfId="0" applyNumberFormat="1" applyFont="1" applyBorder="1" applyAlignment="1" applyProtection="1">
      <alignment horizontal="left" wrapText="1"/>
    </xf>
    <xf numFmtId="0" fontId="51" fillId="0" borderId="0" xfId="0" applyFont="1" applyAlignment="1">
      <alignment wrapText="1"/>
    </xf>
    <xf numFmtId="0" fontId="51" fillId="0" borderId="59" xfId="0" applyFont="1" applyBorder="1" applyAlignment="1">
      <alignment wrapText="1"/>
    </xf>
    <xf numFmtId="0" fontId="57" fillId="0" borderId="105" xfId="0" applyFont="1" applyBorder="1" applyAlignment="1" applyProtection="1">
      <alignment wrapText="1"/>
    </xf>
    <xf numFmtId="0" fontId="57" fillId="0" borderId="22" xfId="0" applyFont="1" applyBorder="1" applyAlignment="1" applyProtection="1">
      <alignment wrapText="1"/>
    </xf>
    <xf numFmtId="0" fontId="41" fillId="5" borderId="81" xfId="0" applyFont="1" applyFill="1" applyBorder="1" applyAlignment="1" applyProtection="1">
      <alignment horizontal="center"/>
    </xf>
    <xf numFmtId="0" fontId="0" fillId="0" borderId="82" xfId="0" applyBorder="1" applyAlignment="1" applyProtection="1">
      <alignment horizontal="center"/>
    </xf>
    <xf numFmtId="0" fontId="0" fillId="0" borderId="21" xfId="0" applyBorder="1" applyAlignment="1" applyProtection="1">
      <alignment horizontal="center"/>
    </xf>
    <xf numFmtId="0" fontId="37" fillId="0" borderId="0" xfId="0" applyFont="1" applyBorder="1" applyAlignment="1" applyProtection="1">
      <alignment wrapText="1"/>
    </xf>
    <xf numFmtId="0" fontId="0" fillId="0" borderId="0" xfId="0" applyBorder="1" applyAlignment="1" applyProtection="1">
      <alignment wrapText="1"/>
    </xf>
    <xf numFmtId="0" fontId="0" fillId="0" borderId="109" xfId="0" applyBorder="1" applyAlignment="1" applyProtection="1">
      <alignment wrapText="1"/>
    </xf>
    <xf numFmtId="0" fontId="0" fillId="0" borderId="4" xfId="0" applyBorder="1" applyAlignment="1" applyProtection="1">
      <alignment wrapText="1"/>
    </xf>
    <xf numFmtId="0" fontId="0" fillId="0" borderId="17" xfId="0" applyBorder="1" applyAlignment="1" applyProtection="1">
      <alignment wrapText="1"/>
    </xf>
    <xf numFmtId="0" fontId="37" fillId="0" borderId="12" xfId="0" applyFont="1" applyBorder="1" applyAlignment="1" applyProtection="1">
      <alignment horizontal="center"/>
    </xf>
    <xf numFmtId="0" fontId="0" fillId="0" borderId="17" xfId="0" applyBorder="1" applyAlignment="1">
      <alignment horizontal="center"/>
    </xf>
    <xf numFmtId="170" fontId="56" fillId="0" borderId="59" xfId="0" applyNumberFormat="1" applyFont="1" applyFill="1" applyBorder="1" applyAlignment="1" applyProtection="1">
      <alignment horizontal="center" wrapText="1"/>
    </xf>
    <xf numFmtId="0" fontId="57" fillId="0" borderId="59" xfId="0" applyFont="1" applyBorder="1" applyAlignment="1">
      <alignment wrapText="1"/>
    </xf>
    <xf numFmtId="0" fontId="69" fillId="0" borderId="0" xfId="0" applyFont="1" applyBorder="1" applyAlignment="1" applyProtection="1">
      <alignment horizontal="center"/>
    </xf>
    <xf numFmtId="0" fontId="69" fillId="0" borderId="0" xfId="0" applyFont="1" applyBorder="1" applyAlignment="1">
      <alignment horizontal="center"/>
    </xf>
    <xf numFmtId="0" fontId="19" fillId="0" borderId="31" xfId="0" applyFont="1" applyBorder="1" applyAlignment="1" applyProtection="1">
      <alignment horizontal="right"/>
    </xf>
    <xf numFmtId="0" fontId="19" fillId="0" borderId="109" xfId="0" applyFont="1" applyBorder="1" applyAlignment="1" applyProtection="1">
      <alignment horizontal="right"/>
    </xf>
    <xf numFmtId="0" fontId="43" fillId="5" borderId="66" xfId="0" applyFont="1" applyFill="1" applyBorder="1" applyAlignment="1" applyProtection="1">
      <alignment horizontal="center"/>
    </xf>
    <xf numFmtId="0" fontId="0" fillId="0" borderId="102" xfId="0" applyBorder="1" applyAlignment="1" applyProtection="1">
      <alignment horizontal="center"/>
    </xf>
    <xf numFmtId="0" fontId="0" fillId="0" borderId="103" xfId="0" applyBorder="1" applyAlignment="1" applyProtection="1">
      <alignment horizontal="center"/>
    </xf>
    <xf numFmtId="0" fontId="41" fillId="5" borderId="66" xfId="0" applyFont="1" applyFill="1" applyBorder="1" applyAlignment="1" applyProtection="1">
      <alignment horizontal="center"/>
    </xf>
    <xf numFmtId="171" fontId="0" fillId="0" borderId="26" xfId="0" applyNumberFormat="1" applyBorder="1" applyAlignment="1" applyProtection="1"/>
    <xf numFmtId="171" fontId="0" fillId="0" borderId="27" xfId="0" applyNumberFormat="1" applyBorder="1" applyAlignment="1" applyProtection="1"/>
    <xf numFmtId="0" fontId="19" fillId="0" borderId="27" xfId="0" applyFont="1" applyBorder="1" applyAlignment="1" applyProtection="1">
      <alignment horizontal="right"/>
    </xf>
    <xf numFmtId="0" fontId="19" fillId="0" borderId="48" xfId="0" applyFont="1" applyBorder="1" applyAlignment="1" applyProtection="1">
      <alignment horizontal="right"/>
    </xf>
    <xf numFmtId="171" fontId="0" fillId="0" borderId="59" xfId="0" applyNumberFormat="1" applyBorder="1" applyAlignment="1" applyProtection="1"/>
    <xf numFmtId="0" fontId="0" fillId="0" borderId="109" xfId="0" applyBorder="1" applyAlignment="1" applyProtection="1"/>
    <xf numFmtId="0" fontId="42" fillId="0" borderId="66" xfId="0" applyFont="1" applyBorder="1" applyAlignment="1" applyProtection="1">
      <alignment horizontal="center"/>
    </xf>
    <xf numFmtId="0" fontId="42" fillId="0" borderId="102" xfId="0" applyFont="1" applyBorder="1" applyAlignment="1" applyProtection="1">
      <alignment horizontal="center"/>
    </xf>
    <xf numFmtId="0" fontId="42" fillId="0" borderId="103" xfId="0" applyFont="1" applyBorder="1" applyAlignment="1" applyProtection="1">
      <alignment horizontal="center"/>
    </xf>
    <xf numFmtId="0" fontId="42" fillId="0" borderId="81" xfId="0" applyFont="1" applyBorder="1" applyAlignment="1" applyProtection="1">
      <alignment horizontal="center"/>
    </xf>
    <xf numFmtId="0" fontId="42" fillId="0" borderId="82" xfId="0" applyFont="1" applyBorder="1" applyAlignment="1" applyProtection="1">
      <alignment horizontal="center"/>
    </xf>
    <xf numFmtId="0" fontId="42" fillId="0" borderId="21" xfId="0" applyFont="1" applyBorder="1" applyAlignment="1" applyProtection="1">
      <alignment horizontal="center"/>
    </xf>
    <xf numFmtId="171" fontId="0" fillId="0" borderId="60" xfId="0" applyNumberFormat="1" applyBorder="1" applyAlignment="1" applyProtection="1"/>
    <xf numFmtId="0" fontId="0" fillId="0" borderId="110" xfId="0" applyBorder="1" applyAlignment="1" applyProtection="1"/>
    <xf numFmtId="0" fontId="19" fillId="0" borderId="50" xfId="0" applyFont="1" applyBorder="1" applyAlignment="1" applyProtection="1">
      <alignment horizontal="right"/>
    </xf>
    <xf numFmtId="0" fontId="19" fillId="0" borderId="51" xfId="0" applyFont="1" applyBorder="1" applyAlignment="1" applyProtection="1">
      <alignment horizontal="right"/>
    </xf>
    <xf numFmtId="0" fontId="47" fillId="0" borderId="81" xfId="0" applyFont="1" applyBorder="1" applyAlignment="1" applyProtection="1">
      <alignment horizontal="center"/>
    </xf>
    <xf numFmtId="0" fontId="47" fillId="0" borderId="82" xfId="0" applyFont="1" applyBorder="1" applyAlignment="1" applyProtection="1">
      <alignment horizontal="center"/>
    </xf>
    <xf numFmtId="0" fontId="47" fillId="0" borderId="21" xfId="0" applyFont="1" applyBorder="1" applyAlignment="1" applyProtection="1">
      <alignment horizontal="center"/>
    </xf>
    <xf numFmtId="0" fontId="47" fillId="0" borderId="0" xfId="0" applyFont="1" applyFill="1" applyBorder="1" applyAlignment="1" applyProtection="1">
      <alignment horizontal="center"/>
    </xf>
    <xf numFmtId="0" fontId="47" fillId="0" borderId="0" xfId="0" applyFont="1" applyAlignment="1" applyProtection="1">
      <alignment horizontal="center"/>
    </xf>
    <xf numFmtId="0" fontId="19" fillId="0" borderId="32" xfId="0" applyFont="1" applyBorder="1" applyAlignment="1" applyProtection="1">
      <alignment horizontal="right"/>
    </xf>
    <xf numFmtId="0" fontId="19" fillId="0" borderId="110" xfId="0" applyFont="1" applyBorder="1" applyAlignment="1" applyProtection="1">
      <alignment horizontal="right"/>
    </xf>
    <xf numFmtId="171" fontId="19" fillId="0" borderId="104" xfId="0" applyNumberFormat="1" applyFont="1" applyBorder="1" applyAlignment="1" applyProtection="1">
      <alignment horizontal="right"/>
    </xf>
    <xf numFmtId="0" fontId="19" fillId="0" borderId="51" xfId="0" applyFont="1" applyBorder="1" applyAlignment="1" applyProtection="1"/>
    <xf numFmtId="171" fontId="19" fillId="0" borderId="26" xfId="0" applyNumberFormat="1" applyFont="1" applyBorder="1" applyAlignment="1" applyProtection="1">
      <alignment horizontal="right"/>
    </xf>
    <xf numFmtId="0" fontId="19" fillId="0" borderId="27" xfId="0" applyFont="1" applyBorder="1" applyAlignment="1" applyProtection="1"/>
    <xf numFmtId="0" fontId="19" fillId="0" borderId="29" xfId="0" applyFont="1" applyBorder="1" applyAlignment="1" applyProtection="1">
      <alignment horizontal="right"/>
    </xf>
    <xf numFmtId="0" fontId="19" fillId="0" borderId="107" xfId="0" applyFont="1" applyBorder="1" applyAlignment="1" applyProtection="1">
      <alignment horizontal="right"/>
    </xf>
    <xf numFmtId="171" fontId="42" fillId="0" borderId="66" xfId="0" applyNumberFormat="1" applyFont="1" applyBorder="1" applyAlignment="1" applyProtection="1">
      <alignment horizontal="center"/>
    </xf>
    <xf numFmtId="0" fontId="42" fillId="0" borderId="102" xfId="0" applyFont="1" applyBorder="1" applyAlignment="1">
      <alignment horizontal="center"/>
    </xf>
    <xf numFmtId="0" fontId="42" fillId="0" borderId="103" xfId="0" applyFont="1" applyBorder="1" applyAlignment="1">
      <alignment horizontal="center"/>
    </xf>
    <xf numFmtId="0" fontId="0" fillId="0" borderId="51" xfId="0" applyBorder="1" applyAlignment="1"/>
    <xf numFmtId="0" fontId="64" fillId="0" borderId="0" xfId="0" applyFont="1" applyBorder="1" applyAlignment="1">
      <alignment wrapText="1"/>
    </xf>
    <xf numFmtId="0" fontId="64" fillId="0" borderId="109" xfId="0" applyFont="1" applyBorder="1" applyAlignment="1">
      <alignment wrapText="1"/>
    </xf>
    <xf numFmtId="0" fontId="95" fillId="0" borderId="0" xfId="0" applyFont="1" applyFill="1" applyAlignment="1" applyProtection="1">
      <alignment horizontal="center" wrapText="1"/>
    </xf>
    <xf numFmtId="171" fontId="64" fillId="0" borderId="0" xfId="0" applyNumberFormat="1" applyFont="1" applyBorder="1" applyAlignment="1" applyProtection="1">
      <alignment horizontal="center"/>
    </xf>
    <xf numFmtId="0" fontId="64" fillId="0" borderId="0" xfId="0" applyFont="1" applyBorder="1" applyAlignment="1">
      <alignment horizontal="center"/>
    </xf>
    <xf numFmtId="171" fontId="0" fillId="0" borderId="28" xfId="0" applyNumberFormat="1" applyBorder="1" applyAlignment="1" applyProtection="1"/>
    <xf numFmtId="171" fontId="0" fillId="0" borderId="29" xfId="0" applyNumberFormat="1" applyBorder="1" applyAlignment="1" applyProtection="1"/>
    <xf numFmtId="0" fontId="56" fillId="0" borderId="105" xfId="0" applyFont="1" applyBorder="1" applyAlignment="1" applyProtection="1">
      <alignment wrapText="1"/>
    </xf>
    <xf numFmtId="171" fontId="57" fillId="0" borderId="59" xfId="0" applyNumberFormat="1" applyFont="1" applyFill="1" applyBorder="1" applyAlignment="1" applyProtection="1">
      <alignment wrapText="1"/>
    </xf>
    <xf numFmtId="0" fontId="36" fillId="0" borderId="6" xfId="0" applyFont="1" applyBorder="1" applyAlignment="1" applyProtection="1">
      <alignment horizontal="center"/>
    </xf>
    <xf numFmtId="0" fontId="36" fillId="0" borderId="51" xfId="0" applyFont="1" applyBorder="1" applyAlignment="1" applyProtection="1">
      <alignment horizontal="center"/>
    </xf>
    <xf numFmtId="0" fontId="87" fillId="0" borderId="12" xfId="0" applyFont="1" applyFill="1" applyBorder="1" applyAlignment="1" applyProtection="1">
      <alignment horizontal="center"/>
    </xf>
    <xf numFmtId="0" fontId="87" fillId="0" borderId="4" xfId="0" applyFont="1" applyFill="1" applyBorder="1" applyAlignment="1" applyProtection="1">
      <alignment horizontal="center"/>
    </xf>
    <xf numFmtId="0" fontId="87" fillId="0" borderId="17" xfId="0" applyFont="1" applyFill="1" applyBorder="1" applyAlignment="1" applyProtection="1">
      <alignment horizontal="center"/>
    </xf>
    <xf numFmtId="0" fontId="36" fillId="0" borderId="50" xfId="0" applyFont="1" applyBorder="1" applyAlignment="1" applyProtection="1">
      <alignment horizontal="center"/>
    </xf>
    <xf numFmtId="0" fontId="37" fillId="0" borderId="0" xfId="0" applyFont="1" applyBorder="1" applyAlignment="1" applyProtection="1">
      <alignment horizontal="left" wrapText="1"/>
    </xf>
    <xf numFmtId="0" fontId="37" fillId="0" borderId="109" xfId="0" applyFont="1" applyBorder="1" applyAlignment="1" applyProtection="1">
      <alignment wrapText="1"/>
    </xf>
    <xf numFmtId="0" fontId="37" fillId="0" borderId="4" xfId="0" applyFont="1" applyBorder="1" applyAlignment="1" applyProtection="1">
      <alignment wrapText="1"/>
    </xf>
    <xf numFmtId="0" fontId="37" fillId="0" borderId="17" xfId="0" applyFont="1" applyBorder="1" applyAlignment="1" applyProtection="1">
      <alignment wrapText="1"/>
    </xf>
    <xf numFmtId="171" fontId="57" fillId="0" borderId="6" xfId="0" applyNumberFormat="1" applyFont="1" applyBorder="1" applyAlignment="1" applyProtection="1">
      <alignment horizontal="left" wrapText="1"/>
    </xf>
    <xf numFmtId="0" fontId="57" fillId="0" borderId="105" xfId="0" applyFont="1" applyBorder="1" applyAlignment="1">
      <alignment wrapText="1"/>
    </xf>
    <xf numFmtId="0" fontId="57" fillId="0" borderId="22" xfId="0" applyFont="1" applyBorder="1" applyAlignment="1">
      <alignment wrapText="1"/>
    </xf>
    <xf numFmtId="170" fontId="95" fillId="0" borderId="0" xfId="0" applyNumberFormat="1" applyFont="1" applyFill="1" applyBorder="1" applyAlignment="1" applyProtection="1">
      <alignment horizontal="center" wrapText="1"/>
    </xf>
    <xf numFmtId="0" fontId="57" fillId="0" borderId="4" xfId="0" applyFont="1" applyFill="1" applyBorder="1" applyAlignment="1" applyProtection="1">
      <alignment horizontal="center"/>
    </xf>
    <xf numFmtId="0" fontId="51" fillId="0" borderId="4" xfId="0" applyFont="1" applyBorder="1" applyAlignment="1">
      <alignment horizontal="center"/>
    </xf>
    <xf numFmtId="0" fontId="78" fillId="0" borderId="0" xfId="0" applyFont="1" applyAlignment="1">
      <alignment wrapText="1"/>
    </xf>
    <xf numFmtId="0" fontId="6" fillId="0" borderId="0" xfId="0" applyFont="1" applyAlignment="1">
      <alignment wrapText="1"/>
    </xf>
    <xf numFmtId="0" fontId="10" fillId="0" borderId="0" xfId="0" applyFont="1" applyAlignment="1">
      <alignment horizontal="justify" wrapText="1"/>
    </xf>
    <xf numFmtId="0" fontId="6" fillId="0" borderId="0" xfId="0" applyFont="1" applyAlignment="1">
      <alignment horizontal="left" wrapText="1"/>
    </xf>
    <xf numFmtId="0" fontId="10" fillId="0" borderId="4" xfId="0" applyFont="1" applyBorder="1" applyAlignment="1" applyProtection="1"/>
    <xf numFmtId="0" fontId="10" fillId="0" borderId="4" xfId="0" applyFont="1" applyBorder="1" applyAlignment="1"/>
    <xf numFmtId="0" fontId="10" fillId="0" borderId="5" xfId="0" applyFont="1" applyBorder="1" applyAlignment="1"/>
    <xf numFmtId="0" fontId="10" fillId="0" borderId="5" xfId="0" applyFont="1" applyBorder="1" applyAlignment="1" applyProtection="1">
      <protection locked="0"/>
    </xf>
    <xf numFmtId="0" fontId="10" fillId="0" borderId="0" xfId="0" applyFont="1" applyBorder="1" applyAlignment="1">
      <alignment wrapText="1"/>
    </xf>
    <xf numFmtId="0" fontId="10" fillId="0" borderId="4" xfId="0" applyFont="1" applyBorder="1" applyAlignment="1">
      <alignment wrapText="1"/>
    </xf>
    <xf numFmtId="0" fontId="10" fillId="0" borderId="4" xfId="0" applyFont="1" applyBorder="1" applyAlignment="1" applyProtection="1">
      <alignment wrapText="1"/>
      <protection locked="0"/>
    </xf>
    <xf numFmtId="0" fontId="36" fillId="0" borderId="4" xfId="0" applyFont="1" applyBorder="1" applyAlignment="1" applyProtection="1"/>
    <xf numFmtId="0" fontId="6" fillId="0" borderId="4" xfId="0" applyFont="1" applyBorder="1" applyAlignment="1" applyProtection="1">
      <alignment horizontal="center" wrapText="1"/>
    </xf>
    <xf numFmtId="0" fontId="19" fillId="0" borderId="40" xfId="0" applyFont="1" applyBorder="1" applyAlignment="1" applyProtection="1">
      <alignment horizontal="left"/>
    </xf>
    <xf numFmtId="0" fontId="19" fillId="0" borderId="41" xfId="0" applyFont="1" applyBorder="1" applyAlignment="1" applyProtection="1"/>
    <xf numFmtId="0" fontId="36" fillId="0" borderId="41" xfId="0" applyFont="1" applyBorder="1" applyAlignment="1" applyProtection="1"/>
    <xf numFmtId="0" fontId="6" fillId="0" borderId="35" xfId="0" applyFont="1" applyBorder="1" applyAlignment="1" applyProtection="1">
      <alignment horizontal="left" indent="1"/>
      <protection locked="0"/>
    </xf>
    <xf numFmtId="0" fontId="6" fillId="0" borderId="35" xfId="0" applyNumberFormat="1" applyFont="1" applyBorder="1" applyAlignment="1" applyProtection="1">
      <alignment horizontal="left"/>
      <protection locked="0"/>
    </xf>
    <xf numFmtId="0" fontId="6" fillId="0" borderId="35" xfId="0" applyNumberFormat="1" applyFont="1" applyBorder="1" applyAlignment="1" applyProtection="1">
      <protection locked="0"/>
    </xf>
    <xf numFmtId="0" fontId="6" fillId="0" borderId="36" xfId="0" applyNumberFormat="1" applyFont="1" applyBorder="1" applyAlignment="1" applyProtection="1">
      <protection locked="0"/>
    </xf>
    <xf numFmtId="3" fontId="0" fillId="0" borderId="5" xfId="0" applyNumberFormat="1" applyBorder="1" applyAlignment="1" applyProtection="1"/>
    <xf numFmtId="0" fontId="19" fillId="0" borderId="0" xfId="0" applyFont="1" applyBorder="1" applyAlignment="1" applyProtection="1">
      <alignment horizontal="left"/>
      <protection locked="0"/>
    </xf>
    <xf numFmtId="0" fontId="19" fillId="0" borderId="0" xfId="0" applyFont="1" applyBorder="1" applyAlignment="1" applyProtection="1">
      <protection locked="0"/>
    </xf>
    <xf numFmtId="0" fontId="0" fillId="0" borderId="0" xfId="0" applyBorder="1" applyAlignment="1" applyProtection="1">
      <alignment horizontal="left"/>
      <protection locked="0"/>
    </xf>
    <xf numFmtId="168" fontId="0" fillId="0" borderId="0" xfId="0" applyNumberFormat="1" applyBorder="1" applyAlignment="1" applyProtection="1">
      <protection locked="0"/>
    </xf>
    <xf numFmtId="168" fontId="0" fillId="0" borderId="4" xfId="0" applyNumberFormat="1" applyBorder="1" applyAlignment="1"/>
    <xf numFmtId="4" fontId="24" fillId="0" borderId="4" xfId="0" applyNumberFormat="1" applyFont="1" applyBorder="1" applyAlignment="1" applyProtection="1">
      <protection locked="0"/>
    </xf>
    <xf numFmtId="4" fontId="24" fillId="0" borderId="0" xfId="0" applyNumberFormat="1" applyFont="1" applyBorder="1" applyAlignment="1"/>
    <xf numFmtId="4" fontId="24" fillId="0" borderId="4" xfId="0" applyNumberFormat="1" applyFont="1" applyBorder="1" applyAlignment="1"/>
    <xf numFmtId="0" fontId="1" fillId="0" borderId="0" xfId="0" applyFont="1" applyAlignment="1">
      <alignment horizontal="right"/>
    </xf>
    <xf numFmtId="0" fontId="0" fillId="0" borderId="0" xfId="0" applyAlignment="1">
      <alignment horizontal="right"/>
    </xf>
    <xf numFmtId="168" fontId="0" fillId="0" borderId="0" xfId="0" applyNumberFormat="1" applyFill="1" applyAlignment="1" applyProtection="1">
      <protection locked="0"/>
    </xf>
    <xf numFmtId="0" fontId="0" fillId="0" borderId="0" xfId="0" applyFill="1" applyAlignment="1" applyProtection="1">
      <protection locked="0"/>
    </xf>
    <xf numFmtId="168" fontId="50" fillId="0" borderId="4" xfId="0" applyNumberFormat="1" applyFont="1" applyBorder="1" applyAlignment="1" applyProtection="1">
      <protection locked="0"/>
    </xf>
    <xf numFmtId="168" fontId="1" fillId="0" borderId="0" xfId="0" applyNumberFormat="1" applyFont="1" applyBorder="1" applyAlignment="1" applyProtection="1"/>
    <xf numFmtId="0" fontId="1" fillId="0" borderId="0" xfId="0" applyFont="1" applyAlignment="1" applyProtection="1"/>
    <xf numFmtId="168" fontId="1" fillId="0" borderId="106" xfId="0" applyNumberFormat="1" applyFont="1" applyBorder="1" applyAlignment="1" applyProtection="1"/>
    <xf numFmtId="0" fontId="24" fillId="0" borderId="4" xfId="0" applyFont="1" applyBorder="1" applyAlignment="1"/>
    <xf numFmtId="0" fontId="26" fillId="0" borderId="102" xfId="0" applyFont="1" applyBorder="1" applyAlignment="1">
      <alignment wrapText="1"/>
    </xf>
    <xf numFmtId="0" fontId="0" fillId="0" borderId="58" xfId="0" applyBorder="1" applyAlignment="1">
      <alignment wrapText="1"/>
    </xf>
    <xf numFmtId="0" fontId="26" fillId="0" borderId="5"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17" fillId="0" borderId="0" xfId="0" applyFont="1" applyAlignment="1">
      <alignment horizontal="justify"/>
    </xf>
    <xf numFmtId="0" fontId="37" fillId="0" borderId="0" xfId="0" applyFont="1" applyBorder="1" applyAlignment="1">
      <alignment wrapText="1"/>
    </xf>
    <xf numFmtId="170" fontId="48" fillId="0" borderId="67" xfId="0" applyNumberFormat="1" applyFont="1" applyBorder="1" applyAlignment="1">
      <alignment horizontal="right" wrapText="1"/>
    </xf>
    <xf numFmtId="170" fontId="48" fillId="0" borderId="108" xfId="0" applyNumberFormat="1" applyFont="1" applyBorder="1" applyAlignment="1">
      <alignment horizontal="right" wrapText="1"/>
    </xf>
    <xf numFmtId="0" fontId="12" fillId="0" borderId="5" xfId="0" applyFont="1" applyBorder="1" applyAlignment="1">
      <alignment horizontal="left" vertical="top" wrapText="1"/>
    </xf>
    <xf numFmtId="4" fontId="19" fillId="0" borderId="67" xfId="0" applyNumberFormat="1" applyFont="1" applyBorder="1" applyAlignment="1">
      <alignment horizontal="right" wrapText="1"/>
    </xf>
    <xf numFmtId="4" fontId="19" fillId="0" borderId="108" xfId="0" applyNumberFormat="1" applyFont="1" applyBorder="1" applyAlignment="1">
      <alignment horizontal="right" wrapText="1"/>
    </xf>
    <xf numFmtId="4" fontId="19" fillId="0" borderId="67" xfId="0" quotePrefix="1" applyNumberFormat="1" applyFont="1" applyBorder="1" applyAlignment="1">
      <alignment horizontal="right" wrapText="1"/>
    </xf>
    <xf numFmtId="0" fontId="12" fillId="0" borderId="0" xfId="0" applyFont="1" applyBorder="1" applyAlignment="1"/>
    <xf numFmtId="0" fontId="12" fillId="0" borderId="5" xfId="0" applyFont="1" applyBorder="1" applyAlignment="1">
      <alignment horizontal="justify" vertical="top" wrapText="1"/>
    </xf>
    <xf numFmtId="0" fontId="5" fillId="0" borderId="5" xfId="0" applyFont="1" applyBorder="1" applyAlignment="1">
      <alignment horizontal="left"/>
    </xf>
    <xf numFmtId="0" fontId="12" fillId="0" borderId="138" xfId="0" applyFont="1" applyBorder="1" applyAlignment="1" applyProtection="1">
      <alignment horizontal="right" wrapText="1"/>
    </xf>
    <xf numFmtId="0" fontId="37" fillId="0" borderId="0" xfId="0" applyFont="1" applyAlignment="1" applyProtection="1">
      <alignment wrapText="1"/>
    </xf>
    <xf numFmtId="0" fontId="36" fillId="0" borderId="0" xfId="0" applyFont="1" applyBorder="1" applyAlignment="1" applyProtection="1">
      <alignment horizontal="center"/>
      <protection locked="0"/>
    </xf>
    <xf numFmtId="0" fontId="0" fillId="0" borderId="0" xfId="0" applyAlignment="1" applyProtection="1">
      <alignment horizontal="center"/>
      <protection locked="0"/>
    </xf>
    <xf numFmtId="0" fontId="19" fillId="0" borderId="0" xfId="0" applyFont="1" applyBorder="1" applyAlignment="1">
      <alignment horizontal="center" wrapText="1"/>
    </xf>
    <xf numFmtId="0" fontId="19" fillId="0" borderId="0" xfId="0" applyFont="1" applyAlignment="1">
      <alignment horizontal="center" wrapText="1"/>
    </xf>
    <xf numFmtId="17" fontId="12" fillId="0" borderId="49" xfId="0" applyNumberFormat="1" applyFont="1" applyBorder="1" applyAlignment="1" applyProtection="1">
      <alignment wrapText="1"/>
      <protection locked="0"/>
    </xf>
    <xf numFmtId="0" fontId="12" fillId="0" borderId="47" xfId="0" applyFont="1" applyBorder="1" applyAlignment="1" applyProtection="1">
      <alignment wrapText="1"/>
      <protection locked="0"/>
    </xf>
    <xf numFmtId="17" fontId="12" fillId="0" borderId="49" xfId="0" applyNumberFormat="1" applyFont="1" applyBorder="1" applyAlignment="1">
      <alignment wrapText="1"/>
    </xf>
    <xf numFmtId="0" fontId="12" fillId="0" borderId="47" xfId="0" applyFont="1" applyBorder="1" applyAlignment="1">
      <alignment wrapText="1"/>
    </xf>
    <xf numFmtId="0" fontId="12" fillId="2" borderId="49" xfId="0" applyFont="1" applyFill="1" applyBorder="1" applyAlignment="1">
      <alignment wrapText="1"/>
    </xf>
    <xf numFmtId="0" fontId="0" fillId="2" borderId="47" xfId="0" applyFill="1" applyBorder="1" applyAlignment="1">
      <alignment wrapText="1"/>
    </xf>
    <xf numFmtId="3" fontId="12" fillId="0" borderId="49" xfId="0" applyNumberFormat="1" applyFont="1" applyBorder="1" applyAlignment="1">
      <alignment horizontal="right" wrapText="1"/>
    </xf>
    <xf numFmtId="0" fontId="12" fillId="0" borderId="47" xfId="0" applyFont="1" applyBorder="1" applyAlignment="1">
      <alignment horizontal="right" wrapText="1"/>
    </xf>
    <xf numFmtId="0" fontId="12" fillId="0" borderId="50" xfId="0" applyFont="1" applyBorder="1" applyAlignment="1">
      <alignment horizontal="center" wrapText="1"/>
    </xf>
    <xf numFmtId="3" fontId="12" fillId="0" borderId="47" xfId="0" applyNumberFormat="1" applyFont="1" applyBorder="1" applyAlignment="1">
      <alignment horizontal="right" wrapText="1"/>
    </xf>
    <xf numFmtId="0" fontId="12" fillId="0" borderId="49" xfId="0" applyFont="1" applyBorder="1" applyAlignment="1">
      <alignment horizontal="right" wrapText="1"/>
    </xf>
    <xf numFmtId="3" fontId="12" fillId="0" borderId="49" xfId="0" applyNumberFormat="1" applyFont="1" applyBorder="1" applyAlignment="1">
      <alignment wrapText="1"/>
    </xf>
    <xf numFmtId="3" fontId="12" fillId="0" borderId="47" xfId="0" applyNumberFormat="1" applyFont="1" applyBorder="1" applyAlignment="1">
      <alignment wrapText="1"/>
    </xf>
    <xf numFmtId="14" fontId="12" fillId="0" borderId="49" xfId="0" applyNumberFormat="1" applyFont="1" applyBorder="1" applyAlignment="1">
      <alignment wrapText="1"/>
    </xf>
    <xf numFmtId="3" fontId="12" fillId="0" borderId="50" xfId="0" applyNumberFormat="1" applyFont="1" applyBorder="1" applyAlignment="1" applyProtection="1">
      <alignment wrapText="1"/>
      <protection locked="0"/>
    </xf>
    <xf numFmtId="3" fontId="12" fillId="0" borderId="51" xfId="0" applyNumberFormat="1" applyFont="1" applyBorder="1" applyAlignment="1" applyProtection="1">
      <alignment wrapText="1"/>
      <protection locked="0"/>
    </xf>
    <xf numFmtId="3" fontId="12" fillId="0" borderId="12" xfId="0" applyNumberFormat="1" applyFont="1" applyBorder="1" applyAlignment="1" applyProtection="1">
      <alignment wrapText="1"/>
      <protection locked="0"/>
    </xf>
    <xf numFmtId="3" fontId="12" fillId="0" borderId="17" xfId="0" applyNumberFormat="1" applyFont="1" applyBorder="1" applyAlignment="1" applyProtection="1">
      <alignment wrapText="1"/>
      <protection locked="0"/>
    </xf>
    <xf numFmtId="9" fontId="12" fillId="0" borderId="49" xfId="0" applyNumberFormat="1" applyFont="1" applyBorder="1" applyAlignment="1">
      <alignment wrapText="1"/>
    </xf>
    <xf numFmtId="14" fontId="12" fillId="0" borderId="49" xfId="0" applyNumberFormat="1" applyFont="1" applyBorder="1" applyAlignment="1" applyProtection="1">
      <alignment wrapText="1"/>
      <protection locked="0"/>
    </xf>
    <xf numFmtId="0" fontId="17" fillId="3" borderId="82" xfId="0" applyFont="1" applyFill="1" applyBorder="1" applyAlignment="1">
      <alignment wrapText="1"/>
    </xf>
    <xf numFmtId="0" fontId="30" fillId="3" borderId="82" xfId="0" applyFont="1" applyFill="1" applyBorder="1" applyAlignment="1">
      <alignment wrapText="1"/>
    </xf>
    <xf numFmtId="0" fontId="17" fillId="3" borderId="0" xfId="0" applyFont="1" applyFill="1" applyBorder="1" applyAlignment="1">
      <alignment wrapText="1"/>
    </xf>
    <xf numFmtId="0" fontId="30" fillId="3" borderId="0" xfId="0" applyFont="1" applyFill="1" applyBorder="1" applyAlignment="1">
      <alignment wrapText="1"/>
    </xf>
    <xf numFmtId="0" fontId="17" fillId="3" borderId="4" xfId="0" applyFont="1" applyFill="1" applyBorder="1" applyAlignment="1">
      <alignment wrapText="1"/>
    </xf>
    <xf numFmtId="0" fontId="30" fillId="3" borderId="4" xfId="0" applyFont="1" applyFill="1" applyBorder="1" applyAlignment="1">
      <alignment wrapText="1"/>
    </xf>
    <xf numFmtId="0" fontId="17" fillId="3" borderId="21" xfId="0" applyFont="1" applyFill="1" applyBorder="1" applyAlignment="1">
      <alignment wrapText="1"/>
    </xf>
    <xf numFmtId="0" fontId="17" fillId="3" borderId="22" xfId="0" applyFont="1" applyFill="1" applyBorder="1" applyAlignment="1">
      <alignment wrapText="1"/>
    </xf>
    <xf numFmtId="0" fontId="17" fillId="3" borderId="83" xfId="0" applyFont="1" applyFill="1" applyBorder="1" applyAlignment="1">
      <alignment wrapText="1"/>
    </xf>
    <xf numFmtId="0" fontId="8" fillId="0" borderId="6" xfId="0" applyFont="1" applyBorder="1" applyAlignment="1">
      <alignment wrapText="1"/>
    </xf>
    <xf numFmtId="0" fontId="12" fillId="0" borderId="49" xfId="0" applyFont="1" applyBorder="1" applyAlignment="1">
      <alignment wrapText="1"/>
    </xf>
    <xf numFmtId="0" fontId="0" fillId="0" borderId="47" xfId="0" applyBorder="1" applyAlignment="1">
      <alignment wrapText="1"/>
    </xf>
    <xf numFmtId="0" fontId="48" fillId="0" borderId="0" xfId="0" applyFont="1" applyAlignment="1">
      <alignment wrapText="1"/>
    </xf>
    <xf numFmtId="3" fontId="12" fillId="0" borderId="50" xfId="0" applyNumberFormat="1" applyFont="1" applyBorder="1" applyAlignment="1">
      <alignment wrapText="1"/>
    </xf>
    <xf numFmtId="3" fontId="12" fillId="0" borderId="51" xfId="0" applyNumberFormat="1" applyFont="1" applyBorder="1" applyAlignment="1">
      <alignment wrapText="1"/>
    </xf>
    <xf numFmtId="3" fontId="12" fillId="0" borderId="12" xfId="0" applyNumberFormat="1" applyFont="1" applyBorder="1" applyAlignment="1">
      <alignment wrapText="1"/>
    </xf>
    <xf numFmtId="3" fontId="12" fillId="0" borderId="17" xfId="0" applyNumberFormat="1" applyFont="1" applyBorder="1" applyAlignment="1">
      <alignment wrapText="1"/>
    </xf>
    <xf numFmtId="0" fontId="11" fillId="0" borderId="0" xfId="0" applyFont="1" applyAlignment="1">
      <alignment horizontal="center"/>
    </xf>
    <xf numFmtId="0" fontId="17" fillId="3" borderId="81" xfId="0" applyFont="1" applyFill="1" applyBorder="1" applyAlignment="1">
      <alignment wrapText="1"/>
    </xf>
    <xf numFmtId="0" fontId="30" fillId="3" borderId="59" xfId="0" applyFont="1" applyFill="1" applyBorder="1" applyAlignment="1">
      <alignment wrapText="1"/>
    </xf>
    <xf numFmtId="0" fontId="30" fillId="3" borderId="95" xfId="0" applyFont="1" applyFill="1" applyBorder="1" applyAlignment="1">
      <alignment wrapText="1"/>
    </xf>
    <xf numFmtId="0" fontId="17" fillId="3" borderId="82" xfId="0" applyFont="1" applyFill="1" applyBorder="1" applyAlignment="1">
      <alignment horizontal="right" wrapText="1"/>
    </xf>
    <xf numFmtId="0" fontId="30" fillId="3" borderId="0" xfId="0" applyFont="1" applyFill="1" applyBorder="1" applyAlignment="1">
      <alignment horizontal="right" wrapText="1"/>
    </xf>
    <xf numFmtId="0" fontId="30" fillId="3" borderId="4" xfId="0" applyFont="1" applyFill="1" applyBorder="1" applyAlignment="1">
      <alignment horizontal="right" wrapText="1"/>
    </xf>
    <xf numFmtId="0" fontId="30" fillId="3" borderId="82" xfId="0" applyFont="1" applyFill="1" applyBorder="1" applyAlignment="1">
      <alignment horizontal="right" wrapText="1"/>
    </xf>
    <xf numFmtId="0" fontId="17" fillId="3" borderId="0" xfId="0" applyFont="1" applyFill="1" applyBorder="1" applyAlignment="1">
      <alignment horizontal="right" wrapText="1"/>
    </xf>
    <xf numFmtId="0" fontId="17" fillId="3" borderId="4" xfId="0" applyFont="1" applyFill="1" applyBorder="1" applyAlignment="1">
      <alignment horizontal="right" wrapText="1"/>
    </xf>
    <xf numFmtId="17" fontId="12" fillId="2" borderId="38" xfId="0" applyNumberFormat="1" applyFont="1" applyFill="1" applyBorder="1" applyAlignment="1">
      <alignment wrapText="1"/>
    </xf>
    <xf numFmtId="0" fontId="12" fillId="2" borderId="38" xfId="0" applyFont="1" applyFill="1" applyBorder="1" applyAlignment="1">
      <alignment wrapText="1"/>
    </xf>
    <xf numFmtId="0" fontId="12" fillId="0" borderId="11" xfId="0" applyFont="1" applyBorder="1" applyAlignment="1" applyProtection="1">
      <alignment wrapText="1"/>
      <protection locked="0"/>
    </xf>
    <xf numFmtId="0" fontId="0" fillId="0" borderId="11" xfId="0" applyBorder="1" applyAlignment="1" applyProtection="1">
      <alignment wrapText="1"/>
      <protection locked="0"/>
    </xf>
    <xf numFmtId="0" fontId="12" fillId="0" borderId="37" xfId="0" applyFont="1" applyBorder="1" applyAlignment="1" applyProtection="1">
      <alignment horizontal="right" wrapText="1"/>
      <protection locked="0"/>
    </xf>
    <xf numFmtId="3" fontId="12" fillId="0" borderId="37" xfId="0" applyNumberFormat="1" applyFont="1" applyBorder="1" applyAlignment="1" applyProtection="1">
      <alignment horizontal="right" wrapText="1"/>
      <protection locked="0"/>
    </xf>
    <xf numFmtId="3" fontId="12" fillId="2" borderId="37" xfId="0" applyNumberFormat="1" applyFont="1" applyFill="1" applyBorder="1" applyAlignment="1">
      <alignment wrapText="1"/>
    </xf>
    <xf numFmtId="9" fontId="12" fillId="2" borderId="37" xfId="0" applyNumberFormat="1" applyFont="1" applyFill="1" applyBorder="1" applyAlignment="1">
      <alignment wrapText="1"/>
    </xf>
    <xf numFmtId="0" fontId="12" fillId="2" borderId="37" xfId="0" applyFont="1" applyFill="1" applyBorder="1" applyAlignment="1">
      <alignment wrapText="1"/>
    </xf>
    <xf numFmtId="0" fontId="12" fillId="2" borderId="37" xfId="0" applyFont="1" applyFill="1" applyBorder="1" applyAlignment="1">
      <alignment horizontal="center" wrapText="1"/>
    </xf>
    <xf numFmtId="0" fontId="0" fillId="0" borderId="37" xfId="0" applyBorder="1" applyAlignment="1">
      <alignment wrapText="1"/>
    </xf>
    <xf numFmtId="14" fontId="12" fillId="2" borderId="37" xfId="0" applyNumberFormat="1" applyFont="1" applyFill="1" applyBorder="1" applyAlignment="1">
      <alignment wrapText="1"/>
    </xf>
    <xf numFmtId="17" fontId="12" fillId="0" borderId="105" xfId="0" applyNumberFormat="1" applyFont="1" applyBorder="1" applyAlignment="1">
      <alignment wrapText="1"/>
    </xf>
    <xf numFmtId="0" fontId="12" fillId="0" borderId="83" xfId="0" applyFont="1" applyBorder="1" applyAlignment="1">
      <alignment wrapText="1"/>
    </xf>
    <xf numFmtId="0" fontId="12" fillId="0" borderId="82" xfId="0" applyFont="1" applyBorder="1" applyAlignment="1">
      <alignment wrapText="1"/>
    </xf>
    <xf numFmtId="0" fontId="12" fillId="0" borderId="0" xfId="0" applyFont="1" applyBorder="1" applyAlignment="1">
      <alignment wrapText="1"/>
    </xf>
    <xf numFmtId="0" fontId="12" fillId="0" borderId="4" xfId="0" applyFont="1" applyBorder="1" applyAlignment="1">
      <alignment wrapText="1"/>
    </xf>
    <xf numFmtId="0" fontId="12" fillId="0" borderId="21" xfId="0" applyFont="1" applyBorder="1" applyAlignment="1">
      <alignment wrapText="1"/>
    </xf>
    <xf numFmtId="0" fontId="12" fillId="0" borderId="22" xfId="0" applyFont="1" applyBorder="1" applyAlignment="1">
      <alignment wrapText="1"/>
    </xf>
    <xf numFmtId="0" fontId="12" fillId="0" borderId="6" xfId="0" applyFont="1" applyBorder="1" applyAlignment="1">
      <alignment horizontal="right" wrapText="1"/>
    </xf>
    <xf numFmtId="0" fontId="12" fillId="0" borderId="4" xfId="0" applyFont="1" applyBorder="1" applyAlignment="1">
      <alignment horizontal="right" wrapText="1"/>
    </xf>
    <xf numFmtId="0" fontId="12" fillId="0" borderId="81" xfId="0" applyFont="1" applyBorder="1" applyAlignment="1">
      <alignment wrapText="1"/>
    </xf>
    <xf numFmtId="0" fontId="0" fillId="0" borderId="59" xfId="0" applyBorder="1" applyAlignment="1">
      <alignment wrapText="1"/>
    </xf>
    <xf numFmtId="0" fontId="0" fillId="0" borderId="95" xfId="0" applyBorder="1" applyAlignment="1">
      <alignment wrapText="1"/>
    </xf>
    <xf numFmtId="0" fontId="12" fillId="0" borderId="82" xfId="0" applyFont="1" applyBorder="1" applyAlignment="1">
      <alignment horizontal="right" wrapText="1"/>
    </xf>
    <xf numFmtId="0" fontId="0" fillId="0" borderId="0" xfId="0" applyBorder="1" applyAlignment="1">
      <alignment horizontal="right" wrapText="1"/>
    </xf>
    <xf numFmtId="0" fontId="0" fillId="0" borderId="4" xfId="0" applyBorder="1" applyAlignment="1">
      <alignment horizontal="right" wrapText="1"/>
    </xf>
    <xf numFmtId="0" fontId="0" fillId="0" borderId="82" xfId="0" applyBorder="1" applyAlignment="1">
      <alignment horizontal="right" wrapText="1"/>
    </xf>
    <xf numFmtId="0" fontId="12" fillId="0" borderId="0" xfId="0" applyFont="1" applyBorder="1" applyAlignment="1">
      <alignment horizontal="right" wrapText="1"/>
    </xf>
    <xf numFmtId="0" fontId="56" fillId="0" borderId="0" xfId="0" applyFont="1" applyFill="1" applyBorder="1" applyAlignment="1" applyProtection="1">
      <alignment horizontal="center"/>
    </xf>
    <xf numFmtId="0" fontId="51" fillId="0" borderId="0" xfId="0" applyFont="1" applyFill="1" applyBorder="1" applyAlignment="1" applyProtection="1">
      <alignment horizontal="center"/>
    </xf>
    <xf numFmtId="4" fontId="57" fillId="0" borderId="0" xfId="0" applyNumberFormat="1" applyFont="1" applyBorder="1" applyAlignment="1" applyProtection="1">
      <alignment horizontal="left" wrapText="1"/>
    </xf>
    <xf numFmtId="0" fontId="51" fillId="0" borderId="0" xfId="0" applyFont="1" applyBorder="1" applyAlignment="1">
      <alignment wrapText="1"/>
    </xf>
    <xf numFmtId="170" fontId="57" fillId="0" borderId="59" xfId="0" applyNumberFormat="1" applyFont="1" applyFill="1" applyBorder="1" applyAlignment="1" applyProtection="1">
      <alignment horizontal="center" wrapText="1"/>
    </xf>
    <xf numFmtId="0" fontId="57" fillId="0" borderId="0" xfId="0" applyFont="1" applyFill="1" applyAlignment="1" applyProtection="1">
      <alignment horizontal="center" wrapText="1"/>
    </xf>
    <xf numFmtId="170" fontId="57" fillId="0" borderId="0" xfId="0" applyNumberFormat="1" applyFont="1" applyFill="1" applyBorder="1" applyAlignment="1" applyProtection="1">
      <alignment horizontal="center" wrapText="1"/>
    </xf>
    <xf numFmtId="0" fontId="51" fillId="0" borderId="0" xfId="0" applyFont="1" applyAlignment="1">
      <alignment horizontal="center" wrapText="1"/>
    </xf>
    <xf numFmtId="0" fontId="51" fillId="0" borderId="59" xfId="0" applyFont="1" applyBorder="1" applyAlignment="1">
      <alignment horizontal="center" wrapText="1"/>
    </xf>
    <xf numFmtId="0" fontId="42" fillId="0" borderId="21" xfId="0" applyFont="1" applyBorder="1" applyAlignment="1">
      <alignment horizontal="center"/>
    </xf>
    <xf numFmtId="10" fontId="36" fillId="0" borderId="20" xfId="0" applyNumberFormat="1" applyFont="1" applyBorder="1" applyAlignment="1" applyProtection="1">
      <protection locked="0"/>
    </xf>
    <xf numFmtId="10" fontId="36" fillId="0" borderId="5" xfId="0" applyNumberFormat="1" applyFont="1" applyBorder="1" applyAlignment="1" applyProtection="1">
      <protection locked="0"/>
    </xf>
    <xf numFmtId="0" fontId="0" fillId="0" borderId="65" xfId="0" applyBorder="1" applyAlignment="1"/>
    <xf numFmtId="10" fontId="36" fillId="0" borderId="112" xfId="0" applyNumberFormat="1" applyFont="1" applyBorder="1" applyAlignment="1" applyProtection="1">
      <protection locked="0"/>
    </xf>
    <xf numFmtId="10" fontId="36" fillId="0" borderId="15" xfId="0" applyNumberFormat="1" applyFont="1" applyBorder="1" applyAlignment="1" applyProtection="1">
      <protection locked="0"/>
    </xf>
    <xf numFmtId="0" fontId="5" fillId="0" borderId="0" xfId="0" applyFont="1" applyAlignment="1">
      <alignment wrapText="1"/>
    </xf>
    <xf numFmtId="0" fontId="5" fillId="0" borderId="0" xfId="0" applyFont="1" applyAlignment="1"/>
    <xf numFmtId="0" fontId="10" fillId="0" borderId="111" xfId="0" applyFont="1" applyBorder="1" applyAlignment="1">
      <alignment horizontal="right"/>
    </xf>
    <xf numFmtId="0" fontId="0" fillId="0" borderId="102" xfId="0" applyBorder="1" applyAlignment="1">
      <alignment horizontal="right"/>
    </xf>
    <xf numFmtId="0" fontId="0" fillId="0" borderId="103" xfId="0" applyBorder="1" applyAlignment="1">
      <alignment horizontal="right"/>
    </xf>
    <xf numFmtId="0" fontId="6" fillId="0" borderId="47" xfId="0" applyFont="1" applyBorder="1" applyAlignment="1" applyProtection="1">
      <alignment horizontal="left" indent="1"/>
      <protection locked="0"/>
    </xf>
    <xf numFmtId="0" fontId="6" fillId="0" borderId="47" xfId="0" applyNumberFormat="1" applyFont="1" applyBorder="1" applyAlignment="1" applyProtection="1">
      <alignment horizontal="left"/>
      <protection locked="0"/>
    </xf>
    <xf numFmtId="0" fontId="6" fillId="0" borderId="47" xfId="0" applyNumberFormat="1" applyFont="1" applyBorder="1" applyAlignment="1" applyProtection="1">
      <protection locked="0"/>
    </xf>
    <xf numFmtId="0" fontId="6" fillId="0" borderId="39" xfId="0" applyNumberFormat="1" applyFont="1" applyBorder="1" applyAlignment="1" applyProtection="1">
      <protection locked="0"/>
    </xf>
    <xf numFmtId="0" fontId="6" fillId="0" borderId="25" xfId="0" applyFont="1" applyBorder="1" applyAlignment="1" applyProtection="1">
      <alignment horizontal="left" indent="1"/>
      <protection locked="0"/>
    </xf>
    <xf numFmtId="0" fontId="6" fillId="0" borderId="25" xfId="0" applyNumberFormat="1" applyFont="1" applyBorder="1" applyAlignment="1" applyProtection="1">
      <alignment horizontal="left"/>
      <protection locked="0"/>
    </xf>
    <xf numFmtId="0" fontId="6" fillId="0" borderId="25" xfId="0" applyNumberFormat="1" applyFont="1" applyBorder="1" applyAlignment="1" applyProtection="1">
      <protection locked="0"/>
    </xf>
    <xf numFmtId="0" fontId="6" fillId="0" borderId="87" xfId="0" applyNumberFormat="1" applyFont="1" applyBorder="1" applyAlignment="1" applyProtection="1">
      <protection locked="0"/>
    </xf>
    <xf numFmtId="0" fontId="10" fillId="0" borderId="0" xfId="0" applyFont="1" applyBorder="1" applyAlignment="1">
      <alignment horizontal="left" wrapText="1"/>
    </xf>
    <xf numFmtId="0" fontId="6" fillId="0" borderId="0" xfId="0" applyFont="1" applyBorder="1" applyAlignment="1">
      <alignment horizontal="left" wrapText="1"/>
    </xf>
    <xf numFmtId="0" fontId="6" fillId="0" borderId="0" xfId="0" applyFont="1" applyBorder="1" applyAlignment="1">
      <alignment wrapText="1"/>
    </xf>
    <xf numFmtId="0" fontId="37" fillId="0" borderId="0" xfId="0" applyFont="1" applyAlignment="1" applyProtection="1">
      <alignment horizontal="center" wrapText="1"/>
    </xf>
    <xf numFmtId="0" fontId="0" fillId="0" borderId="5" xfId="0" applyBorder="1" applyAlignment="1">
      <alignment wrapText="1"/>
    </xf>
    <xf numFmtId="0" fontId="70" fillId="0" borderId="0" xfId="0" applyFont="1" applyAlignment="1">
      <alignment horizontal="center"/>
    </xf>
    <xf numFmtId="0" fontId="71" fillId="0" borderId="0" xfId="0" applyFont="1" applyAlignment="1">
      <alignment horizontal="center"/>
    </xf>
    <xf numFmtId="14" fontId="12" fillId="1" borderId="49" xfId="0" applyNumberFormat="1" applyFont="1" applyFill="1" applyBorder="1" applyAlignment="1">
      <alignment wrapText="1"/>
    </xf>
    <xf numFmtId="0" fontId="12" fillId="1" borderId="47" xfId="0" applyFont="1" applyFill="1" applyBorder="1" applyAlignment="1">
      <alignment wrapText="1"/>
    </xf>
    <xf numFmtId="17" fontId="12" fillId="1" borderId="49" xfId="0" applyNumberFormat="1" applyFont="1" applyFill="1" applyBorder="1" applyAlignment="1">
      <alignment wrapText="1"/>
    </xf>
    <xf numFmtId="0" fontId="12" fillId="0" borderId="49" xfId="0" applyNumberFormat="1" applyFont="1" applyBorder="1" applyAlignment="1" applyProtection="1">
      <alignment wrapText="1"/>
      <protection locked="0"/>
    </xf>
    <xf numFmtId="0" fontId="12" fillId="0" borderId="47" xfId="0" applyNumberFormat="1" applyFont="1" applyBorder="1" applyAlignment="1" applyProtection="1">
      <alignment wrapText="1"/>
      <protection locked="0"/>
    </xf>
    <xf numFmtId="0" fontId="12" fillId="0" borderId="4" xfId="0" applyFont="1" applyBorder="1" applyAlignment="1"/>
    <xf numFmtId="0" fontId="10" fillId="0" borderId="5" xfId="0" applyFont="1" applyBorder="1" applyAlignment="1" applyProtection="1">
      <alignment horizontal="left"/>
      <protection locked="0"/>
    </xf>
    <xf numFmtId="0" fontId="10" fillId="0" borderId="0" xfId="0" applyFont="1" applyAlignment="1" applyProtection="1">
      <alignment horizontal="left" wrapText="1"/>
      <protection locked="0"/>
    </xf>
    <xf numFmtId="0" fontId="10" fillId="0" borderId="0" xfId="0" applyFont="1" applyAlignment="1"/>
    <xf numFmtId="0" fontId="10" fillId="0" borderId="4" xfId="0" applyFont="1" applyBorder="1" applyAlignment="1">
      <alignment horizontal="left"/>
    </xf>
    <xf numFmtId="0" fontId="7" fillId="0" borderId="0" xfId="0" applyFont="1" applyAlignment="1">
      <alignment horizontal="center"/>
    </xf>
    <xf numFmtId="0" fontId="72" fillId="0" borderId="0" xfId="0" applyFont="1" applyAlignment="1">
      <alignment horizontal="center"/>
    </xf>
    <xf numFmtId="0" fontId="74" fillId="2" borderId="0" xfId="0" applyFont="1" applyFill="1" applyBorder="1" applyAlignment="1" applyProtection="1">
      <alignment wrapText="1"/>
    </xf>
    <xf numFmtId="0" fontId="74" fillId="2" borderId="109" xfId="0" applyFont="1" applyFill="1" applyBorder="1" applyAlignment="1" applyProtection="1">
      <alignment wrapText="1"/>
    </xf>
    <xf numFmtId="0" fontId="74" fillId="2" borderId="4" xfId="0" applyFont="1" applyFill="1" applyBorder="1" applyAlignment="1" applyProtection="1">
      <alignment wrapText="1"/>
    </xf>
    <xf numFmtId="0" fontId="74" fillId="2" borderId="17" xfId="0" applyFont="1" applyFill="1" applyBorder="1" applyAlignment="1" applyProtection="1">
      <alignment wrapText="1"/>
    </xf>
  </cellXfs>
  <cellStyles count="2">
    <cellStyle name="Hyperlink" xfId="1" builtinId="8"/>
    <cellStyle name="Normal" xfId="0" builtinId="0"/>
  </cellStyles>
  <dxfs count="600">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9"/>
      </font>
      <fill>
        <patternFill>
          <bgColor indexed="10"/>
        </patternFill>
      </fill>
    </dxf>
    <dxf>
      <font>
        <condense val="0"/>
        <extend val="0"/>
        <color indexed="22"/>
      </font>
      <fill>
        <patternFill>
          <bgColor indexed="22"/>
        </patternFill>
      </fill>
    </dxf>
    <dxf>
      <fill>
        <patternFill>
          <bgColor indexed="22"/>
        </patternFill>
      </fill>
    </dxf>
    <dxf>
      <font>
        <condense val="0"/>
        <extend val="0"/>
        <color auto="1"/>
      </font>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ont>
        <b/>
        <i val="0"/>
        <condense val="0"/>
        <extend val="0"/>
        <color indexed="10"/>
      </font>
    </dxf>
    <dxf>
      <font>
        <condense val="0"/>
        <extend val="0"/>
        <color indexed="22"/>
      </font>
      <fill>
        <patternFill>
          <bgColor indexed="22"/>
        </patternFill>
      </fill>
    </dxf>
    <dxf>
      <fill>
        <patternFill>
          <bgColor indexed="10"/>
        </patternFill>
      </fill>
    </dxf>
    <dxf>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condense val="0"/>
        <extend val="0"/>
        <color indexed="22"/>
      </font>
      <fill>
        <patternFill>
          <bgColor indexed="22"/>
        </patternFill>
      </fill>
    </dxf>
    <dxf>
      <fill>
        <patternFill>
          <bgColor indexed="22"/>
        </patternFill>
      </fill>
    </dxf>
    <dxf>
      <font>
        <condense val="0"/>
        <extend val="0"/>
        <color indexed="10"/>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ont>
        <condense val="0"/>
        <extend val="0"/>
        <color indexed="63"/>
      </font>
    </dxf>
    <dxf>
      <font>
        <condense val="0"/>
        <extend val="0"/>
        <color indexed="63"/>
      </font>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ont>
        <b/>
        <i val="0"/>
        <condense val="0"/>
        <extend val="0"/>
      </font>
      <fill>
        <patternFill>
          <bgColor indexed="10"/>
        </patternFill>
      </fill>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ill>
        <patternFill>
          <bgColor indexed="22"/>
        </patternFill>
      </fill>
    </dxf>
    <dxf>
      <fill>
        <patternFill>
          <bgColor indexed="22"/>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9"/>
      </font>
    </dxf>
    <dxf>
      <fill>
        <patternFill>
          <bgColor indexed="22"/>
        </patternFill>
      </fill>
    </dxf>
    <dxf>
      <fill>
        <patternFill>
          <bgColor indexed="22"/>
        </patternFill>
      </fill>
    </dxf>
    <dxf>
      <fill>
        <patternFill>
          <bgColor indexed="22"/>
        </patternFill>
      </fill>
    </dxf>
    <dxf>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auto="1"/>
      </font>
    </dxf>
    <dxf>
      <font>
        <condense val="0"/>
        <extend val="0"/>
        <color indexed="9"/>
      </font>
      <fill>
        <patternFill>
          <bgColor indexed="10"/>
        </patternFill>
      </fill>
    </dxf>
    <dxf>
      <font>
        <condense val="0"/>
        <extend val="0"/>
        <color indexed="22"/>
      </font>
      <fill>
        <patternFill>
          <bgColor indexed="22"/>
        </patternFill>
      </fill>
    </dxf>
    <dxf>
      <fill>
        <patternFill>
          <bgColor indexed="22"/>
        </patternFill>
      </fill>
    </dxf>
    <dxf>
      <font>
        <condense val="0"/>
        <extend val="0"/>
        <color auto="1"/>
      </font>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ont>
        <b/>
        <i val="0"/>
        <condense val="0"/>
        <extend val="0"/>
        <color indexed="10"/>
      </font>
    </dxf>
    <dxf>
      <font>
        <condense val="0"/>
        <extend val="0"/>
        <color indexed="22"/>
      </font>
      <fill>
        <patternFill>
          <bgColor indexed="22"/>
        </patternFill>
      </fill>
    </dxf>
    <dxf>
      <fill>
        <patternFill>
          <bgColor indexed="10"/>
        </patternFill>
      </fill>
    </dxf>
    <dxf>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condense val="0"/>
        <extend val="0"/>
        <color indexed="22"/>
      </font>
      <fill>
        <patternFill>
          <bgColor indexed="22"/>
        </patternFill>
      </fill>
    </dxf>
    <dxf>
      <fill>
        <patternFill>
          <bgColor indexed="22"/>
        </patternFill>
      </fill>
    </dxf>
    <dxf>
      <font>
        <condense val="0"/>
        <extend val="0"/>
        <color indexed="10"/>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ont>
        <condense val="0"/>
        <extend val="0"/>
        <color indexed="63"/>
      </font>
    </dxf>
    <dxf>
      <font>
        <condense val="0"/>
        <extend val="0"/>
        <color indexed="63"/>
      </font>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ill>
        <patternFill>
          <bgColor indexed="10"/>
        </patternFill>
      </fill>
    </dxf>
    <dxf>
      <fill>
        <patternFill>
          <bgColor indexed="10"/>
        </patternFill>
      </fill>
    </dxf>
    <dxf>
      <fill>
        <patternFill>
          <bgColor indexed="10"/>
        </patternFill>
      </fill>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ont>
        <b/>
        <i val="0"/>
        <condense val="0"/>
        <extend val="0"/>
      </font>
      <fill>
        <patternFill>
          <bgColor indexed="10"/>
        </patternFill>
      </fill>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22"/>
        </patternFill>
      </fill>
    </dxf>
    <dxf>
      <font>
        <condense val="0"/>
        <extend val="0"/>
        <color auto="1"/>
      </font>
    </dxf>
    <dxf>
      <fill>
        <patternFill>
          <bgColor indexed="22"/>
        </patternFill>
      </fill>
    </dxf>
    <dxf>
      <font>
        <condense val="0"/>
        <extend val="0"/>
        <color auto="1"/>
      </font>
      <fill>
        <patternFill>
          <bgColor indexed="22"/>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9"/>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FF0000"/>
        </patternFill>
      </fill>
    </dxf>
    <dxf>
      <fill>
        <patternFill>
          <bgColor rgb="FFFF0000"/>
        </patternFill>
      </fill>
    </dxf>
    <dxf>
      <fill>
        <patternFill>
          <bgColor rgb="FFFF0000"/>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10"/>
        </patternFill>
      </fill>
    </dxf>
    <dxf>
      <fill>
        <patternFill>
          <bgColor indexed="22"/>
        </patternFill>
      </fill>
    </dxf>
    <dxf>
      <font>
        <b/>
        <i val="0"/>
        <condense val="0"/>
        <extend val="0"/>
        <color indexed="39"/>
      </font>
    </dxf>
    <dxf>
      <font>
        <b/>
        <i val="0"/>
        <condense val="0"/>
        <extend val="0"/>
        <color indexed="10"/>
      </font>
    </dxf>
    <dxf>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8"/>
      </font>
    </dxf>
    <dxf>
      <font>
        <b/>
        <i val="0"/>
        <condense val="0"/>
        <extend val="0"/>
        <color indexed="9"/>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ill>
        <patternFill>
          <bgColor indexed="22"/>
        </patternFill>
      </fill>
    </dxf>
    <dxf>
      <font>
        <condense val="0"/>
        <extend val="0"/>
        <color auto="1"/>
      </font>
    </dxf>
    <dxf>
      <font>
        <condense val="0"/>
        <extend val="0"/>
        <color indexed="22"/>
      </font>
      <fill>
        <patternFill>
          <bgColor indexed="22"/>
        </patternFill>
      </fill>
    </dxf>
    <dxf>
      <font>
        <b/>
        <i val="0"/>
        <condense val="0"/>
        <extend val="0"/>
        <color indexed="9"/>
      </font>
      <fill>
        <patternFill>
          <bgColor indexed="10"/>
        </patternFill>
      </fill>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fill>
        <patternFill>
          <bgColor indexed="10"/>
        </patternFill>
      </fill>
    </dxf>
    <dxf>
      <font>
        <b/>
        <i val="0"/>
        <condense val="0"/>
        <extend val="0"/>
        <color indexed="10"/>
      </font>
    </dxf>
    <dxf>
      <font>
        <b/>
        <i val="0"/>
        <condense val="0"/>
        <extend val="0"/>
        <color indexed="10"/>
      </font>
    </dxf>
    <dxf>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ill>
        <patternFill>
          <bgColor indexed="10"/>
        </patternFill>
      </fill>
    </dxf>
    <dxf>
      <font>
        <condense val="0"/>
        <extend val="0"/>
        <color indexed="22"/>
      </font>
      <fill>
        <patternFill>
          <bgColor indexed="22"/>
        </patternFill>
      </fill>
    </dxf>
    <dxf>
      <fill>
        <patternFill>
          <bgColor indexed="22"/>
        </patternFill>
      </fill>
    </dxf>
    <dxf>
      <font>
        <condense val="0"/>
        <extend val="0"/>
        <color indexed="10"/>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ont>
        <condense val="0"/>
        <extend val="0"/>
        <color indexed="63"/>
      </font>
    </dxf>
    <dxf>
      <font>
        <condense val="0"/>
        <extend val="0"/>
        <color indexed="63"/>
      </font>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22"/>
        </patternFill>
      </fill>
    </dxf>
    <dxf>
      <fill>
        <patternFill>
          <bgColor indexed="22"/>
        </patternFill>
      </fill>
    </dxf>
    <dxf>
      <fill>
        <patternFill>
          <bgColor indexed="22"/>
        </patternFill>
      </fill>
    </dxf>
    <dxf>
      <font>
        <condense val="0"/>
        <extend val="0"/>
        <color auto="1"/>
      </font>
      <fill>
        <patternFill>
          <bgColor indexed="22"/>
        </patternFill>
      </fill>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ont>
        <b/>
        <i val="0"/>
        <condense val="0"/>
        <extend val="0"/>
      </font>
      <fill>
        <patternFill>
          <bgColor indexed="10"/>
        </patternFill>
      </fill>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ont>
        <condense val="0"/>
        <extend val="0"/>
        <color auto="1"/>
      </font>
      <fill>
        <patternFill patternType="none">
          <bgColor indexed="65"/>
        </patternFill>
      </fill>
    </dxf>
    <dxf>
      <font>
        <condense val="0"/>
        <extend val="0"/>
        <color auto="1"/>
      </font>
      <fill>
        <patternFill>
          <bgColor indexed="22"/>
        </patternFill>
      </fill>
    </dxf>
    <dxf>
      <fill>
        <patternFill>
          <bgColor indexed="22"/>
        </patternFill>
      </fill>
    </dxf>
    <dxf>
      <font>
        <b/>
        <i val="0"/>
        <condense val="0"/>
        <extend val="0"/>
        <color auto="1"/>
      </font>
      <fill>
        <patternFill>
          <bgColor indexed="10"/>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22"/>
        </patternFill>
      </fill>
    </dxf>
    <dxf>
      <font>
        <condense val="0"/>
        <extend val="0"/>
        <color auto="1"/>
      </font>
    </dxf>
    <dxf>
      <fill>
        <patternFill>
          <bgColor indexed="22"/>
        </patternFill>
      </fill>
    </dxf>
    <dxf>
      <font>
        <condense val="0"/>
        <extend val="0"/>
        <color auto="1"/>
      </font>
      <fill>
        <patternFill>
          <bgColor indexed="22"/>
        </patternFill>
      </fill>
    </dxf>
    <dxf>
      <font>
        <condense val="0"/>
        <extend val="0"/>
        <color indexed="22"/>
      </font>
      <fill>
        <patternFill>
          <bgColor indexed="22"/>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22"/>
        </patternFill>
      </fill>
    </dxf>
    <dxf>
      <fill>
        <patternFill>
          <bgColor indexed="22"/>
        </patternFill>
      </fill>
    </dxf>
    <dxf>
      <fill>
        <patternFill>
          <bgColor indexed="10"/>
        </patternFill>
      </fill>
    </dxf>
    <dxf>
      <font>
        <b/>
        <i val="0"/>
        <condense val="0"/>
        <extend val="0"/>
        <color indexed="63"/>
      </font>
      <fill>
        <patternFill>
          <bgColor indexed="13"/>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auto="1"/>
      </font>
    </dxf>
    <dxf>
      <font>
        <condense val="0"/>
        <extend val="0"/>
        <color auto="1"/>
      </font>
    </dxf>
    <dxf>
      <font>
        <condense val="0"/>
        <extend val="0"/>
        <color auto="1"/>
      </font>
    </dxf>
    <dxf>
      <font>
        <condense val="0"/>
        <extend val="0"/>
        <color auto="1"/>
      </font>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border>
        <left style="thin">
          <color indexed="64"/>
        </left>
        <right style="thin">
          <color indexed="64"/>
        </right>
        <top style="thin">
          <color indexed="64"/>
        </top>
        <bottom style="thin">
          <color indexed="64"/>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ont>
        <condense val="0"/>
        <extend val="0"/>
        <color auto="1"/>
      </font>
    </dxf>
    <dxf>
      <font>
        <b val="0"/>
        <i val="0"/>
        <condense val="0"/>
        <extend val="0"/>
        <color auto="1"/>
      </font>
    </dxf>
    <dxf>
      <font>
        <condense val="0"/>
        <extend val="0"/>
        <color auto="1"/>
      </font>
    </dxf>
    <dxf>
      <font>
        <condense val="0"/>
        <extend val="0"/>
        <color auto="1"/>
      </font>
    </dxf>
    <dxf>
      <font>
        <condense val="0"/>
        <extend val="0"/>
        <color auto="1"/>
      </font>
      <fill>
        <patternFill>
          <bgColor indexed="22"/>
        </patternFill>
      </fill>
    </dxf>
    <dxf>
      <fill>
        <patternFill>
          <bgColor indexed="22"/>
        </patternFill>
      </fill>
    </dxf>
    <dxf>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condense val="0"/>
        <extend val="0"/>
        <color indexed="9"/>
      </font>
    </dxf>
    <dxf>
      <font>
        <condense val="0"/>
        <extend val="0"/>
        <color auto="1"/>
      </font>
    </dxf>
    <dxf>
      <font>
        <condense val="0"/>
        <extend val="0"/>
        <color indexed="22"/>
      </font>
      <fill>
        <patternFill>
          <bgColor indexed="22"/>
        </patternFill>
      </fill>
    </dxf>
    <dxf>
      <fill>
        <patternFill>
          <bgColor indexed="22"/>
        </patternFill>
      </fill>
    </dxf>
    <dxf>
      <fill>
        <patternFill>
          <bgColor indexed="22"/>
        </patternFill>
      </fill>
    </dxf>
    <dxf>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22"/>
      </font>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22"/>
      </font>
      <fill>
        <patternFill>
          <bgColor indexed="22"/>
        </patternFill>
      </fill>
    </dxf>
    <dxf>
      <fill>
        <patternFill>
          <bgColor indexed="22"/>
        </patternFill>
      </fill>
    </dxf>
    <dxf>
      <fill>
        <patternFill>
          <bgColor indexed="10"/>
        </patternFill>
      </fill>
    </dxf>
    <dxf>
      <fill>
        <patternFill>
          <bgColor indexed="22"/>
        </patternFill>
      </fill>
    </dxf>
    <dxf>
      <fill>
        <patternFill>
          <bgColor indexed="22"/>
        </patternFill>
      </fill>
    </dxf>
    <dxf>
      <fill>
        <patternFill>
          <bgColor indexed="22"/>
        </patternFill>
      </fill>
    </dxf>
    <dxf>
      <font>
        <condense val="0"/>
        <extend val="0"/>
        <color indexed="9"/>
      </font>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447675</xdr:colOff>
      <xdr:row>0</xdr:row>
      <xdr:rowOff>0</xdr:rowOff>
    </xdr:from>
    <xdr:to>
      <xdr:col>15</xdr:col>
      <xdr:colOff>238125</xdr:colOff>
      <xdr:row>0</xdr:row>
      <xdr:rowOff>0</xdr:rowOff>
    </xdr:to>
    <xdr:sp macro="" textlink="">
      <xdr:nvSpPr>
        <xdr:cNvPr id="23553" name="Text Box 1"/>
        <xdr:cNvSpPr txBox="1">
          <a:spLocks noChangeArrowheads="1"/>
        </xdr:cNvSpPr>
      </xdr:nvSpPr>
      <xdr:spPr bwMode="auto">
        <a:xfrm>
          <a:off x="7058025" y="0"/>
          <a:ext cx="2838450" cy="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strike="noStrike">
              <a:solidFill>
                <a:srgbClr val="000000"/>
              </a:solidFill>
              <a:latin typeface="Times New Roman"/>
              <a:cs typeface="Times New Roman"/>
            </a:rPr>
            <a:t>No Modifications are allowed to this Independent Auditor’s Report/Cost Certification.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200025</xdr:colOff>
      <xdr:row>0</xdr:row>
      <xdr:rowOff>0</xdr:rowOff>
    </xdr:from>
    <xdr:to>
      <xdr:col>21</xdr:col>
      <xdr:colOff>85725</xdr:colOff>
      <xdr:row>5</xdr:row>
      <xdr:rowOff>28575</xdr:rowOff>
    </xdr:to>
    <xdr:sp macro="" textlink="">
      <xdr:nvSpPr>
        <xdr:cNvPr id="24577" name="Text Box 1"/>
        <xdr:cNvSpPr txBox="1">
          <a:spLocks noChangeArrowheads="1"/>
        </xdr:cNvSpPr>
      </xdr:nvSpPr>
      <xdr:spPr bwMode="auto">
        <a:xfrm>
          <a:off x="2971800" y="0"/>
          <a:ext cx="2362200"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strike="noStrike">
              <a:solidFill>
                <a:srgbClr val="000000"/>
              </a:solidFill>
              <a:latin typeface="Times New Roman"/>
              <a:cs typeface="Times New Roman"/>
            </a:rPr>
            <a:t>No Modifications are allowed to this Owner Certification Statement.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114300</xdr:colOff>
      <xdr:row>0</xdr:row>
      <xdr:rowOff>19050</xdr:rowOff>
    </xdr:from>
    <xdr:to>
      <xdr:col>23</xdr:col>
      <xdr:colOff>152400</xdr:colOff>
      <xdr:row>2</xdr:row>
      <xdr:rowOff>161925</xdr:rowOff>
    </xdr:to>
    <xdr:sp macro="" textlink="">
      <xdr:nvSpPr>
        <xdr:cNvPr id="25601" name="Text Box 1"/>
        <xdr:cNvSpPr txBox="1">
          <a:spLocks noChangeArrowheads="1"/>
        </xdr:cNvSpPr>
      </xdr:nvSpPr>
      <xdr:spPr bwMode="auto">
        <a:xfrm>
          <a:off x="1600200" y="19050"/>
          <a:ext cx="424815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Times New Roman"/>
              <a:cs typeface="Times New Roman"/>
            </a:rPr>
            <a:t>No Modifications are allowed to this Certification of Qualified Non-profit Organization.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19050</xdr:rowOff>
    </xdr:from>
    <xdr:to>
      <xdr:col>23</xdr:col>
      <xdr:colOff>57150</xdr:colOff>
      <xdr:row>5</xdr:row>
      <xdr:rowOff>123825</xdr:rowOff>
    </xdr:to>
    <xdr:sp macro="" textlink="">
      <xdr:nvSpPr>
        <xdr:cNvPr id="26625" name="Text Box 1"/>
        <xdr:cNvSpPr txBox="1">
          <a:spLocks noChangeArrowheads="1"/>
        </xdr:cNvSpPr>
      </xdr:nvSpPr>
      <xdr:spPr bwMode="auto">
        <a:xfrm>
          <a:off x="3181350" y="19050"/>
          <a:ext cx="2590800" cy="914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strike="noStrike">
              <a:solidFill>
                <a:srgbClr val="000000"/>
              </a:solidFill>
              <a:latin typeface="Times New Roman"/>
              <a:cs typeface="Times New Roman"/>
            </a:rPr>
            <a:t>No Modifications are allowed to this Certification of Bond Financed Project.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0</xdr:rowOff>
    </xdr:from>
    <xdr:to>
      <xdr:col>25</xdr:col>
      <xdr:colOff>219075</xdr:colOff>
      <xdr:row>1</xdr:row>
      <xdr:rowOff>152400</xdr:rowOff>
    </xdr:to>
    <xdr:sp macro="" textlink="">
      <xdr:nvSpPr>
        <xdr:cNvPr id="27649" name="Text Box 1"/>
        <xdr:cNvSpPr txBox="1">
          <a:spLocks noChangeArrowheads="1"/>
        </xdr:cNvSpPr>
      </xdr:nvSpPr>
      <xdr:spPr bwMode="auto">
        <a:xfrm>
          <a:off x="38100" y="0"/>
          <a:ext cx="6419850" cy="314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en-US" sz="1600" b="0" i="0" strike="noStrike">
              <a:solidFill>
                <a:srgbClr val="000000"/>
              </a:solidFill>
              <a:latin typeface="Times New Roman"/>
              <a:cs typeface="Times New Roman"/>
            </a:rPr>
            <a:t>No Modifications are allowed to this Contractor’s Certificate.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oleObject" Target="../embeddings/Microsoft_Office_Word_97_-_2003_Document1.doc"/><Relationship Id="rId2" Type="http://schemas.openxmlformats.org/officeDocument/2006/relationships/vmlDrawing" Target="../drawings/vmlDrawing1.vml"/><Relationship Id="rId1" Type="http://schemas.openxmlformats.org/officeDocument/2006/relationships/printerSettings" Target="../printerSettings/printerSettings67.bin"/><Relationship Id="rId4" Type="http://schemas.openxmlformats.org/officeDocument/2006/relationships/oleObject" Target="../embeddings/Microsoft_Office_Word_97_-_2003_Document2.doc"/></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6.bin"/><Relationship Id="rId4" Type="http://schemas.openxmlformats.org/officeDocument/2006/relationships/oleObject" Target="../embeddings/Microsoft_Office_Word_97_-_2003_Document3.doc"/></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oleObject" Target="../embeddings/Microsoft_Office_Word_97_-_2003_Document4.doc"/><Relationship Id="rId2" Type="http://schemas.openxmlformats.org/officeDocument/2006/relationships/vmlDrawing" Target="../drawings/vmlDrawing3.vml"/><Relationship Id="rId1" Type="http://schemas.openxmlformats.org/officeDocument/2006/relationships/printerSettings" Target="../printerSettings/printerSettings91.bin"/><Relationship Id="rId5" Type="http://schemas.openxmlformats.org/officeDocument/2006/relationships/oleObject" Target="../embeddings/Microsoft_Office_Word_97_-_2003_Document6.doc"/><Relationship Id="rId4" Type="http://schemas.openxmlformats.org/officeDocument/2006/relationships/oleObject" Target="../embeddings/Microsoft_Office_Word_97_-_2003_Document5.doc"/></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sheetPr>
    <pageSetUpPr autoPageBreaks="0"/>
  </sheetPr>
  <dimension ref="A1:D44"/>
  <sheetViews>
    <sheetView showGridLines="0" showRowColHeaders="0" workbookViewId="0"/>
  </sheetViews>
  <sheetFormatPr defaultRowHeight="15.75"/>
  <cols>
    <col min="1" max="1" width="3.85546875" style="916" customWidth="1"/>
    <col min="2" max="2" width="93.42578125" style="328" customWidth="1"/>
  </cols>
  <sheetData>
    <row r="1" spans="1:4" ht="20.25">
      <c r="A1" s="915" t="s">
        <v>2337</v>
      </c>
      <c r="B1" s="843"/>
      <c r="C1" s="800" t="s">
        <v>2043</v>
      </c>
      <c r="D1" s="1053"/>
    </row>
    <row r="2" spans="1:4" ht="15.75" customHeight="1">
      <c r="D2" s="1053"/>
    </row>
    <row r="3" spans="1:4" ht="15.75" customHeight="1">
      <c r="A3" s="916">
        <v>1</v>
      </c>
      <c r="B3" s="328" t="s">
        <v>2082</v>
      </c>
      <c r="D3" s="1053"/>
    </row>
    <row r="4" spans="1:4" ht="15.75" customHeight="1">
      <c r="D4" s="1053"/>
    </row>
    <row r="5" spans="1:4" ht="45.75" customHeight="1">
      <c r="A5" s="917">
        <v>2</v>
      </c>
      <c r="B5" s="914" t="s">
        <v>1828</v>
      </c>
      <c r="D5" s="1191"/>
    </row>
    <row r="6" spans="1:4" ht="15.75" customHeight="1">
      <c r="A6" s="917"/>
      <c r="D6" s="1192"/>
    </row>
    <row r="7" spans="1:4" ht="30.75" customHeight="1">
      <c r="A7" s="917">
        <v>3</v>
      </c>
      <c r="B7" s="913" t="s">
        <v>2237</v>
      </c>
      <c r="D7" s="1192"/>
    </row>
    <row r="8" spans="1:4" ht="15.75" customHeight="1">
      <c r="A8" s="917"/>
      <c r="B8" s="914"/>
    </row>
    <row r="9" spans="1:4" ht="31.5" customHeight="1">
      <c r="A9" s="917">
        <v>4</v>
      </c>
      <c r="B9" s="914" t="s">
        <v>2083</v>
      </c>
    </row>
    <row r="10" spans="1:4" ht="15.75" customHeight="1">
      <c r="A10" s="917"/>
      <c r="B10" s="914"/>
    </row>
    <row r="11" spans="1:4" ht="63" customHeight="1">
      <c r="A11" s="917">
        <v>5</v>
      </c>
      <c r="B11" s="914" t="s">
        <v>1829</v>
      </c>
    </row>
    <row r="12" spans="1:4" ht="15.75" customHeight="1">
      <c r="A12" s="917"/>
      <c r="B12" s="914"/>
    </row>
    <row r="13" spans="1:4" ht="15.75" customHeight="1">
      <c r="A13" s="917">
        <v>6</v>
      </c>
      <c r="B13" s="914" t="s">
        <v>1830</v>
      </c>
    </row>
    <row r="14" spans="1:4" ht="15.75" customHeight="1">
      <c r="A14" s="917"/>
      <c r="B14" s="914"/>
    </row>
    <row r="15" spans="1:4" ht="15.75" customHeight="1">
      <c r="A15" s="917">
        <v>7</v>
      </c>
      <c r="B15" s="913" t="s">
        <v>439</v>
      </c>
    </row>
    <row r="16" spans="1:4" ht="15.75" customHeight="1">
      <c r="A16" s="917"/>
      <c r="B16" s="913"/>
    </row>
    <row r="17" spans="1:2" ht="15.75" customHeight="1">
      <c r="A17" s="917">
        <v>8</v>
      </c>
      <c r="B17" s="913" t="s">
        <v>244</v>
      </c>
    </row>
    <row r="18" spans="1:2" ht="15.75" customHeight="1">
      <c r="A18" s="917"/>
      <c r="B18" s="913"/>
    </row>
    <row r="19" spans="1:2" ht="15.75" customHeight="1">
      <c r="A19" s="917">
        <v>9</v>
      </c>
      <c r="B19" s="913" t="s">
        <v>245</v>
      </c>
    </row>
    <row r="20" spans="1:2" ht="15.75" customHeight="1">
      <c r="A20" s="917"/>
      <c r="B20" s="913"/>
    </row>
    <row r="21" spans="1:2" ht="15.75" customHeight="1">
      <c r="A21" s="917">
        <v>10</v>
      </c>
      <c r="B21" s="913" t="s">
        <v>246</v>
      </c>
    </row>
    <row r="22" spans="1:2" ht="15.75" customHeight="1">
      <c r="A22" s="917"/>
      <c r="B22" s="913"/>
    </row>
    <row r="23" spans="1:2" ht="15.75" customHeight="1">
      <c r="A23" s="917">
        <v>11</v>
      </c>
      <c r="B23" s="913" t="s">
        <v>888</v>
      </c>
    </row>
    <row r="24" spans="1:2" ht="15.75" customHeight="1">
      <c r="A24" s="917"/>
      <c r="B24" s="913"/>
    </row>
    <row r="25" spans="1:2" ht="31.5" customHeight="1">
      <c r="A25" s="917">
        <v>12</v>
      </c>
      <c r="B25" s="913" t="s">
        <v>243</v>
      </c>
    </row>
    <row r="26" spans="1:2" ht="15.75" customHeight="1">
      <c r="A26" s="917"/>
      <c r="B26" s="913"/>
    </row>
    <row r="27" spans="1:2" ht="31.5" customHeight="1">
      <c r="A27" s="917">
        <v>13</v>
      </c>
      <c r="B27" s="913" t="s">
        <v>1409</v>
      </c>
    </row>
    <row r="28" spans="1:2" ht="15.75" customHeight="1">
      <c r="A28" s="917"/>
      <c r="B28" s="913"/>
    </row>
    <row r="29" spans="1:2" ht="31.5" customHeight="1">
      <c r="A29" s="917">
        <v>14</v>
      </c>
      <c r="B29" s="913" t="s">
        <v>29</v>
      </c>
    </row>
    <row r="30" spans="1:2" ht="10.5" customHeight="1">
      <c r="B30" s="13"/>
    </row>
    <row r="31" spans="1:2" ht="77.25" customHeight="1">
      <c r="B31" s="918" t="s">
        <v>2238</v>
      </c>
    </row>
    <row r="32" spans="1:2" ht="15.7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sheetData>
  <sheetProtection password="FEF7" sheet="1" objects="1" scenarios="1"/>
  <phoneticPr fontId="5" type="noConversion"/>
  <pageMargins left="0.5" right="0.5" top="1" bottom="0.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10"/>
  <dimension ref="A1:I33"/>
  <sheetViews>
    <sheetView showGridLines="0" showRowColHeaders="0" topLeftCell="A16" workbookViewId="0">
      <selection activeCell="G7" sqref="G7"/>
    </sheetView>
  </sheetViews>
  <sheetFormatPr defaultRowHeight="12.75"/>
  <cols>
    <col min="1" max="1" width="3.5703125" customWidth="1"/>
    <col min="2" max="2" width="47" customWidth="1"/>
    <col min="3" max="3" width="6.140625" customWidth="1"/>
    <col min="4" max="4" width="14.140625" customWidth="1"/>
    <col min="5" max="5" width="11.42578125" customWidth="1"/>
    <col min="6" max="6" width="12.5703125" customWidth="1"/>
    <col min="7" max="7" width="9.140625" style="864"/>
    <col min="8" max="9" width="9.140625" style="724"/>
  </cols>
  <sheetData>
    <row r="1" spans="1:8" ht="15.75">
      <c r="A1" s="31" t="s">
        <v>2039</v>
      </c>
      <c r="B1" s="31"/>
      <c r="C1" s="15"/>
      <c r="D1" s="15"/>
      <c r="E1" s="15"/>
      <c r="F1" s="15"/>
      <c r="G1" s="864">
        <f>'Page 5'!AB10</f>
        <v>0</v>
      </c>
      <c r="H1" s="864">
        <f>'Page 5'!AC10</f>
        <v>0</v>
      </c>
    </row>
    <row r="2" spans="1:8" ht="15.75">
      <c r="A2" s="10"/>
      <c r="B2" s="10"/>
      <c r="C2" s="34"/>
      <c r="D2" s="34"/>
      <c r="E2" s="34"/>
      <c r="F2" s="34"/>
    </row>
    <row r="3" spans="1:8" ht="15.75">
      <c r="A3" s="10" t="s">
        <v>570</v>
      </c>
      <c r="B3" s="10" t="s">
        <v>572</v>
      </c>
      <c r="D3" s="34"/>
      <c r="E3" s="34"/>
      <c r="F3" s="34"/>
    </row>
    <row r="4" spans="1:8" ht="15.75">
      <c r="A4" s="10"/>
      <c r="B4" s="10" t="s">
        <v>573</v>
      </c>
      <c r="D4" s="34"/>
      <c r="E4" s="34"/>
      <c r="F4" s="34"/>
    </row>
    <row r="5" spans="1:8" ht="15.75">
      <c r="A5" s="10"/>
      <c r="B5" s="10" t="s">
        <v>1559</v>
      </c>
      <c r="D5" s="34"/>
      <c r="E5" s="34"/>
      <c r="F5" s="34"/>
    </row>
    <row r="6" spans="1:8" ht="15.75">
      <c r="A6" s="10"/>
      <c r="B6" s="10" t="s">
        <v>968</v>
      </c>
      <c r="D6" s="179"/>
      <c r="E6" s="179"/>
      <c r="F6" s="179"/>
    </row>
    <row r="7" spans="1:8" ht="45" customHeight="1" thickBot="1">
      <c r="A7" s="10"/>
      <c r="B7" s="1513" t="s">
        <v>1597</v>
      </c>
      <c r="C7" s="1513"/>
      <c r="D7" s="1513"/>
      <c r="E7" s="1513"/>
      <c r="F7" s="1513"/>
      <c r="G7" s="864">
        <f>'Page 9'!N27</f>
        <v>0</v>
      </c>
    </row>
    <row r="8" spans="1:8" ht="48" customHeight="1" thickBot="1">
      <c r="A8" s="74"/>
      <c r="B8" s="75" t="s">
        <v>1596</v>
      </c>
      <c r="C8" s="73" t="s">
        <v>1595</v>
      </c>
      <c r="D8" s="73" t="s">
        <v>1594</v>
      </c>
      <c r="E8" s="73" t="s">
        <v>2346</v>
      </c>
      <c r="F8" s="73" t="s">
        <v>571</v>
      </c>
      <c r="G8" s="864">
        <f>IF(G7=1,-20,0)</f>
        <v>0</v>
      </c>
    </row>
    <row r="9" spans="1:8" ht="24" customHeight="1">
      <c r="A9" s="76">
        <v>1</v>
      </c>
      <c r="B9" s="1268" t="s">
        <v>813</v>
      </c>
      <c r="C9" s="430"/>
      <c r="D9" s="431"/>
      <c r="E9" s="431"/>
      <c r="F9" s="1270">
        <f>(E9-D9)/365.22</f>
        <v>0</v>
      </c>
      <c r="G9" s="864">
        <f>IF(F9=0,0,IF(F9&gt;9.999999,0,1))</f>
        <v>0</v>
      </c>
    </row>
    <row r="10" spans="1:8" ht="24" customHeight="1">
      <c r="A10" s="77">
        <v>2</v>
      </c>
      <c r="B10" s="1269"/>
      <c r="C10" s="432"/>
      <c r="D10" s="433"/>
      <c r="E10" s="433"/>
      <c r="F10" s="1271">
        <f t="shared" ref="F10:F28" si="0">(E10-D10)/365.22</f>
        <v>0</v>
      </c>
      <c r="G10" s="864">
        <f t="shared" ref="G10:G28" si="1">IF(F10=0,0,IF(F10&gt;9.999999,0,1))</f>
        <v>0</v>
      </c>
    </row>
    <row r="11" spans="1:8" ht="24" customHeight="1">
      <c r="A11" s="77">
        <v>3</v>
      </c>
      <c r="B11" s="1269"/>
      <c r="C11" s="432"/>
      <c r="D11" s="433"/>
      <c r="E11" s="433"/>
      <c r="F11" s="1271">
        <f t="shared" si="0"/>
        <v>0</v>
      </c>
      <c r="G11" s="864">
        <f t="shared" si="1"/>
        <v>0</v>
      </c>
    </row>
    <row r="12" spans="1:8" ht="24" customHeight="1">
      <c r="A12" s="77">
        <v>4</v>
      </c>
      <c r="B12" s="1269"/>
      <c r="C12" s="432"/>
      <c r="D12" s="433"/>
      <c r="E12" s="433"/>
      <c r="F12" s="1271">
        <f t="shared" si="0"/>
        <v>0</v>
      </c>
      <c r="G12" s="864">
        <f t="shared" si="1"/>
        <v>0</v>
      </c>
    </row>
    <row r="13" spans="1:8" ht="24" customHeight="1">
      <c r="A13" s="77">
        <v>5</v>
      </c>
      <c r="B13" s="1269"/>
      <c r="C13" s="432"/>
      <c r="D13" s="433"/>
      <c r="E13" s="433"/>
      <c r="F13" s="1271">
        <f t="shared" si="0"/>
        <v>0</v>
      </c>
      <c r="G13" s="864">
        <f t="shared" si="1"/>
        <v>0</v>
      </c>
    </row>
    <row r="14" spans="1:8" ht="24" customHeight="1">
      <c r="A14" s="77">
        <v>6</v>
      </c>
      <c r="B14" s="1269"/>
      <c r="C14" s="432"/>
      <c r="D14" s="433"/>
      <c r="E14" s="433"/>
      <c r="F14" s="1271">
        <f t="shared" si="0"/>
        <v>0</v>
      </c>
      <c r="G14" s="864">
        <f t="shared" si="1"/>
        <v>0</v>
      </c>
    </row>
    <row r="15" spans="1:8" ht="24" customHeight="1">
      <c r="A15" s="77">
        <v>7</v>
      </c>
      <c r="B15" s="1269"/>
      <c r="C15" s="432"/>
      <c r="D15" s="433"/>
      <c r="E15" s="433"/>
      <c r="F15" s="1271">
        <f t="shared" si="0"/>
        <v>0</v>
      </c>
      <c r="G15" s="864">
        <f t="shared" si="1"/>
        <v>0</v>
      </c>
    </row>
    <row r="16" spans="1:8" ht="24" customHeight="1">
      <c r="A16" s="77">
        <v>8</v>
      </c>
      <c r="B16" s="1269"/>
      <c r="C16" s="432"/>
      <c r="D16" s="433"/>
      <c r="E16" s="433"/>
      <c r="F16" s="1271">
        <f t="shared" si="0"/>
        <v>0</v>
      </c>
      <c r="G16" s="864">
        <f t="shared" si="1"/>
        <v>0</v>
      </c>
    </row>
    <row r="17" spans="1:7" ht="24" customHeight="1">
      <c r="A17" s="77">
        <v>9</v>
      </c>
      <c r="B17" s="1269"/>
      <c r="C17" s="432"/>
      <c r="D17" s="433"/>
      <c r="E17" s="433"/>
      <c r="F17" s="1271">
        <f t="shared" si="0"/>
        <v>0</v>
      </c>
      <c r="G17" s="864">
        <f t="shared" si="1"/>
        <v>0</v>
      </c>
    </row>
    <row r="18" spans="1:7" ht="24" customHeight="1">
      <c r="A18" s="77">
        <v>10</v>
      </c>
      <c r="B18" s="1269"/>
      <c r="C18" s="432"/>
      <c r="D18" s="433"/>
      <c r="E18" s="433"/>
      <c r="F18" s="1271">
        <f t="shared" si="0"/>
        <v>0</v>
      </c>
      <c r="G18" s="864">
        <f t="shared" si="1"/>
        <v>0</v>
      </c>
    </row>
    <row r="19" spans="1:7" ht="24" customHeight="1">
      <c r="A19" s="77">
        <v>11</v>
      </c>
      <c r="B19" s="1269"/>
      <c r="C19" s="432"/>
      <c r="D19" s="433"/>
      <c r="E19" s="433"/>
      <c r="F19" s="1271">
        <f t="shared" si="0"/>
        <v>0</v>
      </c>
      <c r="G19" s="864">
        <f t="shared" si="1"/>
        <v>0</v>
      </c>
    </row>
    <row r="20" spans="1:7" ht="24" customHeight="1">
      <c r="A20" s="77">
        <v>12</v>
      </c>
      <c r="B20" s="1269"/>
      <c r="C20" s="432"/>
      <c r="D20" s="433"/>
      <c r="E20" s="433"/>
      <c r="F20" s="1271">
        <f t="shared" si="0"/>
        <v>0</v>
      </c>
      <c r="G20" s="864">
        <f t="shared" si="1"/>
        <v>0</v>
      </c>
    </row>
    <row r="21" spans="1:7" ht="24" customHeight="1">
      <c r="A21" s="77">
        <v>13</v>
      </c>
      <c r="B21" s="1269"/>
      <c r="C21" s="432"/>
      <c r="D21" s="433"/>
      <c r="E21" s="433"/>
      <c r="F21" s="1271">
        <f t="shared" si="0"/>
        <v>0</v>
      </c>
      <c r="G21" s="864">
        <f t="shared" si="1"/>
        <v>0</v>
      </c>
    </row>
    <row r="22" spans="1:7" ht="24" customHeight="1">
      <c r="A22" s="77">
        <v>14</v>
      </c>
      <c r="B22" s="1269"/>
      <c r="C22" s="432"/>
      <c r="D22" s="433"/>
      <c r="E22" s="433"/>
      <c r="F22" s="1271">
        <f t="shared" si="0"/>
        <v>0</v>
      </c>
      <c r="G22" s="864">
        <f t="shared" si="1"/>
        <v>0</v>
      </c>
    </row>
    <row r="23" spans="1:7" ht="24" customHeight="1">
      <c r="A23" s="77">
        <v>15</v>
      </c>
      <c r="B23" s="1269"/>
      <c r="C23" s="432"/>
      <c r="D23" s="433"/>
      <c r="E23" s="433"/>
      <c r="F23" s="1271">
        <f t="shared" si="0"/>
        <v>0</v>
      </c>
      <c r="G23" s="864">
        <f t="shared" si="1"/>
        <v>0</v>
      </c>
    </row>
    <row r="24" spans="1:7" ht="24" customHeight="1">
      <c r="A24" s="77">
        <v>16</v>
      </c>
      <c r="B24" s="1269"/>
      <c r="C24" s="432"/>
      <c r="D24" s="433"/>
      <c r="E24" s="433"/>
      <c r="F24" s="1271">
        <f t="shared" si="0"/>
        <v>0</v>
      </c>
      <c r="G24" s="864">
        <f t="shared" si="1"/>
        <v>0</v>
      </c>
    </row>
    <row r="25" spans="1:7" ht="24" customHeight="1">
      <c r="A25" s="77">
        <v>17</v>
      </c>
      <c r="B25" s="1269"/>
      <c r="C25" s="432"/>
      <c r="D25" s="433"/>
      <c r="E25" s="433"/>
      <c r="F25" s="1271">
        <f t="shared" si="0"/>
        <v>0</v>
      </c>
      <c r="G25" s="864">
        <f t="shared" si="1"/>
        <v>0</v>
      </c>
    </row>
    <row r="26" spans="1:7" ht="24" customHeight="1">
      <c r="A26" s="77">
        <v>18</v>
      </c>
      <c r="B26" s="1269"/>
      <c r="C26" s="432"/>
      <c r="D26" s="433"/>
      <c r="E26" s="433"/>
      <c r="F26" s="1271">
        <f t="shared" si="0"/>
        <v>0</v>
      </c>
      <c r="G26" s="864">
        <f t="shared" si="1"/>
        <v>0</v>
      </c>
    </row>
    <row r="27" spans="1:7" ht="24" customHeight="1">
      <c r="A27" s="77">
        <v>19</v>
      </c>
      <c r="B27" s="1269"/>
      <c r="C27" s="432"/>
      <c r="D27" s="433"/>
      <c r="E27" s="433"/>
      <c r="F27" s="1271">
        <f t="shared" si="0"/>
        <v>0</v>
      </c>
      <c r="G27" s="864">
        <f t="shared" si="1"/>
        <v>0</v>
      </c>
    </row>
    <row r="28" spans="1:7" ht="24" customHeight="1" thickBot="1">
      <c r="A28" s="77">
        <v>20</v>
      </c>
      <c r="B28" s="1269"/>
      <c r="C28" s="432"/>
      <c r="D28" s="433"/>
      <c r="E28" s="433"/>
      <c r="F28" s="1271">
        <f t="shared" si="0"/>
        <v>0</v>
      </c>
      <c r="G28" s="864">
        <f t="shared" si="1"/>
        <v>0</v>
      </c>
    </row>
    <row r="29" spans="1:7" ht="16.5" customHeight="1">
      <c r="A29" s="1235"/>
      <c r="B29" s="180"/>
      <c r="C29" s="180"/>
      <c r="D29" s="180"/>
      <c r="E29" s="180"/>
      <c r="F29" s="180"/>
      <c r="G29" s="864">
        <f>SUM(G8:G28)</f>
        <v>0</v>
      </c>
    </row>
    <row r="30" spans="1:7">
      <c r="A30" s="1236"/>
    </row>
    <row r="31" spans="1:7">
      <c r="A31" s="1236"/>
    </row>
    <row r="32" spans="1:7">
      <c r="A32" s="1236"/>
    </row>
    <row r="33" spans="1:1">
      <c r="A33" s="1236"/>
    </row>
  </sheetData>
  <sheetProtection password="FEF7" sheet="1" objects="1" scenarios="1"/>
  <mergeCells count="1">
    <mergeCell ref="B7:F7"/>
  </mergeCells>
  <phoneticPr fontId="5" type="noConversion"/>
  <conditionalFormatting sqref="A1:A33 C1:F5 B8:F28 B1:B6">
    <cfRule type="expression" dxfId="535" priority="1" stopIfTrue="1">
      <formula>$H$1=1</formula>
    </cfRule>
  </conditionalFormatting>
  <conditionalFormatting sqref="B7:F7">
    <cfRule type="expression" dxfId="534" priority="2" stopIfTrue="1">
      <formula>$G$29&gt;0</formula>
    </cfRule>
  </conditionalFormatting>
  <dataValidations count="3">
    <dataValidation type="custom" allowBlank="1" showInputMessage="1" showErrorMessage="1" error="Page 5, Section B does not show you are applying for Tax Credits. Thus, input is not allowed." sqref="B9:B28 E9:E28 C10:D28">
      <formula1>G1=1</formula1>
    </dataValidation>
    <dataValidation type="custom" allowBlank="1" showInputMessage="1" showErrorMessage="1" error="Page 5, Section B does not show you are applying for Tax Credits. Thus, input is not allowed." sqref="C9">
      <formula1>G1=1</formula1>
    </dataValidation>
    <dataValidation type="custom" allowBlank="1" showInputMessage="1" showErrorMessage="1" error="Page 5, Section B does not show you are applying for Tax Credits. Thus, input is not allowed." prompt="MM/DD/YYYY_x000a_" sqref="D9">
      <formula1>I1=1</formula1>
    </dataValidation>
  </dataValidations>
  <pageMargins left="0.75" right="0.4" top="1" bottom="0.25" header="0.5" footer="0.5"/>
  <pageSetup orientation="portrait" r:id="rId1"/>
  <headerFooter alignWithMargins="0">
    <oddFooter>&amp;CApplication Page 10</oddFooter>
  </headerFooter>
</worksheet>
</file>

<file path=xl/worksheets/sheet11.xml><?xml version="1.0" encoding="utf-8"?>
<worksheet xmlns="http://schemas.openxmlformats.org/spreadsheetml/2006/main" xmlns:r="http://schemas.openxmlformats.org/officeDocument/2006/relationships">
  <sheetPr codeName="Sheet11">
    <pageSetUpPr autoPageBreaks="0"/>
  </sheetPr>
  <dimension ref="A1:S44"/>
  <sheetViews>
    <sheetView showGridLines="0" showRowColHeaders="0" workbookViewId="0">
      <selection activeCell="E8" sqref="E8:N8"/>
    </sheetView>
  </sheetViews>
  <sheetFormatPr defaultRowHeight="12.75"/>
  <cols>
    <col min="1" max="1" width="3.85546875" customWidth="1"/>
    <col min="2" max="2" width="4.7109375" customWidth="1"/>
    <col min="3" max="3" width="1.7109375" customWidth="1"/>
    <col min="4" max="4" width="9.28515625" customWidth="1"/>
    <col min="5" max="5" width="10.7109375" customWidth="1"/>
    <col min="6" max="6" width="4.7109375" customWidth="1"/>
    <col min="8" max="8" width="11.7109375" customWidth="1"/>
    <col min="9" max="9" width="4.7109375" customWidth="1"/>
    <col min="10" max="10" width="7.28515625" customWidth="1"/>
    <col min="11" max="11" width="7.7109375" customWidth="1"/>
    <col min="12" max="12" width="1.42578125" customWidth="1"/>
    <col min="13" max="13" width="4.7109375" customWidth="1"/>
    <col min="14" max="14" width="9.28515625" customWidth="1"/>
    <col min="15" max="19" width="9.140625" style="378"/>
  </cols>
  <sheetData>
    <row r="1" spans="1:19" ht="15.75">
      <c r="A1" s="83" t="s">
        <v>104</v>
      </c>
      <c r="B1" s="15"/>
      <c r="C1" s="15"/>
      <c r="D1" s="15"/>
      <c r="E1" s="15"/>
      <c r="F1" s="15"/>
      <c r="G1" s="15"/>
      <c r="H1" s="15"/>
      <c r="I1" s="15"/>
      <c r="J1" s="15"/>
      <c r="K1" s="15"/>
      <c r="L1" s="15"/>
      <c r="M1" s="15"/>
      <c r="N1" s="15"/>
      <c r="O1" s="861"/>
      <c r="P1" s="861"/>
      <c r="Q1" s="861"/>
      <c r="R1" s="861"/>
      <c r="S1" s="861"/>
    </row>
    <row r="2" spans="1:19" ht="15.75">
      <c r="A2" s="9"/>
      <c r="O2" s="861"/>
      <c r="P2" s="861"/>
      <c r="Q2" s="861"/>
      <c r="R2" s="861"/>
      <c r="S2" s="861"/>
    </row>
    <row r="3" spans="1:19" ht="15.75">
      <c r="B3" s="11" t="s">
        <v>2223</v>
      </c>
      <c r="C3" s="11"/>
      <c r="O3" s="861"/>
      <c r="P3" s="861"/>
      <c r="Q3" s="861"/>
      <c r="R3" s="861"/>
      <c r="S3" s="861"/>
    </row>
    <row r="4" spans="1:19" ht="15.75">
      <c r="B4" s="11" t="s">
        <v>2224</v>
      </c>
      <c r="C4" s="11"/>
      <c r="O4" s="861"/>
      <c r="P4" s="861"/>
      <c r="Q4" s="861"/>
      <c r="R4" s="861"/>
      <c r="S4" s="861"/>
    </row>
    <row r="5" spans="1:19" ht="15.75">
      <c r="B5" s="82" t="s">
        <v>2225</v>
      </c>
      <c r="C5" s="11"/>
      <c r="O5" s="861"/>
      <c r="P5" s="861"/>
      <c r="Q5" s="861"/>
      <c r="R5" s="861"/>
      <c r="S5" s="861"/>
    </row>
    <row r="6" spans="1:19" ht="15.75">
      <c r="B6" s="52" t="s">
        <v>671</v>
      </c>
      <c r="C6" s="11"/>
      <c r="O6" s="861"/>
      <c r="P6" s="861"/>
      <c r="Q6" s="861"/>
      <c r="R6" s="861"/>
      <c r="S6" s="861"/>
    </row>
    <row r="7" spans="1:19" ht="15.75">
      <c r="A7" s="52"/>
      <c r="O7" s="861"/>
      <c r="P7" s="861"/>
      <c r="Q7" s="861"/>
      <c r="R7" s="861"/>
      <c r="S7" s="861"/>
    </row>
    <row r="8" spans="1:19" ht="15.75">
      <c r="A8" s="11" t="s">
        <v>1674</v>
      </c>
      <c r="B8" s="11" t="s">
        <v>1709</v>
      </c>
      <c r="C8" s="11"/>
      <c r="D8" s="13"/>
      <c r="E8" s="1441"/>
      <c r="F8" s="1510"/>
      <c r="G8" s="1510"/>
      <c r="H8" s="1510"/>
      <c r="I8" s="1510"/>
      <c r="J8" s="1510"/>
      <c r="K8" s="1510"/>
      <c r="L8" s="1510"/>
      <c r="M8" s="1510"/>
      <c r="N8" s="1510"/>
      <c r="O8" s="861"/>
      <c r="P8" s="861"/>
      <c r="Q8" s="861"/>
      <c r="R8" s="861"/>
      <c r="S8" s="861"/>
    </row>
    <row r="9" spans="1:19" ht="15.75">
      <c r="A9" s="11"/>
      <c r="O9" s="861"/>
      <c r="P9" s="861"/>
      <c r="Q9" s="861"/>
      <c r="R9" s="861"/>
      <c r="S9" s="861"/>
    </row>
    <row r="10" spans="1:19" ht="15.75">
      <c r="B10" s="11" t="s">
        <v>971</v>
      </c>
      <c r="C10" s="11"/>
      <c r="D10" s="79"/>
      <c r="E10" s="1515"/>
      <c r="F10" s="1516"/>
      <c r="G10" s="1516"/>
      <c r="H10" s="1516"/>
      <c r="I10" s="11" t="s">
        <v>2221</v>
      </c>
      <c r="J10" s="11"/>
      <c r="M10" s="1517"/>
      <c r="N10" s="1518"/>
      <c r="O10" s="861"/>
      <c r="P10" s="861"/>
      <c r="Q10" s="861"/>
      <c r="R10" s="861"/>
      <c r="S10" s="861"/>
    </row>
    <row r="11" spans="1:19" ht="15.75">
      <c r="A11" s="11"/>
      <c r="O11" s="861"/>
      <c r="P11" s="861"/>
      <c r="Q11" s="861"/>
      <c r="R11" s="861"/>
      <c r="S11" s="861"/>
    </row>
    <row r="12" spans="1:19" ht="15.75">
      <c r="B12" s="11" t="s">
        <v>972</v>
      </c>
      <c r="C12" s="11"/>
      <c r="E12" s="1441"/>
      <c r="F12" s="1510"/>
      <c r="G12" s="1510"/>
      <c r="H12" s="1510"/>
      <c r="I12" s="1510"/>
      <c r="J12" s="1510"/>
      <c r="K12" s="1510"/>
      <c r="L12" s="1510"/>
      <c r="M12" s="1510"/>
      <c r="N12" s="1510"/>
      <c r="O12" s="861"/>
      <c r="P12" s="861"/>
      <c r="Q12" s="861"/>
      <c r="R12" s="861"/>
      <c r="S12" s="861"/>
    </row>
    <row r="13" spans="1:19" ht="15.75">
      <c r="A13" s="11"/>
      <c r="O13" s="861"/>
      <c r="P13" s="861"/>
      <c r="Q13" s="861"/>
      <c r="R13" s="861"/>
      <c r="S13" s="861"/>
    </row>
    <row r="14" spans="1:19" ht="15.75">
      <c r="B14" s="11" t="s">
        <v>1677</v>
      </c>
      <c r="C14" s="11"/>
      <c r="D14" s="1441"/>
      <c r="E14" s="1510"/>
      <c r="F14" s="1510"/>
      <c r="G14" s="80" t="s">
        <v>973</v>
      </c>
      <c r="H14" s="1441"/>
      <c r="I14" s="1510"/>
      <c r="J14" s="80" t="s">
        <v>974</v>
      </c>
      <c r="K14" s="533"/>
      <c r="M14" s="80" t="s">
        <v>2222</v>
      </c>
      <c r="N14" s="436"/>
      <c r="O14" s="861"/>
      <c r="P14" s="861"/>
      <c r="Q14" s="861"/>
      <c r="R14" s="861"/>
      <c r="S14" s="861"/>
    </row>
    <row r="15" spans="1:19" ht="15.75">
      <c r="A15" s="11"/>
      <c r="O15" s="861"/>
      <c r="P15" s="861"/>
      <c r="Q15" s="861"/>
      <c r="R15" s="861"/>
      <c r="S15" s="861"/>
    </row>
    <row r="16" spans="1:19" ht="15.75">
      <c r="B16" s="11" t="s">
        <v>975</v>
      </c>
      <c r="C16" s="11"/>
      <c r="E16" s="1441"/>
      <c r="F16" s="1510"/>
      <c r="G16" s="1510"/>
      <c r="H16" s="1510"/>
      <c r="I16" s="1510"/>
      <c r="J16" s="1510"/>
      <c r="K16" s="1510"/>
      <c r="L16" s="1510"/>
      <c r="M16" s="1510"/>
      <c r="N16" s="1510"/>
      <c r="O16" s="861"/>
      <c r="P16" s="861"/>
      <c r="Q16" s="861"/>
      <c r="R16" s="861"/>
      <c r="S16" s="861"/>
    </row>
    <row r="17" spans="1:19" ht="15.75">
      <c r="A17" s="11"/>
      <c r="O17" s="861"/>
      <c r="P17" s="861"/>
      <c r="Q17" s="861"/>
      <c r="R17" s="861"/>
      <c r="S17" s="861"/>
    </row>
    <row r="18" spans="1:19" ht="15.75">
      <c r="B18" s="11" t="s">
        <v>976</v>
      </c>
      <c r="C18" s="11"/>
      <c r="D18" s="1441"/>
      <c r="E18" s="1510"/>
      <c r="F18" s="1510"/>
      <c r="G18" s="1510"/>
      <c r="H18" s="1510"/>
      <c r="I18" s="11" t="s">
        <v>977</v>
      </c>
      <c r="J18" s="1515"/>
      <c r="K18" s="1516"/>
      <c r="L18" s="1516"/>
      <c r="M18" s="1516"/>
      <c r="N18" s="1516"/>
      <c r="O18" s="861"/>
      <c r="P18" s="861"/>
      <c r="Q18" s="861"/>
      <c r="R18" s="861"/>
      <c r="S18" s="861"/>
    </row>
    <row r="19" spans="1:19" ht="15.75">
      <c r="A19" s="11"/>
      <c r="O19" s="861"/>
      <c r="P19" s="861"/>
      <c r="Q19" s="861"/>
      <c r="R19" s="861"/>
      <c r="S19" s="861"/>
    </row>
    <row r="20" spans="1:19" ht="15.75">
      <c r="B20" s="11" t="s">
        <v>1213</v>
      </c>
      <c r="C20" s="11"/>
      <c r="E20" s="1441"/>
      <c r="F20" s="1510"/>
      <c r="G20" s="1510"/>
      <c r="H20" s="1510"/>
      <c r="I20" s="1510"/>
      <c r="J20" s="1510"/>
      <c r="K20" s="1510"/>
      <c r="L20" s="1510"/>
      <c r="M20" s="1510"/>
      <c r="N20" s="1510"/>
      <c r="O20" s="861"/>
      <c r="P20" s="861"/>
      <c r="Q20" s="861"/>
      <c r="R20" s="861"/>
      <c r="S20" s="861"/>
    </row>
    <row r="21" spans="1:19" s="1396" customFormat="1" ht="15.75">
      <c r="B21" s="11"/>
      <c r="C21" s="11"/>
      <c r="E21" s="1398"/>
      <c r="F21" s="1398"/>
      <c r="G21" s="1398"/>
      <c r="H21" s="1398"/>
      <c r="I21" s="1398"/>
      <c r="J21" s="1398"/>
      <c r="K21" s="1398"/>
      <c r="L21" s="1398"/>
      <c r="M21" s="1398"/>
      <c r="N21" s="1398"/>
      <c r="O21" s="861"/>
      <c r="P21" s="861"/>
      <c r="Q21" s="861"/>
      <c r="R21" s="861"/>
      <c r="S21" s="861"/>
    </row>
    <row r="22" spans="1:19" s="1396" customFormat="1" ht="15.75">
      <c r="B22" s="11" t="s">
        <v>2422</v>
      </c>
      <c r="C22" s="11"/>
      <c r="E22" s="1398"/>
      <c r="F22" s="1398"/>
      <c r="G22" s="1398"/>
      <c r="H22" s="1398"/>
      <c r="I22" s="1398"/>
      <c r="J22" s="1398"/>
      <c r="K22" s="1398"/>
      <c r="L22" s="1398"/>
      <c r="M22" s="1398"/>
      <c r="N22" s="1398"/>
      <c r="O22" s="861"/>
      <c r="P22" s="861"/>
      <c r="Q22" s="861"/>
      <c r="R22" s="861"/>
      <c r="S22" s="861"/>
    </row>
    <row r="23" spans="1:19" ht="15.75">
      <c r="A23" s="11"/>
      <c r="B23" s="11" t="s">
        <v>2423</v>
      </c>
      <c r="I23" s="181"/>
      <c r="J23" s="386" t="s">
        <v>1916</v>
      </c>
      <c r="K23" s="1437"/>
      <c r="L23" s="1438"/>
      <c r="O23" s="1331" t="s">
        <v>194</v>
      </c>
      <c r="P23" s="861"/>
      <c r="Q23" s="861"/>
      <c r="R23" s="861"/>
      <c r="S23" s="861"/>
    </row>
    <row r="24" spans="1:19" s="1396" customFormat="1" ht="15.75">
      <c r="A24" s="11"/>
      <c r="B24" s="11"/>
      <c r="I24" s="181"/>
      <c r="J24" s="386"/>
      <c r="K24" s="1399"/>
      <c r="L24" s="1400"/>
      <c r="O24" s="1331" t="s">
        <v>193</v>
      </c>
      <c r="P24" s="861"/>
      <c r="Q24" s="861"/>
      <c r="R24" s="861"/>
      <c r="S24" s="861"/>
    </row>
    <row r="25" spans="1:19" ht="15.75">
      <c r="B25" s="11" t="s">
        <v>1710</v>
      </c>
      <c r="C25" s="11"/>
      <c r="E25" s="1156"/>
      <c r="F25" s="1514"/>
      <c r="G25" s="1514"/>
      <c r="H25" s="1514"/>
      <c r="O25" s="861"/>
      <c r="P25" s="861"/>
      <c r="Q25" s="861"/>
      <c r="R25" s="861"/>
      <c r="S25" s="861"/>
    </row>
    <row r="26" spans="1:19" ht="15.75">
      <c r="A26" s="11"/>
      <c r="B26" s="1519" t="s">
        <v>862</v>
      </c>
      <c r="C26" s="1520"/>
      <c r="D26" s="1520"/>
      <c r="E26" s="1520"/>
      <c r="F26" s="1520"/>
      <c r="G26" s="1520"/>
      <c r="H26" s="1520"/>
      <c r="I26" s="1520"/>
      <c r="J26" s="1520"/>
      <c r="K26" s="1520"/>
      <c r="L26" s="1520"/>
      <c r="M26" s="1520"/>
      <c r="N26" s="1520"/>
      <c r="O26" s="861"/>
      <c r="P26" s="861"/>
      <c r="Q26" s="861"/>
      <c r="R26" s="861"/>
      <c r="S26" s="861"/>
    </row>
    <row r="27" spans="1:19" ht="15.75">
      <c r="B27" s="1520"/>
      <c r="C27" s="1520"/>
      <c r="D27" s="1520"/>
      <c r="E27" s="1520"/>
      <c r="F27" s="1520"/>
      <c r="G27" s="1520"/>
      <c r="H27" s="1520"/>
      <c r="I27" s="1520"/>
      <c r="J27" s="1520"/>
      <c r="K27" s="1520"/>
      <c r="L27" s="1520"/>
      <c r="M27" s="1520"/>
      <c r="N27" s="1520"/>
      <c r="O27" s="863" t="s">
        <v>2218</v>
      </c>
    </row>
    <row r="28" spans="1:19" ht="15.75">
      <c r="A28" s="78"/>
      <c r="B28" s="1520"/>
      <c r="C28" s="1520"/>
      <c r="D28" s="1520"/>
      <c r="E28" s="1520"/>
      <c r="F28" s="1520"/>
      <c r="G28" s="1520"/>
      <c r="H28" s="1520"/>
      <c r="I28" s="1520"/>
      <c r="J28" s="1520"/>
      <c r="K28" s="1520"/>
      <c r="L28" s="1520"/>
      <c r="M28" s="1520"/>
      <c r="N28" s="1520"/>
      <c r="O28" s="863" t="s">
        <v>2219</v>
      </c>
    </row>
    <row r="29" spans="1:19" ht="15.75">
      <c r="A29" s="22"/>
      <c r="B29" s="758"/>
      <c r="C29" s="250"/>
      <c r="D29" s="40"/>
      <c r="E29" s="40"/>
      <c r="F29" s="758"/>
      <c r="G29" s="250"/>
      <c r="H29" s="40"/>
      <c r="I29" s="40"/>
      <c r="J29" s="758"/>
      <c r="K29" s="250"/>
      <c r="L29" s="250"/>
      <c r="M29" s="40"/>
      <c r="N29" s="40"/>
      <c r="O29" s="863" t="s">
        <v>2220</v>
      </c>
    </row>
    <row r="30" spans="1:19" ht="15.75">
      <c r="A30" s="11"/>
      <c r="B30" s="1519" t="s">
        <v>1215</v>
      </c>
      <c r="C30" s="1520"/>
      <c r="D30" s="1520"/>
      <c r="E30" s="1520"/>
      <c r="F30" s="1520"/>
      <c r="G30" s="1520"/>
      <c r="H30" s="1520"/>
      <c r="I30" s="1520"/>
      <c r="J30" s="1520"/>
      <c r="K30" s="1520"/>
      <c r="L30" s="1520"/>
      <c r="M30" s="1520"/>
      <c r="N30" s="1520"/>
      <c r="O30" s="863" t="s">
        <v>1216</v>
      </c>
    </row>
    <row r="31" spans="1:19" ht="15.75">
      <c r="B31" s="1520"/>
      <c r="C31" s="1520"/>
      <c r="D31" s="1520"/>
      <c r="E31" s="1520"/>
      <c r="F31" s="1520"/>
      <c r="G31" s="1520"/>
      <c r="H31" s="1520"/>
      <c r="I31" s="1520"/>
      <c r="J31" s="1520"/>
      <c r="K31" s="1520"/>
      <c r="L31" s="1520"/>
      <c r="M31" s="1520"/>
      <c r="N31" s="1520"/>
      <c r="O31" s="863" t="s">
        <v>1217</v>
      </c>
    </row>
    <row r="32" spans="1:19" ht="15.75">
      <c r="A32" s="8"/>
      <c r="B32" s="1520"/>
      <c r="C32" s="1520"/>
      <c r="D32" s="1520"/>
      <c r="E32" s="1520"/>
      <c r="F32" s="1520"/>
      <c r="G32" s="1520"/>
      <c r="H32" s="1520"/>
      <c r="I32" s="1520"/>
      <c r="J32" s="1520"/>
      <c r="K32" s="1520"/>
      <c r="L32" s="1520"/>
      <c r="M32" s="1520"/>
      <c r="N32" s="1520"/>
      <c r="O32" s="863" t="s">
        <v>1218</v>
      </c>
    </row>
    <row r="33" spans="1:15" ht="15.75">
      <c r="A33" s="10"/>
      <c r="B33" s="1520"/>
      <c r="C33" s="1520"/>
      <c r="D33" s="1520"/>
      <c r="E33" s="1520"/>
      <c r="F33" s="1520"/>
      <c r="G33" s="1520"/>
      <c r="H33" s="1520"/>
      <c r="I33" s="1520"/>
      <c r="J33" s="1520"/>
      <c r="K33" s="1520"/>
      <c r="L33" s="1520"/>
      <c r="M33" s="1520"/>
      <c r="N33" s="1520"/>
      <c r="O33" s="863" t="s">
        <v>1968</v>
      </c>
    </row>
    <row r="34" spans="1:15" ht="15.75">
      <c r="A34" s="10"/>
      <c r="O34" s="868" t="s">
        <v>157</v>
      </c>
    </row>
    <row r="35" spans="1:15" ht="15.75">
      <c r="A35" s="11" t="s">
        <v>2023</v>
      </c>
      <c r="B35" s="11" t="s">
        <v>1711</v>
      </c>
      <c r="C35" s="59"/>
      <c r="F35" s="1156"/>
      <c r="G35" s="1514"/>
      <c r="H35" s="1514"/>
      <c r="I35" s="1514"/>
      <c r="O35" s="800"/>
    </row>
    <row r="36" spans="1:15" ht="15.75">
      <c r="A36" s="385"/>
      <c r="B36" s="22"/>
      <c r="C36" s="22"/>
      <c r="D36" s="22"/>
      <c r="E36" s="22"/>
      <c r="F36" s="22"/>
      <c r="G36" s="22"/>
      <c r="H36" s="22"/>
      <c r="I36" s="22"/>
      <c r="J36" s="22"/>
      <c r="K36" s="22"/>
      <c r="L36" s="22"/>
      <c r="M36" s="22"/>
      <c r="N36" s="22"/>
      <c r="O36" s="863" t="s">
        <v>2215</v>
      </c>
    </row>
    <row r="37" spans="1:15" ht="15.75">
      <c r="A37" s="61"/>
      <c r="B37" s="22"/>
      <c r="C37" s="22"/>
      <c r="D37" s="22"/>
      <c r="E37" s="22"/>
      <c r="F37" s="22"/>
      <c r="G37" s="22"/>
      <c r="H37" s="22"/>
      <c r="I37" s="22"/>
      <c r="J37" s="22"/>
      <c r="K37" s="22"/>
      <c r="L37" s="22"/>
      <c r="M37" s="22"/>
      <c r="N37" s="22"/>
      <c r="O37" s="863" t="s">
        <v>2216</v>
      </c>
    </row>
    <row r="38" spans="1:15" ht="15.75">
      <c r="A38" s="61"/>
      <c r="B38" s="22"/>
      <c r="C38" s="22"/>
      <c r="D38" s="22"/>
      <c r="E38" s="22"/>
      <c r="F38" s="22"/>
      <c r="G38" s="22"/>
      <c r="H38" s="22"/>
      <c r="I38" s="22"/>
      <c r="J38" s="22"/>
      <c r="K38" s="22"/>
      <c r="L38" s="22"/>
      <c r="M38" s="22"/>
      <c r="N38" s="22"/>
      <c r="O38" s="863" t="s">
        <v>2217</v>
      </c>
    </row>
    <row r="39" spans="1:15" ht="15.75">
      <c r="A39" s="61"/>
      <c r="B39" s="682"/>
      <c r="C39" s="22"/>
      <c r="D39" s="22"/>
      <c r="E39" s="22"/>
      <c r="F39" s="22"/>
      <c r="G39" s="22"/>
      <c r="H39" s="22"/>
      <c r="I39" s="22"/>
      <c r="J39" s="22"/>
      <c r="K39" s="22"/>
      <c r="L39" s="22"/>
      <c r="M39" s="22"/>
      <c r="N39" s="22"/>
      <c r="O39" s="863" t="s">
        <v>2218</v>
      </c>
    </row>
    <row r="40" spans="1:15" ht="15.75">
      <c r="A40" s="241"/>
      <c r="B40" s="758"/>
      <c r="C40" s="250"/>
      <c r="D40" s="40"/>
      <c r="E40" s="22"/>
      <c r="F40" s="22"/>
      <c r="G40" s="22"/>
      <c r="H40" s="22"/>
      <c r="I40" s="22"/>
      <c r="J40" s="22"/>
      <c r="K40" s="22"/>
      <c r="L40" s="22"/>
      <c r="M40" s="22"/>
      <c r="N40" s="22"/>
    </row>
    <row r="41" spans="1:15" ht="15.75">
      <c r="A41" s="61"/>
      <c r="B41" s="22"/>
      <c r="C41" s="22"/>
      <c r="D41" s="22"/>
      <c r="E41" s="22"/>
      <c r="F41" s="22"/>
      <c r="G41" s="22"/>
      <c r="H41" s="22"/>
      <c r="I41" s="22"/>
      <c r="J41" s="22"/>
      <c r="K41" s="22"/>
      <c r="L41" s="22"/>
      <c r="M41" s="22"/>
      <c r="N41" s="22"/>
    </row>
    <row r="42" spans="1:15" ht="15.75">
      <c r="A42" s="22"/>
      <c r="B42" s="22"/>
      <c r="C42" s="59"/>
      <c r="D42" s="22"/>
      <c r="E42" s="22"/>
      <c r="F42" s="22"/>
      <c r="G42" s="22"/>
      <c r="H42" s="22"/>
      <c r="I42" s="22"/>
      <c r="J42" s="22"/>
      <c r="K42" s="22"/>
      <c r="L42" s="22"/>
      <c r="M42" s="22"/>
      <c r="N42" s="22"/>
    </row>
    <row r="43" spans="1:15" ht="15.75">
      <c r="A43" s="40"/>
      <c r="B43" s="758"/>
      <c r="C43" s="894"/>
      <c r="D43" s="250"/>
      <c r="E43" s="894"/>
      <c r="F43" s="758"/>
      <c r="G43" s="250"/>
      <c r="H43" s="40"/>
      <c r="I43" s="758"/>
      <c r="J43" s="250"/>
      <c r="K43" s="40"/>
      <c r="L43" s="250"/>
      <c r="M43" s="758"/>
      <c r="N43" s="250"/>
    </row>
    <row r="44" spans="1:15">
      <c r="A44" s="13"/>
      <c r="B44" s="13"/>
      <c r="C44" s="13"/>
      <c r="D44" s="13"/>
      <c r="E44" s="13"/>
      <c r="F44" s="13"/>
      <c r="G44" s="13"/>
      <c r="H44" s="13"/>
      <c r="I44" s="13"/>
      <c r="J44" s="13"/>
      <c r="K44" s="13"/>
      <c r="L44" s="13"/>
      <c r="M44" s="13"/>
      <c r="N44" s="13"/>
    </row>
  </sheetData>
  <sheetProtection password="FEF7" sheet="1" objects="1" scenarios="1"/>
  <mergeCells count="15">
    <mergeCell ref="G35:I35"/>
    <mergeCell ref="E8:N8"/>
    <mergeCell ref="E12:N12"/>
    <mergeCell ref="E16:N16"/>
    <mergeCell ref="E20:N20"/>
    <mergeCell ref="E10:H10"/>
    <mergeCell ref="M10:N10"/>
    <mergeCell ref="D14:F14"/>
    <mergeCell ref="H14:I14"/>
    <mergeCell ref="D18:H18"/>
    <mergeCell ref="J18:N18"/>
    <mergeCell ref="B26:N28"/>
    <mergeCell ref="B30:N33"/>
    <mergeCell ref="F25:H25"/>
    <mergeCell ref="K23:L23"/>
  </mergeCells>
  <phoneticPr fontId="5" type="noConversion"/>
  <conditionalFormatting sqref="I23:K24">
    <cfRule type="expression" dxfId="533" priority="1" stopIfTrue="1">
      <formula>$AC$10=1</formula>
    </cfRule>
  </conditionalFormatting>
  <dataValidations count="7">
    <dataValidation type="list" allowBlank="1" showInputMessage="1" showErrorMessage="1" error="You have entered an invalid selection. Please make selection from drop down menu." prompt="Please make selection from drop down menu." sqref="F25:H25">
      <formula1>$O$27:$O$34</formula1>
    </dataValidation>
    <dataValidation type="list" allowBlank="1" showInputMessage="1" showErrorMessage="1" error="You have entered an invalid selection. Please make selection from drop down menu." prompt="Please make selection from drop down menu._x000a_" sqref="G35:I35">
      <formula1>$O$36:$O$39</formula1>
    </dataValidation>
    <dataValidation type="textLength" operator="lessThanOrEqual" allowBlank="1" showInputMessage="1" showErrorMessage="1" error="Sponsor name may not be longer than 50 characters." sqref="E8:N8">
      <formula1>50</formula1>
    </dataValidation>
    <dataValidation allowBlank="1" showInputMessage="1" showErrorMessage="1" error="You have entered an invalid selection. Please make selection from drop down menu." prompt="Please make selection from drop down menu." sqref="E25"/>
    <dataValidation allowBlank="1" showInputMessage="1" showErrorMessage="1" error="You have entered an invalid selection. Please make selection from drop down menu." prompt="Please make selection from drop down menu._x000a_" sqref="F35"/>
    <dataValidation type="list" allowBlank="1" showInputMessage="1" showErrorMessage="1" prompt="Please make selection from Drop Down Menu" sqref="K24:L24">
      <formula1>$AB$5:$AB$6</formula1>
    </dataValidation>
    <dataValidation type="list" allowBlank="1" showInputMessage="1" showErrorMessage="1" prompt="Please make selection from Drop Down Menu" sqref="K23:L23">
      <formula1>$O$23:$O$24</formula1>
    </dataValidation>
  </dataValidations>
  <pageMargins left="0.75" right="0.75" top="1" bottom="0.25" header="0.5" footer="0.5"/>
  <pageSetup orientation="portrait" r:id="rId1"/>
  <headerFooter alignWithMargins="0">
    <oddFooter>&amp;CApplication Page 11</oddFooter>
  </headerFooter>
</worksheet>
</file>

<file path=xl/worksheets/sheet12.xml><?xml version="1.0" encoding="utf-8"?>
<worksheet xmlns="http://schemas.openxmlformats.org/spreadsheetml/2006/main" xmlns:r="http://schemas.openxmlformats.org/officeDocument/2006/relationships">
  <sheetPr codeName="Sheet12">
    <pageSetUpPr autoPageBreaks="0"/>
  </sheetPr>
  <dimension ref="A1:O41"/>
  <sheetViews>
    <sheetView showGridLines="0" showRowColHeaders="0" topLeftCell="A5" workbookViewId="0">
      <selection activeCell="L5" sqref="L5:M5"/>
    </sheetView>
  </sheetViews>
  <sheetFormatPr defaultRowHeight="12.75"/>
  <cols>
    <col min="1" max="1" width="4.5703125" style="34" customWidth="1"/>
    <col min="2" max="2" width="4.7109375" customWidth="1"/>
    <col min="4" max="5" width="4.7109375" customWidth="1"/>
    <col min="7" max="7" width="4.7109375" customWidth="1"/>
    <col min="9" max="9" width="4.140625" customWidth="1"/>
    <col min="11" max="11" width="9.5703125" customWidth="1"/>
  </cols>
  <sheetData>
    <row r="1" spans="1:13" ht="15.75">
      <c r="A1" s="83" t="s">
        <v>106</v>
      </c>
      <c r="B1" s="15"/>
      <c r="C1" s="15"/>
      <c r="D1" s="15"/>
      <c r="E1" s="15"/>
      <c r="F1" s="15"/>
      <c r="G1" s="15"/>
      <c r="H1" s="15"/>
      <c r="I1" s="15"/>
      <c r="J1" s="15"/>
      <c r="K1" s="15"/>
      <c r="L1" s="15"/>
      <c r="M1" s="15"/>
    </row>
    <row r="2" spans="1:13" ht="15.75">
      <c r="A2" s="10"/>
      <c r="L2" s="1534" t="s">
        <v>553</v>
      </c>
      <c r="M2" s="1534"/>
    </row>
    <row r="3" spans="1:13" ht="16.5" thickBot="1">
      <c r="A3" s="11" t="s">
        <v>107</v>
      </c>
      <c r="B3" s="11" t="s">
        <v>108</v>
      </c>
      <c r="L3" s="1535"/>
      <c r="M3" s="1535"/>
    </row>
    <row r="4" spans="1:13" ht="16.5" thickBot="1">
      <c r="A4" s="10"/>
      <c r="B4" s="193" t="s">
        <v>109</v>
      </c>
      <c r="C4" s="194"/>
      <c r="D4" s="194"/>
      <c r="E4" s="194"/>
      <c r="F4" s="194"/>
      <c r="G4" s="438"/>
      <c r="H4" s="439" t="s">
        <v>110</v>
      </c>
      <c r="I4" s="194"/>
      <c r="J4" s="194"/>
      <c r="K4" s="438"/>
      <c r="L4" s="439" t="s">
        <v>2080</v>
      </c>
      <c r="M4" s="89"/>
    </row>
    <row r="5" spans="1:13" ht="20.100000000000001" customHeight="1">
      <c r="A5" s="10"/>
      <c r="B5" s="1525">
        <f>'Page 11'!E8</f>
        <v>0</v>
      </c>
      <c r="C5" s="1526"/>
      <c r="D5" s="1526"/>
      <c r="E5" s="1526"/>
      <c r="F5" s="1526"/>
      <c r="G5" s="1526"/>
      <c r="H5" s="1529">
        <f>'Page 11'!E10</f>
        <v>0</v>
      </c>
      <c r="I5" s="1529"/>
      <c r="J5" s="1529"/>
      <c r="K5" s="1529"/>
      <c r="L5" s="1521"/>
      <c r="M5" s="1522"/>
    </row>
    <row r="6" spans="1:13" ht="20.100000000000001" customHeight="1">
      <c r="A6" s="10"/>
      <c r="B6" s="1527"/>
      <c r="C6" s="1528"/>
      <c r="D6" s="1528"/>
      <c r="E6" s="1528"/>
      <c r="F6" s="1528"/>
      <c r="G6" s="1528"/>
      <c r="H6" s="1530"/>
      <c r="I6" s="1530"/>
      <c r="J6" s="1530"/>
      <c r="K6" s="1530"/>
      <c r="L6" s="1523"/>
      <c r="M6" s="1524"/>
    </row>
    <row r="7" spans="1:13" ht="20.100000000000001" customHeight="1">
      <c r="A7" s="10"/>
      <c r="B7" s="1527"/>
      <c r="C7" s="1528"/>
      <c r="D7" s="1528"/>
      <c r="E7" s="1528"/>
      <c r="F7" s="1528"/>
      <c r="G7" s="1528"/>
      <c r="H7" s="1530"/>
      <c r="I7" s="1530"/>
      <c r="J7" s="1530"/>
      <c r="K7" s="1530"/>
      <c r="L7" s="1523"/>
      <c r="M7" s="1524"/>
    </row>
    <row r="8" spans="1:13" ht="20.100000000000001" customHeight="1">
      <c r="A8" s="10"/>
      <c r="B8" s="1527"/>
      <c r="C8" s="1528"/>
      <c r="D8" s="1528"/>
      <c r="E8" s="1528"/>
      <c r="F8" s="1528"/>
      <c r="G8" s="1528"/>
      <c r="H8" s="1530"/>
      <c r="I8" s="1530"/>
      <c r="J8" s="1530"/>
      <c r="K8" s="1530"/>
      <c r="L8" s="1523"/>
      <c r="M8" s="1524"/>
    </row>
    <row r="9" spans="1:13" ht="20.100000000000001" customHeight="1">
      <c r="A9" s="10"/>
      <c r="B9" s="1527"/>
      <c r="C9" s="1528"/>
      <c r="D9" s="1528"/>
      <c r="E9" s="1528"/>
      <c r="F9" s="1528"/>
      <c r="G9" s="1528"/>
      <c r="H9" s="1530"/>
      <c r="I9" s="1530"/>
      <c r="J9" s="1530"/>
      <c r="K9" s="1530"/>
      <c r="L9" s="1523"/>
      <c r="M9" s="1524"/>
    </row>
    <row r="10" spans="1:13" ht="20.100000000000001" customHeight="1">
      <c r="A10" s="10"/>
      <c r="B10" s="1533"/>
      <c r="C10" s="1528"/>
      <c r="D10" s="1528"/>
      <c r="E10" s="1528"/>
      <c r="F10" s="1528"/>
      <c r="G10" s="1528"/>
      <c r="H10" s="1530"/>
      <c r="I10" s="1530"/>
      <c r="J10" s="1530"/>
      <c r="K10" s="1530"/>
      <c r="L10" s="1523"/>
      <c r="M10" s="1524"/>
    </row>
    <row r="11" spans="1:13" ht="20.100000000000001" customHeight="1">
      <c r="A11" s="10"/>
      <c r="B11" s="1533"/>
      <c r="C11" s="1528"/>
      <c r="D11" s="1528"/>
      <c r="E11" s="1528"/>
      <c r="F11" s="1528"/>
      <c r="G11" s="1528"/>
      <c r="H11" s="1530"/>
      <c r="I11" s="1530"/>
      <c r="J11" s="1530"/>
      <c r="K11" s="1530"/>
      <c r="L11" s="1523"/>
      <c r="M11" s="1524"/>
    </row>
    <row r="12" spans="1:13" ht="20.100000000000001" customHeight="1">
      <c r="A12" s="10"/>
      <c r="B12" s="1533"/>
      <c r="C12" s="1528"/>
      <c r="D12" s="1528"/>
      <c r="E12" s="1528"/>
      <c r="F12" s="1528"/>
      <c r="G12" s="1528"/>
      <c r="H12" s="1530"/>
      <c r="I12" s="1530"/>
      <c r="J12" s="1530"/>
      <c r="K12" s="1530"/>
      <c r="L12" s="1523"/>
      <c r="M12" s="1524"/>
    </row>
    <row r="13" spans="1:13" ht="20.100000000000001" customHeight="1" thickBot="1">
      <c r="A13" s="10"/>
      <c r="B13" s="1531"/>
      <c r="C13" s="1532"/>
      <c r="D13" s="1532"/>
      <c r="E13" s="1532"/>
      <c r="F13" s="1532"/>
      <c r="G13" s="1532"/>
      <c r="H13" s="1539"/>
      <c r="I13" s="1539"/>
      <c r="J13" s="1539"/>
      <c r="K13" s="1539"/>
      <c r="L13" s="1537"/>
      <c r="M13" s="1538"/>
    </row>
    <row r="14" spans="1:13" ht="15.75">
      <c r="A14" s="10"/>
    </row>
    <row r="15" spans="1:13" ht="15.75">
      <c r="A15" s="11" t="s">
        <v>957</v>
      </c>
      <c r="B15" s="11" t="s">
        <v>2336</v>
      </c>
      <c r="G15" s="1473"/>
      <c r="H15" s="1473"/>
      <c r="L15" s="863" t="s">
        <v>117</v>
      </c>
    </row>
    <row r="16" spans="1:13" ht="15.75">
      <c r="B16" s="922" t="str">
        <f>IF(G15=L15,"x","")</f>
        <v/>
      </c>
      <c r="C16" s="923"/>
      <c r="D16" s="923"/>
      <c r="E16" s="922" t="str">
        <f>IF(G15=L16,"x","")</f>
        <v/>
      </c>
      <c r="F16" s="22"/>
      <c r="G16" s="22"/>
      <c r="H16" s="22"/>
      <c r="I16" s="22"/>
      <c r="J16" s="22"/>
      <c r="K16" s="22"/>
      <c r="L16" s="868" t="s">
        <v>118</v>
      </c>
    </row>
    <row r="17" spans="1:15" ht="15.75">
      <c r="A17" s="16" t="s">
        <v>960</v>
      </c>
      <c r="B17" s="16" t="s">
        <v>120</v>
      </c>
      <c r="D17" s="41"/>
      <c r="E17" s="41"/>
    </row>
    <row r="18" spans="1:15" ht="15.75">
      <c r="A18" s="16"/>
      <c r="B18" s="11" t="s">
        <v>119</v>
      </c>
      <c r="C18" s="11"/>
      <c r="D18" s="1437"/>
      <c r="E18" s="1479"/>
      <c r="F18" s="50" t="s">
        <v>1917</v>
      </c>
      <c r="G18" s="758"/>
      <c r="H18" s="250"/>
      <c r="I18" s="1541"/>
      <c r="J18" s="1542"/>
      <c r="K18" s="1542"/>
      <c r="L18" s="1542"/>
      <c r="M18" s="1542"/>
      <c r="O18" s="800" t="s">
        <v>194</v>
      </c>
    </row>
    <row r="19" spans="1:15" ht="15.75">
      <c r="A19" s="16"/>
      <c r="B19" s="16" t="s">
        <v>111</v>
      </c>
      <c r="C19" s="11"/>
      <c r="D19" s="1501"/>
      <c r="E19" s="1540"/>
      <c r="F19" s="50" t="s">
        <v>1917</v>
      </c>
      <c r="G19" s="758"/>
      <c r="H19" s="250"/>
      <c r="I19" s="1543"/>
      <c r="J19" s="1496"/>
      <c r="K19" s="1496"/>
      <c r="L19" s="1496"/>
      <c r="M19" s="1496"/>
      <c r="O19" s="800" t="s">
        <v>193</v>
      </c>
    </row>
    <row r="20" spans="1:15" ht="15.75">
      <c r="C20" s="41"/>
      <c r="D20" s="41"/>
      <c r="E20" s="32"/>
      <c r="I20" s="1496"/>
      <c r="J20" s="1496"/>
      <c r="K20" s="1496"/>
      <c r="L20" s="1496"/>
      <c r="M20" s="1496"/>
    </row>
    <row r="21" spans="1:15">
      <c r="A21" s="86" t="s">
        <v>112</v>
      </c>
    </row>
    <row r="22" spans="1:15" ht="15.75">
      <c r="A22" s="10"/>
    </row>
    <row r="23" spans="1:15" ht="15.75">
      <c r="A23" s="10"/>
    </row>
    <row r="24" spans="1:15" ht="15.75">
      <c r="A24" s="16" t="s">
        <v>963</v>
      </c>
      <c r="B24" s="16" t="s">
        <v>113</v>
      </c>
    </row>
    <row r="25" spans="1:15" ht="15.75">
      <c r="A25" s="16"/>
      <c r="B25" s="16"/>
    </row>
    <row r="26" spans="1:15" ht="15.75">
      <c r="B26" s="11" t="s">
        <v>114</v>
      </c>
      <c r="D26" s="1441"/>
      <c r="E26" s="1510"/>
      <c r="F26" s="1510"/>
      <c r="G26" s="1510"/>
      <c r="H26" s="1510"/>
      <c r="I26" s="1510"/>
      <c r="J26" s="1510"/>
      <c r="K26" s="1510"/>
      <c r="L26" s="1510"/>
      <c r="M26" s="1510"/>
    </row>
    <row r="27" spans="1:15" ht="15.75">
      <c r="A27" s="10"/>
      <c r="D27" s="437"/>
      <c r="E27" s="437"/>
      <c r="F27" s="437"/>
      <c r="G27" s="437"/>
      <c r="H27" s="437"/>
      <c r="I27" s="437"/>
      <c r="J27" s="437"/>
      <c r="K27" s="437"/>
      <c r="L27" s="437"/>
      <c r="M27" s="437"/>
    </row>
    <row r="28" spans="1:15" ht="15.75">
      <c r="B28" s="11" t="s">
        <v>115</v>
      </c>
      <c r="D28" s="1441"/>
      <c r="E28" s="1510"/>
      <c r="F28" s="1510"/>
      <c r="G28" s="1510"/>
      <c r="H28" s="1510"/>
      <c r="I28" s="1510"/>
      <c r="J28" s="1510"/>
      <c r="K28" s="1510"/>
      <c r="L28" s="1510"/>
      <c r="M28" s="1510"/>
    </row>
    <row r="29" spans="1:15" ht="15.75">
      <c r="A29" s="10"/>
      <c r="D29" s="437"/>
      <c r="E29" s="437"/>
      <c r="F29" s="437"/>
      <c r="G29" s="437"/>
      <c r="H29" s="437"/>
      <c r="I29" s="437"/>
      <c r="J29" s="437"/>
      <c r="K29" s="437"/>
      <c r="L29" s="437"/>
      <c r="M29" s="437"/>
    </row>
    <row r="30" spans="1:15" ht="15.75">
      <c r="B30" s="11" t="s">
        <v>116</v>
      </c>
      <c r="D30" s="1458"/>
      <c r="E30" s="1511"/>
      <c r="F30" s="1511"/>
      <c r="G30" s="1511"/>
      <c r="H30" s="1511"/>
      <c r="I30" s="1511"/>
      <c r="J30" s="1511"/>
      <c r="K30" s="1511"/>
      <c r="L30" s="1511"/>
      <c r="M30" s="1511"/>
    </row>
    <row r="31" spans="1:15" ht="15.75">
      <c r="A31" s="10"/>
    </row>
    <row r="32" spans="1:15" ht="15.75">
      <c r="B32" s="11" t="s">
        <v>1677</v>
      </c>
      <c r="C32" s="1441"/>
      <c r="D32" s="1510"/>
      <c r="E32" s="1510"/>
      <c r="F32" s="1510"/>
      <c r="G32" s="1510"/>
      <c r="H32" s="80" t="s">
        <v>974</v>
      </c>
      <c r="I32" s="1441"/>
      <c r="J32" s="1510"/>
      <c r="K32" s="80" t="s">
        <v>1679</v>
      </c>
      <c r="L32" s="1510"/>
      <c r="M32" s="1510"/>
    </row>
    <row r="33" spans="1:14" ht="15.75">
      <c r="A33" s="10"/>
    </row>
    <row r="34" spans="1:14" ht="15.75">
      <c r="B34" s="11" t="s">
        <v>976</v>
      </c>
      <c r="D34" s="1441"/>
      <c r="E34" s="1510"/>
      <c r="F34" s="1510"/>
      <c r="G34" s="1510"/>
      <c r="H34" s="1510"/>
      <c r="I34" s="11" t="s">
        <v>977</v>
      </c>
      <c r="J34" s="1441"/>
      <c r="K34" s="1510"/>
      <c r="L34" s="1510"/>
      <c r="M34" s="1510"/>
    </row>
    <row r="35" spans="1:14" ht="15.75">
      <c r="A35" s="10"/>
    </row>
    <row r="36" spans="1:14" ht="15.75">
      <c r="B36" s="11" t="s">
        <v>1213</v>
      </c>
      <c r="D36" s="1536"/>
      <c r="E36" s="1510"/>
      <c r="F36" s="1510"/>
      <c r="G36" s="1510"/>
      <c r="H36" s="1510"/>
      <c r="I36" s="1510"/>
      <c r="J36" s="1510"/>
      <c r="K36" s="1510"/>
      <c r="L36" s="1510"/>
      <c r="M36" s="1510"/>
    </row>
    <row r="37" spans="1:14" ht="15.75">
      <c r="A37" s="10"/>
    </row>
    <row r="38" spans="1:14" ht="15.75">
      <c r="B38" s="11" t="s">
        <v>159</v>
      </c>
      <c r="D38" s="1476"/>
      <c r="E38" s="1476"/>
      <c r="F38" s="1476"/>
      <c r="G38" s="1476"/>
      <c r="H38" s="1476"/>
      <c r="I38" s="895"/>
      <c r="J38" s="895"/>
      <c r="K38" s="895"/>
      <c r="L38" s="895"/>
      <c r="M38" s="895"/>
      <c r="N38" s="800" t="s">
        <v>640</v>
      </c>
    </row>
    <row r="39" spans="1:14" ht="15.75">
      <c r="A39" s="10"/>
      <c r="N39" s="800" t="s">
        <v>1278</v>
      </c>
    </row>
    <row r="40" spans="1:14" ht="15.75">
      <c r="A40" s="10"/>
      <c r="N40" s="800" t="s">
        <v>2118</v>
      </c>
    </row>
    <row r="41" spans="1:14">
      <c r="N41" s="800" t="s">
        <v>158</v>
      </c>
    </row>
  </sheetData>
  <sheetProtection password="FEF7" sheet="1" objects="1" scenarios="1"/>
  <mergeCells count="43">
    <mergeCell ref="L2:M3"/>
    <mergeCell ref="D34:H34"/>
    <mergeCell ref="J34:M34"/>
    <mergeCell ref="D36:M36"/>
    <mergeCell ref="L13:M13"/>
    <mergeCell ref="H13:K13"/>
    <mergeCell ref="L9:M9"/>
    <mergeCell ref="L10:M10"/>
    <mergeCell ref="D26:M26"/>
    <mergeCell ref="D28:M28"/>
    <mergeCell ref="L11:M11"/>
    <mergeCell ref="L12:M12"/>
    <mergeCell ref="D19:E19"/>
    <mergeCell ref="I18:M18"/>
    <mergeCell ref="I19:M20"/>
    <mergeCell ref="D30:M30"/>
    <mergeCell ref="C32:G32"/>
    <mergeCell ref="I32:J32"/>
    <mergeCell ref="L32:M32"/>
    <mergeCell ref="D38:H38"/>
    <mergeCell ref="B9:G9"/>
    <mergeCell ref="B13:G13"/>
    <mergeCell ref="H9:K9"/>
    <mergeCell ref="B10:G10"/>
    <mergeCell ref="G15:H15"/>
    <mergeCell ref="D18:E18"/>
    <mergeCell ref="H10:K10"/>
    <mergeCell ref="H11:K11"/>
    <mergeCell ref="H12:K12"/>
    <mergeCell ref="B11:G11"/>
    <mergeCell ref="B12:G12"/>
    <mergeCell ref="L5:M5"/>
    <mergeCell ref="L6:M6"/>
    <mergeCell ref="L7:M7"/>
    <mergeCell ref="L8:M8"/>
    <mergeCell ref="B5:G5"/>
    <mergeCell ref="B6:G6"/>
    <mergeCell ref="B7:G7"/>
    <mergeCell ref="B8:G8"/>
    <mergeCell ref="H5:K5"/>
    <mergeCell ref="H6:K6"/>
    <mergeCell ref="H7:K7"/>
    <mergeCell ref="H8:K8"/>
  </mergeCells>
  <phoneticPr fontId="5" type="noConversion"/>
  <conditionalFormatting sqref="I18:M18">
    <cfRule type="expression" dxfId="532" priority="1" stopIfTrue="1">
      <formula>$D$18="No"</formula>
    </cfRule>
  </conditionalFormatting>
  <conditionalFormatting sqref="I19:M20">
    <cfRule type="expression" dxfId="531" priority="2" stopIfTrue="1">
      <formula>$D$19="No"</formula>
    </cfRule>
  </conditionalFormatting>
  <dataValidations count="4">
    <dataValidation type="list" allowBlank="1" showInputMessage="1" showErrorMessage="1" error="You have entered an invalid selection. Please make selection from drop down menu." prompt="Please make selection from drop down menu." sqref="D38:H38">
      <formula1>$N$38:$N$41</formula1>
    </dataValidation>
    <dataValidation type="list" allowBlank="1" showInputMessage="1" showErrorMessage="1" prompt="Please make selection from drop down menu." sqref="D18:E19">
      <formula1>$O$18:$O$19</formula1>
    </dataValidation>
    <dataValidation allowBlank="1" showInputMessage="1" showErrorMessage="1" prompt="To input less than 1%, input as 0.##. You must input the zero." sqref="L5:M13"/>
    <dataValidation type="list" allowBlank="1" showInputMessage="1" showErrorMessage="1" prompt="Please make selection from drop down menu" sqref="G15:H15">
      <formula1>$L$15:$L$16</formula1>
    </dataValidation>
  </dataValidations>
  <pageMargins left="0.75" right="0.5" top="1" bottom="0.25" header="0.5" footer="0.5"/>
  <pageSetup orientation="portrait" r:id="rId1"/>
  <headerFooter alignWithMargins="0">
    <oddFooter>&amp;CApplication Page 12</oddFooter>
  </headerFooter>
</worksheet>
</file>

<file path=xl/worksheets/sheet13.xml><?xml version="1.0" encoding="utf-8"?>
<worksheet xmlns="http://schemas.openxmlformats.org/spreadsheetml/2006/main" xmlns:r="http://schemas.openxmlformats.org/officeDocument/2006/relationships">
  <sheetPr codeName="Sheet13">
    <pageSetUpPr autoPageBreaks="0"/>
  </sheetPr>
  <dimension ref="A1:AE47"/>
  <sheetViews>
    <sheetView showGridLines="0" showRowColHeaders="0" workbookViewId="0">
      <selection activeCell="E6" sqref="E6:T6"/>
    </sheetView>
  </sheetViews>
  <sheetFormatPr defaultRowHeight="12.75"/>
  <cols>
    <col min="1" max="12" width="4.7109375" customWidth="1"/>
    <col min="13" max="13" width="4.28515625" customWidth="1"/>
    <col min="14" max="14" width="5.5703125" customWidth="1"/>
    <col min="15" max="19" width="4.7109375" customWidth="1"/>
    <col min="20" max="20" width="5.5703125" customWidth="1"/>
    <col min="22" max="22" width="0" hidden="1" customWidth="1"/>
    <col min="25" max="25" width="9.140625" style="13"/>
  </cols>
  <sheetData>
    <row r="1" spans="1:22" ht="15.75">
      <c r="A1" s="83" t="s">
        <v>125</v>
      </c>
      <c r="B1" s="15"/>
      <c r="C1" s="15"/>
      <c r="D1" s="15"/>
      <c r="E1" s="15"/>
      <c r="F1" s="15"/>
      <c r="G1" s="15"/>
      <c r="H1" s="15"/>
      <c r="I1" s="15"/>
      <c r="J1" s="15"/>
      <c r="K1" s="15"/>
      <c r="L1" s="15"/>
      <c r="M1" s="15"/>
      <c r="N1" s="15"/>
      <c r="O1" s="15"/>
      <c r="P1" s="15"/>
      <c r="Q1" s="15"/>
      <c r="R1" s="15"/>
      <c r="S1" s="15"/>
      <c r="T1" s="15"/>
    </row>
    <row r="2" spans="1:22" ht="15.75">
      <c r="A2" s="10"/>
      <c r="B2" s="34"/>
      <c r="C2" s="34"/>
      <c r="D2" s="34"/>
      <c r="E2" s="34"/>
      <c r="F2" s="34"/>
      <c r="G2" s="34"/>
      <c r="H2" s="34"/>
      <c r="I2" s="34"/>
    </row>
    <row r="3" spans="1:22" ht="15.75">
      <c r="A3" s="10" t="s">
        <v>129</v>
      </c>
      <c r="B3" s="34"/>
      <c r="C3" s="34"/>
      <c r="D3" s="34"/>
      <c r="E3" s="34"/>
      <c r="F3" s="34"/>
      <c r="G3" s="34"/>
      <c r="H3" s="34"/>
      <c r="I3" s="34"/>
    </row>
    <row r="4" spans="1:22" ht="15.75">
      <c r="A4" s="10" t="s">
        <v>636</v>
      </c>
      <c r="B4" s="34"/>
      <c r="C4" s="34"/>
      <c r="D4" s="34"/>
      <c r="E4" s="34"/>
      <c r="F4" s="34"/>
      <c r="G4" s="34"/>
      <c r="H4" s="34"/>
      <c r="I4" s="34"/>
    </row>
    <row r="5" spans="1:22" ht="15.75">
      <c r="A5" s="10"/>
      <c r="B5" s="34"/>
      <c r="C5" s="34"/>
      <c r="D5" s="34"/>
      <c r="E5" s="34"/>
      <c r="F5" s="34"/>
      <c r="G5" s="34"/>
      <c r="H5" s="34"/>
      <c r="I5" s="34"/>
    </row>
    <row r="6" spans="1:22" ht="15.75">
      <c r="A6" s="10" t="s">
        <v>1674</v>
      </c>
      <c r="B6" s="10" t="s">
        <v>126</v>
      </c>
      <c r="D6" s="34"/>
      <c r="E6" s="1458"/>
      <c r="F6" s="1510"/>
      <c r="G6" s="1510"/>
      <c r="H6" s="1510"/>
      <c r="I6" s="1510"/>
      <c r="J6" s="1510"/>
      <c r="K6" s="1510"/>
      <c r="L6" s="1510"/>
      <c r="M6" s="1510"/>
      <c r="N6" s="1510"/>
      <c r="O6" s="1510"/>
      <c r="P6" s="1510"/>
      <c r="Q6" s="1510"/>
      <c r="R6" s="1510"/>
      <c r="S6" s="1510"/>
      <c r="T6" s="1510"/>
      <c r="V6">
        <f>E6</f>
        <v>0</v>
      </c>
    </row>
    <row r="7" spans="1:22" ht="15.75">
      <c r="A7" s="10"/>
      <c r="B7" s="34"/>
      <c r="C7" s="34"/>
      <c r="D7" s="34"/>
      <c r="E7" s="34"/>
      <c r="F7" s="34"/>
      <c r="G7" s="34"/>
      <c r="H7" s="34"/>
      <c r="I7" s="34"/>
    </row>
    <row r="8" spans="1:22" ht="15.75">
      <c r="A8" s="34"/>
      <c r="B8" s="10" t="s">
        <v>971</v>
      </c>
      <c r="C8" s="85"/>
      <c r="E8" s="1544"/>
      <c r="F8" s="1545"/>
      <c r="G8" s="1545"/>
      <c r="H8" s="1545"/>
      <c r="I8" s="1545"/>
      <c r="J8" s="1545"/>
      <c r="K8" s="1545"/>
      <c r="L8" s="1545"/>
      <c r="M8" s="1545"/>
      <c r="R8" s="80" t="s">
        <v>2221</v>
      </c>
      <c r="S8" s="1518"/>
      <c r="T8" s="1518"/>
    </row>
    <row r="9" spans="1:22" ht="15.75">
      <c r="A9" s="10"/>
      <c r="B9" s="34"/>
      <c r="C9" s="34"/>
      <c r="D9" s="34"/>
      <c r="E9" s="34"/>
      <c r="F9" s="34"/>
      <c r="G9" s="34"/>
      <c r="H9" s="34"/>
      <c r="I9" s="34"/>
    </row>
    <row r="10" spans="1:22" ht="15.75">
      <c r="A10" s="34"/>
      <c r="B10" s="10" t="s">
        <v>972</v>
      </c>
      <c r="C10" s="34"/>
      <c r="D10" s="34"/>
      <c r="E10" s="1458"/>
      <c r="F10" s="1510"/>
      <c r="G10" s="1510"/>
      <c r="H10" s="1510"/>
      <c r="I10" s="1510"/>
      <c r="J10" s="1510"/>
      <c r="K10" s="1510"/>
      <c r="L10" s="1510"/>
      <c r="M10" s="1510"/>
      <c r="N10" s="1510"/>
      <c r="O10" s="1510"/>
      <c r="P10" s="1510"/>
      <c r="Q10" s="1510"/>
      <c r="R10" s="1510"/>
      <c r="S10" s="1510"/>
      <c r="T10" s="1510"/>
    </row>
    <row r="11" spans="1:22" ht="15.75">
      <c r="A11" s="10"/>
      <c r="B11" s="34"/>
      <c r="C11" s="34"/>
      <c r="D11" s="34"/>
      <c r="E11" s="34"/>
      <c r="F11" s="34"/>
      <c r="G11" s="34"/>
      <c r="H11" s="34"/>
      <c r="I11" s="34"/>
    </row>
    <row r="12" spans="1:22" ht="15.75">
      <c r="A12" s="34"/>
      <c r="B12" s="10" t="s">
        <v>1677</v>
      </c>
      <c r="C12" s="1458"/>
      <c r="D12" s="1510"/>
      <c r="E12" s="1510"/>
      <c r="F12" s="1510"/>
      <c r="G12" s="1510"/>
      <c r="I12" s="80" t="s">
        <v>973</v>
      </c>
      <c r="J12" s="1441"/>
      <c r="K12" s="1510"/>
      <c r="L12" s="1510"/>
      <c r="M12" s="1510"/>
      <c r="N12" s="10" t="s">
        <v>974</v>
      </c>
      <c r="O12" s="533"/>
      <c r="Q12" s="10" t="s">
        <v>1679</v>
      </c>
      <c r="S12" s="1510"/>
      <c r="T12" s="1510"/>
    </row>
    <row r="13" spans="1:22" ht="15.75">
      <c r="A13" s="10"/>
      <c r="B13" s="34"/>
      <c r="C13" s="34"/>
      <c r="D13" s="34"/>
      <c r="E13" s="34"/>
      <c r="F13" s="34"/>
      <c r="G13" s="34"/>
      <c r="H13" s="34"/>
      <c r="I13" s="34"/>
    </row>
    <row r="14" spans="1:22" ht="15.75">
      <c r="A14" s="34"/>
      <c r="B14" s="10" t="s">
        <v>975</v>
      </c>
      <c r="C14" s="34"/>
      <c r="D14" s="34"/>
      <c r="E14" s="440"/>
      <c r="F14" s="1458"/>
      <c r="G14" s="1510"/>
      <c r="H14" s="1510"/>
      <c r="I14" s="1510"/>
      <c r="J14" s="1510"/>
      <c r="K14" s="1510"/>
      <c r="L14" s="1510"/>
      <c r="M14" s="1510"/>
      <c r="N14" s="1510"/>
      <c r="O14" s="1510"/>
      <c r="P14" s="1510"/>
      <c r="Q14" s="1510"/>
      <c r="R14" s="1510"/>
      <c r="S14" s="1510"/>
      <c r="T14" s="1510"/>
    </row>
    <row r="15" spans="1:22" ht="15.75">
      <c r="A15" s="10"/>
      <c r="B15" s="34"/>
      <c r="C15" s="34"/>
      <c r="D15" s="34"/>
      <c r="E15" s="34"/>
      <c r="F15" s="34"/>
      <c r="G15" s="34"/>
      <c r="H15" s="34"/>
      <c r="I15" s="34"/>
    </row>
    <row r="16" spans="1:22" ht="15.75">
      <c r="A16" s="34"/>
      <c r="B16" s="10" t="s">
        <v>976</v>
      </c>
      <c r="C16" s="34"/>
      <c r="D16" s="1458"/>
      <c r="E16" s="1510"/>
      <c r="F16" s="1510"/>
      <c r="G16" s="1510"/>
      <c r="H16" s="1510"/>
      <c r="I16" s="1510"/>
      <c r="J16" s="1510"/>
      <c r="K16" s="1510"/>
      <c r="L16" s="10" t="s">
        <v>977</v>
      </c>
      <c r="M16" s="1441"/>
      <c r="N16" s="1510"/>
      <c r="O16" s="1510"/>
      <c r="P16" s="1510"/>
      <c r="Q16" s="1510"/>
      <c r="R16" s="1510"/>
      <c r="S16" s="1510"/>
      <c r="T16" s="1510"/>
    </row>
    <row r="17" spans="1:21" ht="15.75">
      <c r="A17" s="10"/>
      <c r="B17" s="34"/>
      <c r="C17" s="34"/>
      <c r="D17" s="34"/>
      <c r="E17" s="34"/>
      <c r="F17" s="34"/>
      <c r="G17" s="34"/>
      <c r="H17" s="34"/>
      <c r="I17" s="34"/>
    </row>
    <row r="18" spans="1:21" ht="15.75">
      <c r="A18" s="34"/>
      <c r="B18" s="10" t="s">
        <v>1213</v>
      </c>
      <c r="C18" s="34"/>
      <c r="D18" s="34"/>
      <c r="E18" s="1458"/>
      <c r="F18" s="1510"/>
      <c r="G18" s="1510"/>
      <c r="H18" s="1510"/>
      <c r="I18" s="1510"/>
      <c r="J18" s="1510"/>
      <c r="K18" s="1510"/>
      <c r="L18" s="1510"/>
      <c r="M18" s="1510"/>
      <c r="N18" s="1510"/>
      <c r="O18" s="1510"/>
      <c r="P18" s="1510"/>
      <c r="Q18" s="1510"/>
      <c r="R18" s="1510"/>
      <c r="S18" s="1510"/>
      <c r="T18" s="1510"/>
    </row>
    <row r="19" spans="1:21" ht="15.75">
      <c r="A19" s="10"/>
      <c r="B19" s="34"/>
      <c r="C19" s="34"/>
      <c r="D19" s="34"/>
      <c r="E19" s="34"/>
      <c r="F19" s="34"/>
      <c r="G19" s="34"/>
      <c r="H19" s="34"/>
      <c r="I19" s="34"/>
    </row>
    <row r="20" spans="1:21" ht="15.75">
      <c r="A20" s="34"/>
      <c r="B20" s="10" t="s">
        <v>127</v>
      </c>
      <c r="C20" s="34"/>
      <c r="D20" s="34"/>
      <c r="E20" s="34"/>
      <c r="F20" s="34"/>
      <c r="G20" s="1514"/>
      <c r="H20" s="1514"/>
      <c r="I20" s="1514"/>
      <c r="J20" s="1514"/>
      <c r="K20" s="1514"/>
      <c r="L20" s="1514"/>
      <c r="M20" s="1514"/>
      <c r="U20" s="863" t="s">
        <v>2218</v>
      </c>
    </row>
    <row r="21" spans="1:21" ht="15.75">
      <c r="A21" s="10"/>
      <c r="B21" s="1519" t="s">
        <v>862</v>
      </c>
      <c r="C21" s="1520"/>
      <c r="D21" s="1520"/>
      <c r="E21" s="1520"/>
      <c r="F21" s="1520"/>
      <c r="G21" s="1520"/>
      <c r="H21" s="1520"/>
      <c r="I21" s="1520"/>
      <c r="J21" s="1520"/>
      <c r="K21" s="1520"/>
      <c r="L21" s="1520"/>
      <c r="M21" s="1520"/>
      <c r="N21" s="1520"/>
      <c r="O21" s="1520"/>
      <c r="P21" s="1520"/>
      <c r="Q21" s="1520"/>
      <c r="R21" s="1520"/>
      <c r="S21" s="1520"/>
      <c r="T21" s="1520"/>
      <c r="U21" s="863" t="s">
        <v>2219</v>
      </c>
    </row>
    <row r="22" spans="1:21" ht="15.75">
      <c r="A22" s="14"/>
      <c r="B22" s="1520"/>
      <c r="C22" s="1520"/>
      <c r="D22" s="1520"/>
      <c r="E22" s="1520"/>
      <c r="F22" s="1520"/>
      <c r="G22" s="1520"/>
      <c r="H22" s="1520"/>
      <c r="I22" s="1520"/>
      <c r="J22" s="1520"/>
      <c r="K22" s="1520"/>
      <c r="L22" s="1520"/>
      <c r="M22" s="1520"/>
      <c r="N22" s="1520"/>
      <c r="O22" s="1520"/>
      <c r="P22" s="1520"/>
      <c r="Q22" s="1520"/>
      <c r="R22" s="1520"/>
      <c r="S22" s="1520"/>
      <c r="T22" s="1520"/>
      <c r="U22" s="863" t="s">
        <v>2220</v>
      </c>
    </row>
    <row r="23" spans="1:21" ht="15.75">
      <c r="A23" s="869"/>
      <c r="B23" s="1520"/>
      <c r="C23" s="1520"/>
      <c r="D23" s="1520"/>
      <c r="E23" s="1520"/>
      <c r="F23" s="1520"/>
      <c r="G23" s="1520"/>
      <c r="H23" s="1520"/>
      <c r="I23" s="1520"/>
      <c r="J23" s="1520"/>
      <c r="K23" s="1520"/>
      <c r="L23" s="1520"/>
      <c r="M23" s="1520"/>
      <c r="N23" s="1520"/>
      <c r="O23" s="1520"/>
      <c r="P23" s="1520"/>
      <c r="Q23" s="1520"/>
      <c r="R23" s="1520"/>
      <c r="S23" s="1520"/>
      <c r="T23" s="1520"/>
      <c r="U23" s="863" t="s">
        <v>1216</v>
      </c>
    </row>
    <row r="24" spans="1:21" ht="15.75">
      <c r="A24" s="182"/>
      <c r="B24" s="758"/>
      <c r="C24" s="181"/>
      <c r="D24" s="40"/>
      <c r="E24" s="182"/>
      <c r="F24" s="182"/>
      <c r="G24" s="40"/>
      <c r="H24" s="758"/>
      <c r="I24" s="181"/>
      <c r="J24" s="40"/>
      <c r="K24" s="40"/>
      <c r="L24" s="40"/>
      <c r="M24" s="40"/>
      <c r="N24" s="40"/>
      <c r="O24" s="758"/>
      <c r="P24" s="181"/>
      <c r="Q24" s="40"/>
      <c r="R24" s="40"/>
      <c r="S24" s="40"/>
      <c r="T24" s="40"/>
      <c r="U24" s="863" t="s">
        <v>1217</v>
      </c>
    </row>
    <row r="25" spans="1:21" ht="15.75">
      <c r="A25" s="27"/>
      <c r="B25" s="1519" t="s">
        <v>1215</v>
      </c>
      <c r="C25" s="1520"/>
      <c r="D25" s="1520"/>
      <c r="E25" s="1520"/>
      <c r="F25" s="1520"/>
      <c r="G25" s="1520"/>
      <c r="H25" s="1520"/>
      <c r="I25" s="1520"/>
      <c r="J25" s="1520"/>
      <c r="K25" s="1520"/>
      <c r="L25" s="1520"/>
      <c r="M25" s="1520"/>
      <c r="N25" s="1520"/>
      <c r="O25" s="1520"/>
      <c r="P25" s="1520"/>
      <c r="Q25" s="1520"/>
      <c r="R25" s="1520"/>
      <c r="S25" s="1520"/>
      <c r="T25" s="1520"/>
      <c r="U25" s="863" t="s">
        <v>1218</v>
      </c>
    </row>
    <row r="26" spans="1:21" ht="15.75">
      <c r="A26" s="14"/>
      <c r="B26" s="1520"/>
      <c r="C26" s="1520"/>
      <c r="D26" s="1520"/>
      <c r="E26" s="1520"/>
      <c r="F26" s="1520"/>
      <c r="G26" s="1520"/>
      <c r="H26" s="1520"/>
      <c r="I26" s="1520"/>
      <c r="J26" s="1520"/>
      <c r="K26" s="1520"/>
      <c r="L26" s="1520"/>
      <c r="M26" s="1520"/>
      <c r="N26" s="1520"/>
      <c r="O26" s="1520"/>
      <c r="P26" s="1520"/>
      <c r="Q26" s="1520"/>
      <c r="R26" s="1520"/>
      <c r="S26" s="1520"/>
      <c r="T26" s="1520"/>
      <c r="U26" s="863" t="s">
        <v>1968</v>
      </c>
    </row>
    <row r="27" spans="1:21" ht="15.75">
      <c r="A27" s="870"/>
      <c r="B27" s="1520"/>
      <c r="C27" s="1520"/>
      <c r="D27" s="1520"/>
      <c r="E27" s="1520"/>
      <c r="F27" s="1520"/>
      <c r="G27" s="1520"/>
      <c r="H27" s="1520"/>
      <c r="I27" s="1520"/>
      <c r="J27" s="1520"/>
      <c r="K27" s="1520"/>
      <c r="L27" s="1520"/>
      <c r="M27" s="1520"/>
      <c r="N27" s="1520"/>
      <c r="O27" s="1520"/>
      <c r="P27" s="1520"/>
      <c r="Q27" s="1520"/>
      <c r="R27" s="1520"/>
      <c r="S27" s="1520"/>
      <c r="T27" s="1520"/>
      <c r="U27" s="868" t="s">
        <v>157</v>
      </c>
    </row>
    <row r="28" spans="1:21" ht="15.75">
      <c r="A28" s="871"/>
      <c r="B28" s="1520"/>
      <c r="C28" s="1520"/>
      <c r="D28" s="1520"/>
      <c r="E28" s="1520"/>
      <c r="F28" s="1520"/>
      <c r="G28" s="1520"/>
      <c r="H28" s="1520"/>
      <c r="I28" s="1520"/>
      <c r="J28" s="1520"/>
      <c r="K28" s="1520"/>
      <c r="L28" s="1520"/>
      <c r="M28" s="1520"/>
      <c r="N28" s="1520"/>
      <c r="O28" s="1520"/>
      <c r="P28" s="1520"/>
      <c r="Q28" s="1520"/>
      <c r="R28" s="1520"/>
      <c r="S28" s="1520"/>
      <c r="T28" s="1520"/>
      <c r="U28" s="800"/>
    </row>
    <row r="29" spans="1:21" ht="15.75">
      <c r="A29" s="871"/>
      <c r="B29" s="14"/>
      <c r="C29" s="14"/>
      <c r="D29" s="14"/>
      <c r="E29" s="14"/>
      <c r="F29" s="14"/>
      <c r="G29" s="14"/>
      <c r="H29" s="14"/>
      <c r="I29" s="14"/>
      <c r="J29" s="13"/>
      <c r="K29" s="13"/>
      <c r="L29" s="13"/>
      <c r="M29" s="13"/>
      <c r="N29" s="13"/>
      <c r="O29" s="13"/>
      <c r="P29" s="13"/>
      <c r="Q29" s="13"/>
      <c r="R29" s="13"/>
      <c r="S29" s="13"/>
      <c r="T29" s="13"/>
      <c r="U29" s="863" t="s">
        <v>2215</v>
      </c>
    </row>
    <row r="30" spans="1:21" ht="15.75">
      <c r="A30" s="10" t="s">
        <v>2023</v>
      </c>
      <c r="B30" s="10" t="s">
        <v>128</v>
      </c>
      <c r="C30" s="27"/>
      <c r="D30" s="14"/>
      <c r="E30" s="14"/>
      <c r="F30" s="14"/>
      <c r="G30" s="14"/>
      <c r="H30" s="1514"/>
      <c r="I30" s="1514"/>
      <c r="J30" s="1514"/>
      <c r="K30" s="1514"/>
      <c r="L30" s="1514"/>
      <c r="M30" s="1514"/>
      <c r="N30" s="1514"/>
      <c r="O30" s="13"/>
      <c r="P30" s="13"/>
      <c r="Q30" s="13"/>
      <c r="R30" s="13"/>
      <c r="S30" s="13"/>
      <c r="T30" s="13"/>
      <c r="U30" s="863" t="s">
        <v>2216</v>
      </c>
    </row>
    <row r="31" spans="1:21" ht="15.75">
      <c r="A31" s="70"/>
      <c r="B31" s="182"/>
      <c r="C31" s="182"/>
      <c r="D31" s="182"/>
      <c r="E31" s="182"/>
      <c r="F31" s="182"/>
      <c r="G31" s="182"/>
      <c r="H31" s="182"/>
      <c r="I31" s="182"/>
      <c r="J31" s="40"/>
      <c r="K31" s="40"/>
      <c r="L31" s="40"/>
      <c r="M31" s="40"/>
      <c r="N31" s="40"/>
      <c r="O31" s="40"/>
      <c r="P31" s="40"/>
      <c r="Q31" s="40"/>
      <c r="R31" s="40"/>
      <c r="S31" s="40"/>
      <c r="T31" s="40"/>
      <c r="U31" s="863" t="s">
        <v>2217</v>
      </c>
    </row>
    <row r="32" spans="1:21" ht="15.75">
      <c r="A32" s="69"/>
      <c r="B32" s="182"/>
      <c r="C32" s="182"/>
      <c r="D32" s="182"/>
      <c r="E32" s="182"/>
      <c r="F32" s="182"/>
      <c r="G32" s="182"/>
      <c r="H32" s="182"/>
      <c r="I32" s="182"/>
      <c r="J32" s="40"/>
      <c r="K32" s="40"/>
      <c r="L32" s="40"/>
      <c r="M32" s="40"/>
      <c r="N32" s="40"/>
      <c r="O32" s="40"/>
      <c r="P32" s="40"/>
      <c r="Q32" s="40"/>
      <c r="R32" s="40"/>
      <c r="S32" s="40"/>
      <c r="T32" s="40"/>
      <c r="U32" s="863" t="s">
        <v>2218</v>
      </c>
    </row>
    <row r="33" spans="1:31" ht="15.75">
      <c r="A33" s="69"/>
      <c r="B33" s="182"/>
      <c r="C33" s="182"/>
      <c r="D33" s="182"/>
      <c r="E33" s="182"/>
      <c r="F33" s="182"/>
      <c r="G33" s="182"/>
      <c r="H33" s="182"/>
      <c r="I33" s="182"/>
      <c r="J33" s="40"/>
      <c r="K33" s="40"/>
      <c r="L33" s="40"/>
      <c r="M33" s="40"/>
      <c r="N33" s="40"/>
      <c r="O33" s="40"/>
      <c r="P33" s="40"/>
      <c r="Q33" s="40"/>
      <c r="R33" s="40"/>
      <c r="S33" s="40"/>
      <c r="T33" s="40"/>
      <c r="U33" s="800"/>
    </row>
    <row r="34" spans="1:31" ht="15.75">
      <c r="A34" s="69"/>
      <c r="B34" s="182"/>
      <c r="C34" s="182"/>
      <c r="D34" s="182"/>
      <c r="E34" s="182"/>
      <c r="F34" s="182"/>
      <c r="G34" s="182"/>
      <c r="H34" s="182"/>
      <c r="I34" s="182"/>
      <c r="J34" s="40"/>
      <c r="K34" s="40"/>
      <c r="L34" s="40"/>
      <c r="M34" s="40"/>
      <c r="N34" s="40"/>
      <c r="O34" s="40"/>
      <c r="P34" s="40"/>
      <c r="Q34" s="40"/>
      <c r="R34" s="40"/>
      <c r="S34" s="40"/>
      <c r="T34" s="40"/>
    </row>
    <row r="35" spans="1:31" ht="15.75">
      <c r="A35" s="182"/>
      <c r="B35" s="758"/>
      <c r="C35" s="181"/>
      <c r="D35" s="182"/>
      <c r="E35" s="182"/>
      <c r="F35" s="182"/>
      <c r="G35" s="182"/>
      <c r="H35" s="182"/>
      <c r="I35" s="182"/>
      <c r="J35" s="40"/>
      <c r="K35" s="40"/>
      <c r="L35" s="40"/>
      <c r="M35" s="40"/>
      <c r="N35" s="40"/>
      <c r="O35" s="40"/>
      <c r="P35" s="40"/>
      <c r="Q35" s="40"/>
      <c r="R35" s="40"/>
      <c r="S35" s="40"/>
      <c r="T35" s="40"/>
    </row>
    <row r="36" spans="1:31" ht="15.75">
      <c r="A36" s="61"/>
      <c r="B36" s="241"/>
      <c r="C36" s="241"/>
      <c r="D36" s="241"/>
      <c r="E36" s="241"/>
      <c r="F36" s="241"/>
      <c r="G36" s="241"/>
      <c r="H36" s="241"/>
      <c r="I36" s="241"/>
      <c r="J36" s="22"/>
      <c r="K36" s="22"/>
      <c r="L36" s="22"/>
      <c r="M36" s="22"/>
      <c r="N36" s="22"/>
      <c r="O36" s="22"/>
      <c r="P36" s="22"/>
      <c r="Q36" s="22"/>
      <c r="R36" s="22"/>
      <c r="S36" s="22"/>
      <c r="T36" s="22"/>
    </row>
    <row r="37" spans="1:31" ht="15.75">
      <c r="A37" s="61"/>
      <c r="B37" s="241"/>
      <c r="C37" s="241"/>
      <c r="D37" s="241"/>
      <c r="E37" s="241"/>
      <c r="F37" s="241"/>
      <c r="G37" s="241"/>
      <c r="H37" s="241"/>
      <c r="I37" s="241"/>
      <c r="J37" s="22"/>
      <c r="K37" s="22"/>
      <c r="L37" s="22"/>
      <c r="M37" s="22"/>
      <c r="N37" s="22"/>
      <c r="O37" s="22"/>
      <c r="P37" s="22"/>
      <c r="Q37" s="22"/>
      <c r="R37" s="22"/>
      <c r="S37" s="22"/>
      <c r="T37" s="22"/>
    </row>
    <row r="38" spans="1:31">
      <c r="A38" s="22"/>
      <c r="B38" s="22"/>
      <c r="C38" s="22"/>
      <c r="D38" s="241"/>
      <c r="E38" s="241"/>
      <c r="F38" s="241"/>
      <c r="G38" s="241"/>
      <c r="H38" s="241"/>
      <c r="I38" s="241"/>
      <c r="J38" s="22"/>
      <c r="K38" s="22"/>
      <c r="L38" s="22"/>
      <c r="M38" s="22"/>
      <c r="N38" s="22"/>
      <c r="O38" s="22"/>
      <c r="P38" s="22"/>
      <c r="Q38" s="22"/>
      <c r="R38" s="22"/>
      <c r="S38" s="22"/>
      <c r="T38" s="22"/>
    </row>
    <row r="39" spans="1:31" ht="15.75">
      <c r="A39" s="241"/>
      <c r="B39" s="758"/>
      <c r="C39" s="181"/>
      <c r="D39" s="896"/>
      <c r="E39" s="40"/>
      <c r="F39" s="896"/>
      <c r="G39" s="40"/>
      <c r="H39" s="758"/>
      <c r="I39" s="181"/>
      <c r="J39" s="40"/>
      <c r="K39" s="40"/>
      <c r="L39" s="40"/>
      <c r="M39" s="758"/>
      <c r="N39" s="181"/>
      <c r="O39" s="40"/>
      <c r="P39" s="40"/>
      <c r="Q39" s="758"/>
      <c r="R39" s="181"/>
      <c r="S39" s="40"/>
      <c r="T39" s="40"/>
    </row>
    <row r="40" spans="1:31" ht="15">
      <c r="N40" s="437"/>
    </row>
    <row r="46" spans="1:31">
      <c r="U46" s="12"/>
      <c r="V46" s="12"/>
      <c r="W46" s="12"/>
      <c r="X46" s="12"/>
      <c r="Y46" s="92"/>
      <c r="Z46" s="12"/>
      <c r="AA46" s="12"/>
      <c r="AB46" s="12"/>
      <c r="AC46" s="12"/>
      <c r="AD46" s="12"/>
      <c r="AE46" s="12"/>
    </row>
    <row r="47" spans="1:31">
      <c r="A47" s="17"/>
      <c r="B47" s="15"/>
      <c r="C47" s="15"/>
      <c r="D47" s="15"/>
      <c r="E47" s="15"/>
      <c r="F47" s="15"/>
      <c r="G47" s="15"/>
      <c r="H47" s="15"/>
      <c r="I47" s="15"/>
      <c r="J47" s="15"/>
      <c r="K47" s="15"/>
      <c r="L47" s="15"/>
      <c r="M47" s="15"/>
      <c r="N47" s="15"/>
      <c r="O47" s="15"/>
      <c r="P47" s="15"/>
      <c r="Q47" s="15"/>
      <c r="R47" s="15"/>
      <c r="S47" s="15"/>
      <c r="T47" s="15"/>
      <c r="U47" s="12"/>
      <c r="V47" s="12"/>
      <c r="W47" s="12"/>
      <c r="X47" s="12"/>
      <c r="Y47" s="12"/>
      <c r="Z47" s="12"/>
      <c r="AA47" s="12"/>
      <c r="AB47" s="12"/>
      <c r="AC47" s="12"/>
      <c r="AD47" s="12"/>
      <c r="AE47" s="12"/>
    </row>
  </sheetData>
  <sheetProtection password="FEF7" sheet="1" objects="1" scenarios="1"/>
  <mergeCells count="15">
    <mergeCell ref="B25:T28"/>
    <mergeCell ref="H30:N30"/>
    <mergeCell ref="D16:K16"/>
    <mergeCell ref="G20:M20"/>
    <mergeCell ref="B21:T23"/>
    <mergeCell ref="M16:T16"/>
    <mergeCell ref="E6:T6"/>
    <mergeCell ref="E18:T18"/>
    <mergeCell ref="E10:T10"/>
    <mergeCell ref="E8:M8"/>
    <mergeCell ref="S8:T8"/>
    <mergeCell ref="C12:G12"/>
    <mergeCell ref="J12:M12"/>
    <mergeCell ref="S12:T12"/>
    <mergeCell ref="F14:T14"/>
  </mergeCells>
  <phoneticPr fontId="5" type="noConversion"/>
  <dataValidations count="2">
    <dataValidation type="list" allowBlank="1" showInputMessage="1" showErrorMessage="1" error="You have entered an invalid selection. Please make selection from drop down menu." prompt="Please make selection from drop down menu." sqref="G20:M20">
      <formula1>$U$20:$U$27</formula1>
    </dataValidation>
    <dataValidation type="list" allowBlank="1" showInputMessage="1" showErrorMessage="1" error="You have entered an invalid selection. Please make selection from drop down menu." prompt="Please make selection from drop down menu." sqref="H30:N30">
      <formula1>$U$29:$U$32</formula1>
    </dataValidation>
  </dataValidations>
  <pageMargins left="0.75" right="0.4" top="1" bottom="0.25" header="0.5" footer="0.5"/>
  <pageSetup orientation="portrait" r:id="rId1"/>
  <headerFooter alignWithMargins="0">
    <oddFooter>&amp;CApplication Page 13</oddFooter>
  </headerFooter>
</worksheet>
</file>

<file path=xl/worksheets/sheet14.xml><?xml version="1.0" encoding="utf-8"?>
<worksheet xmlns="http://schemas.openxmlformats.org/spreadsheetml/2006/main" xmlns:r="http://schemas.openxmlformats.org/officeDocument/2006/relationships">
  <sheetPr codeName="Sheet14">
    <pageSetUpPr autoPageBreaks="0"/>
  </sheetPr>
  <dimension ref="A1:V33"/>
  <sheetViews>
    <sheetView showGridLines="0" showRowColHeaders="0" topLeftCell="A8" workbookViewId="0">
      <selection activeCell="G8" sqref="G8:P8"/>
    </sheetView>
  </sheetViews>
  <sheetFormatPr defaultRowHeight="12.75"/>
  <cols>
    <col min="1" max="19" width="4.7109375" style="34" customWidth="1"/>
    <col min="20" max="20" width="6" style="34" customWidth="1"/>
    <col min="22" max="22" width="0" hidden="1" customWidth="1"/>
  </cols>
  <sheetData>
    <row r="1" spans="1:22" ht="15.75">
      <c r="A1" s="83" t="s">
        <v>637</v>
      </c>
      <c r="B1" s="15"/>
      <c r="C1" s="15"/>
      <c r="D1" s="15"/>
      <c r="E1" s="15"/>
      <c r="F1" s="15"/>
      <c r="G1" s="15"/>
      <c r="H1" s="15"/>
      <c r="I1" s="15"/>
      <c r="J1" s="15"/>
      <c r="K1" s="15"/>
      <c r="L1" s="15"/>
      <c r="M1" s="15"/>
      <c r="N1" s="15"/>
      <c r="O1" s="15"/>
      <c r="P1" s="15"/>
      <c r="Q1" s="15"/>
      <c r="R1" s="15"/>
      <c r="S1" s="15"/>
      <c r="T1" s="15"/>
    </row>
    <row r="2" spans="1:22" ht="15.75">
      <c r="A2" s="10"/>
    </row>
    <row r="3" spans="1:22" ht="15.75">
      <c r="A3" s="10" t="s">
        <v>1878</v>
      </c>
      <c r="B3" s="10" t="s">
        <v>1283</v>
      </c>
    </row>
    <row r="4" spans="1:22" ht="15.75">
      <c r="A4" s="10"/>
      <c r="B4" s="10" t="s">
        <v>1284</v>
      </c>
    </row>
    <row r="5" spans="1:22" ht="16.5" thickBot="1">
      <c r="A5" s="10"/>
      <c r="B5" s="10"/>
    </row>
    <row r="6" spans="1:22" ht="16.5" thickBot="1">
      <c r="A6" s="10"/>
      <c r="B6" s="97"/>
      <c r="C6" s="98"/>
      <c r="D6" s="98"/>
      <c r="E6" s="98"/>
      <c r="F6" s="98"/>
      <c r="G6" s="100" t="s">
        <v>638</v>
      </c>
      <c r="H6" s="101"/>
      <c r="I6" s="101"/>
      <c r="J6" s="101"/>
      <c r="K6" s="101"/>
      <c r="L6" s="101"/>
      <c r="M6" s="101"/>
      <c r="N6" s="101"/>
      <c r="O6" s="101"/>
      <c r="P6" s="102"/>
      <c r="Q6" s="98" t="s">
        <v>639</v>
      </c>
      <c r="R6" s="98"/>
      <c r="S6" s="99"/>
    </row>
    <row r="7" spans="1:22" ht="21.95" customHeight="1">
      <c r="A7" s="10"/>
      <c r="B7" s="441" t="s">
        <v>640</v>
      </c>
      <c r="C7" s="38"/>
      <c r="D7" s="38"/>
      <c r="E7" s="38"/>
      <c r="F7" s="96"/>
      <c r="G7" s="1546">
        <f>'Page 13'!E6</f>
        <v>0</v>
      </c>
      <c r="H7" s="1546"/>
      <c r="I7" s="1546"/>
      <c r="J7" s="1546"/>
      <c r="K7" s="1546"/>
      <c r="L7" s="1546"/>
      <c r="M7" s="1546"/>
      <c r="N7" s="1546"/>
      <c r="O7" s="1546"/>
      <c r="P7" s="1546"/>
      <c r="Q7" s="1547">
        <f>'Page 13'!E8</f>
        <v>0</v>
      </c>
      <c r="R7" s="1548"/>
      <c r="S7" s="1549"/>
    </row>
    <row r="8" spans="1:22" ht="21.95" customHeight="1">
      <c r="A8" s="10"/>
      <c r="B8" s="442" t="s">
        <v>641</v>
      </c>
      <c r="C8" s="43"/>
      <c r="D8" s="43"/>
      <c r="E8" s="43"/>
      <c r="F8" s="93"/>
      <c r="G8" s="1550"/>
      <c r="H8" s="1550"/>
      <c r="I8" s="1550"/>
      <c r="J8" s="1550"/>
      <c r="K8" s="1550"/>
      <c r="L8" s="1550"/>
      <c r="M8" s="1550"/>
      <c r="N8" s="1550"/>
      <c r="O8" s="1550"/>
      <c r="P8" s="1550"/>
      <c r="Q8" s="1551"/>
      <c r="R8" s="1552"/>
      <c r="S8" s="1553"/>
    </row>
    <row r="9" spans="1:22" ht="21.95" customHeight="1">
      <c r="A9" s="10"/>
      <c r="B9" s="442" t="s">
        <v>1887</v>
      </c>
      <c r="C9" s="43"/>
      <c r="D9" s="43"/>
      <c r="E9" s="43"/>
      <c r="F9" s="93"/>
      <c r="G9" s="1550"/>
      <c r="H9" s="1550"/>
      <c r="I9" s="1550"/>
      <c r="J9" s="1550"/>
      <c r="K9" s="1550"/>
      <c r="L9" s="1550"/>
      <c r="M9" s="1550"/>
      <c r="N9" s="1550"/>
      <c r="O9" s="1550"/>
      <c r="P9" s="1550"/>
      <c r="Q9" s="1551"/>
      <c r="R9" s="1552"/>
      <c r="S9" s="1553"/>
    </row>
    <row r="10" spans="1:22" ht="21.95" customHeight="1">
      <c r="A10" s="10"/>
      <c r="B10" s="442" t="s">
        <v>180</v>
      </c>
      <c r="C10" s="43"/>
      <c r="D10" s="43"/>
      <c r="E10" s="43"/>
      <c r="F10" s="93"/>
      <c r="G10" s="1550"/>
      <c r="H10" s="1550"/>
      <c r="I10" s="1550"/>
      <c r="J10" s="1550"/>
      <c r="K10" s="1550"/>
      <c r="L10" s="1550"/>
      <c r="M10" s="1550"/>
      <c r="N10" s="1550"/>
      <c r="O10" s="1550"/>
      <c r="P10" s="1550"/>
      <c r="Q10" s="1551"/>
      <c r="R10" s="1552"/>
      <c r="S10" s="1553"/>
      <c r="V10">
        <f>G10</f>
        <v>0</v>
      </c>
    </row>
    <row r="11" spans="1:22" ht="21.95" customHeight="1">
      <c r="A11" s="10"/>
      <c r="B11" s="442" t="s">
        <v>181</v>
      </c>
      <c r="C11" s="43"/>
      <c r="D11" s="43"/>
      <c r="E11" s="43"/>
      <c r="F11" s="93"/>
      <c r="G11" s="1550"/>
      <c r="H11" s="1550"/>
      <c r="I11" s="1550"/>
      <c r="J11" s="1550"/>
      <c r="K11" s="1550"/>
      <c r="L11" s="1550"/>
      <c r="M11" s="1550"/>
      <c r="N11" s="1550"/>
      <c r="O11" s="1550"/>
      <c r="P11" s="1550"/>
      <c r="Q11" s="1551"/>
      <c r="R11" s="1552"/>
      <c r="S11" s="1553"/>
    </row>
    <row r="12" spans="1:22" ht="21.95" customHeight="1">
      <c r="A12" s="10"/>
      <c r="B12" s="442" t="s">
        <v>1278</v>
      </c>
      <c r="C12" s="43"/>
      <c r="D12" s="43"/>
      <c r="E12" s="43"/>
      <c r="F12" s="93"/>
      <c r="G12" s="1550"/>
      <c r="H12" s="1550"/>
      <c r="I12" s="1550"/>
      <c r="J12" s="1550"/>
      <c r="K12" s="1550"/>
      <c r="L12" s="1550"/>
      <c r="M12" s="1550"/>
      <c r="N12" s="1550"/>
      <c r="O12" s="1550"/>
      <c r="P12" s="1550"/>
      <c r="Q12" s="1551"/>
      <c r="R12" s="1552"/>
      <c r="S12" s="1553"/>
    </row>
    <row r="13" spans="1:22" ht="21.95" customHeight="1">
      <c r="A13" s="10"/>
      <c r="B13" s="442" t="s">
        <v>1279</v>
      </c>
      <c r="C13" s="43"/>
      <c r="D13" s="43"/>
      <c r="E13" s="43"/>
      <c r="F13" s="93"/>
      <c r="G13" s="1550"/>
      <c r="H13" s="1550"/>
      <c r="I13" s="1550"/>
      <c r="J13" s="1550"/>
      <c r="K13" s="1550"/>
      <c r="L13" s="1550"/>
      <c r="M13" s="1550"/>
      <c r="N13" s="1550"/>
      <c r="O13" s="1550"/>
      <c r="P13" s="1550"/>
      <c r="Q13" s="1551"/>
      <c r="R13" s="1552"/>
      <c r="S13" s="1553"/>
    </row>
    <row r="14" spans="1:22" ht="21.95" customHeight="1" thickBot="1">
      <c r="A14" s="10"/>
      <c r="B14" s="443" t="s">
        <v>1280</v>
      </c>
      <c r="C14" s="94"/>
      <c r="D14" s="94"/>
      <c r="E14" s="94"/>
      <c r="F14" s="95"/>
      <c r="G14" s="1555"/>
      <c r="H14" s="1555"/>
      <c r="I14" s="1555"/>
      <c r="J14" s="1555"/>
      <c r="K14" s="1555"/>
      <c r="L14" s="1555"/>
      <c r="M14" s="1555"/>
      <c r="N14" s="1555"/>
      <c r="O14" s="1555"/>
      <c r="P14" s="1555"/>
      <c r="Q14" s="1556"/>
      <c r="R14" s="1557"/>
      <c r="S14" s="1558"/>
    </row>
    <row r="15" spans="1:22" ht="15.75">
      <c r="A15" s="10"/>
    </row>
    <row r="16" spans="1:22" ht="15.75">
      <c r="A16" s="10"/>
    </row>
    <row r="17" spans="1:21" ht="15.75">
      <c r="A17" s="10"/>
    </row>
    <row r="18" spans="1:21" ht="15.75">
      <c r="A18" s="10"/>
    </row>
    <row r="19" spans="1:21" ht="15.75">
      <c r="A19" s="10" t="s">
        <v>957</v>
      </c>
      <c r="B19" s="10" t="s">
        <v>1281</v>
      </c>
    </row>
    <row r="20" spans="1:21" ht="15.75">
      <c r="A20" s="10"/>
    </row>
    <row r="21" spans="1:21" ht="15.75">
      <c r="B21" s="10" t="s">
        <v>1285</v>
      </c>
      <c r="D21" s="8"/>
    </row>
    <row r="22" spans="1:21" ht="15.75">
      <c r="B22" s="10" t="s">
        <v>1846</v>
      </c>
      <c r="D22" s="8"/>
      <c r="U22" s="800" t="s">
        <v>194</v>
      </c>
    </row>
    <row r="23" spans="1:21" ht="15.75">
      <c r="B23" s="10" t="s">
        <v>1847</v>
      </c>
      <c r="D23" s="8"/>
      <c r="J23" s="80" t="s">
        <v>1916</v>
      </c>
      <c r="K23" s="1559"/>
      <c r="L23" s="1479"/>
      <c r="M23" s="906"/>
      <c r="N23" s="181"/>
      <c r="O23" s="241"/>
      <c r="P23" s="241"/>
      <c r="Q23" s="241"/>
      <c r="R23" s="241"/>
      <c r="S23" s="241"/>
      <c r="T23" s="241"/>
      <c r="U23" s="800" t="s">
        <v>193</v>
      </c>
    </row>
    <row r="24" spans="1:21" ht="15.75">
      <c r="A24" s="10"/>
      <c r="B24" s="8"/>
      <c r="D24" s="8"/>
    </row>
    <row r="25" spans="1:21" ht="15.75">
      <c r="B25" s="10" t="s">
        <v>1282</v>
      </c>
      <c r="D25" s="8"/>
    </row>
    <row r="26" spans="1:21" ht="177.75" customHeight="1">
      <c r="A26" s="27"/>
      <c r="B26" s="1554"/>
      <c r="C26" s="1554"/>
      <c r="D26" s="1554"/>
      <c r="E26" s="1554"/>
      <c r="F26" s="1554"/>
      <c r="G26" s="1554"/>
      <c r="H26" s="1554"/>
      <c r="I26" s="1554"/>
      <c r="J26" s="1554"/>
      <c r="K26" s="1554"/>
      <c r="L26" s="1554"/>
      <c r="M26" s="1554"/>
      <c r="N26" s="1554"/>
      <c r="O26" s="1554"/>
      <c r="P26" s="1554"/>
      <c r="Q26" s="1554"/>
      <c r="R26" s="1554"/>
      <c r="S26" s="1554"/>
      <c r="T26" s="1554"/>
    </row>
    <row r="27" spans="1:21" ht="15.75">
      <c r="A27" s="10"/>
    </row>
    <row r="33" spans="1:20">
      <c r="A33" s="17"/>
      <c r="B33" s="15"/>
      <c r="C33" s="15"/>
      <c r="D33" s="15"/>
      <c r="E33" s="15"/>
      <c r="F33" s="15"/>
      <c r="G33" s="15"/>
      <c r="H33" s="15"/>
      <c r="I33" s="15"/>
      <c r="J33" s="15"/>
      <c r="K33" s="15"/>
      <c r="L33" s="15"/>
      <c r="M33" s="15"/>
      <c r="N33" s="15"/>
      <c r="O33" s="15"/>
      <c r="P33" s="15"/>
      <c r="Q33" s="15"/>
      <c r="R33" s="15"/>
      <c r="S33" s="15"/>
      <c r="T33" s="15"/>
    </row>
  </sheetData>
  <sheetProtection password="FEF7" sheet="1" objects="1" scenarios="1"/>
  <mergeCells count="18">
    <mergeCell ref="B26:T26"/>
    <mergeCell ref="G13:P13"/>
    <mergeCell ref="Q13:S13"/>
    <mergeCell ref="G14:P14"/>
    <mergeCell ref="Q14:S14"/>
    <mergeCell ref="K23:L23"/>
    <mergeCell ref="G12:P12"/>
    <mergeCell ref="Q12:S12"/>
    <mergeCell ref="G9:P9"/>
    <mergeCell ref="Q9:S9"/>
    <mergeCell ref="G10:P10"/>
    <mergeCell ref="Q10:S10"/>
    <mergeCell ref="G7:P7"/>
    <mergeCell ref="Q7:S7"/>
    <mergeCell ref="G8:P8"/>
    <mergeCell ref="Q8:S8"/>
    <mergeCell ref="G11:P11"/>
    <mergeCell ref="Q11:S11"/>
  </mergeCells>
  <phoneticPr fontId="5" type="noConversion"/>
  <conditionalFormatting sqref="B25:T26">
    <cfRule type="expression" dxfId="530" priority="1" stopIfTrue="1">
      <formula>$K$23=$U$23</formula>
    </cfRule>
  </conditionalFormatting>
  <dataValidations count="1">
    <dataValidation type="list" allowBlank="1" showInputMessage="1" showErrorMessage="1" prompt="Please make selection from drop down menu." sqref="K23">
      <formula1>$U$22:$U$23</formula1>
    </dataValidation>
  </dataValidations>
  <pageMargins left="0.75" right="0.4" top="1" bottom="0.25" header="0.5" footer="0.5"/>
  <pageSetup orientation="portrait" r:id="rId1"/>
  <headerFooter alignWithMargins="0">
    <oddFooter>&amp;CApplication page 14</oddFooter>
  </headerFooter>
</worksheet>
</file>

<file path=xl/worksheets/sheet15.xml><?xml version="1.0" encoding="utf-8"?>
<worksheet xmlns="http://schemas.openxmlformats.org/spreadsheetml/2006/main" xmlns:r="http://schemas.openxmlformats.org/officeDocument/2006/relationships">
  <sheetPr codeName="Sheet15">
    <pageSetUpPr autoPageBreaks="0"/>
  </sheetPr>
  <dimension ref="A1:V45"/>
  <sheetViews>
    <sheetView showGridLines="0" showRowColHeaders="0" topLeftCell="A4" workbookViewId="0">
      <selection activeCell="F8" sqref="F8:G8"/>
    </sheetView>
  </sheetViews>
  <sheetFormatPr defaultRowHeight="12.75"/>
  <cols>
    <col min="1" max="1" width="4" customWidth="1"/>
    <col min="2" max="2" width="6.85546875" customWidth="1"/>
    <col min="5" max="5" width="13.140625" customWidth="1"/>
    <col min="6" max="6" width="2.42578125" customWidth="1"/>
    <col min="7" max="7" width="11.85546875" customWidth="1"/>
    <col min="8" max="8" width="3.42578125" customWidth="1"/>
    <col min="9" max="9" width="7.42578125" customWidth="1"/>
    <col min="10" max="10" width="1.140625" customWidth="1"/>
    <col min="11" max="11" width="2.7109375" customWidth="1"/>
    <col min="12" max="12" width="14" customWidth="1"/>
    <col min="13" max="13" width="1.140625" customWidth="1"/>
    <col min="14" max="14" width="8.42578125" customWidth="1"/>
  </cols>
  <sheetData>
    <row r="1" spans="1:14" ht="15.75">
      <c r="A1" s="83" t="s">
        <v>1848</v>
      </c>
      <c r="B1" s="15"/>
      <c r="C1" s="15"/>
      <c r="D1" s="15"/>
      <c r="E1" s="15"/>
      <c r="F1" s="15"/>
      <c r="G1" s="15"/>
      <c r="H1" s="15"/>
      <c r="I1" s="15"/>
      <c r="J1" s="15"/>
      <c r="K1" s="15"/>
      <c r="L1" s="15"/>
      <c r="M1" s="15"/>
      <c r="N1" s="15"/>
    </row>
    <row r="2" spans="1:14" ht="15.75">
      <c r="A2" s="83"/>
      <c r="B2" s="15"/>
      <c r="C2" s="15"/>
      <c r="D2" s="15"/>
      <c r="E2" s="15"/>
      <c r="F2" s="15"/>
      <c r="G2" s="15"/>
      <c r="H2" s="15"/>
      <c r="I2" s="15"/>
      <c r="J2" s="15"/>
      <c r="K2" s="15"/>
      <c r="L2" s="15"/>
      <c r="M2" s="15"/>
      <c r="N2" s="15"/>
    </row>
    <row r="3" spans="1:14" ht="15.75">
      <c r="M3" s="80"/>
      <c r="N3" s="80" t="s">
        <v>1849</v>
      </c>
    </row>
    <row r="4" spans="1:14" ht="15.75">
      <c r="A4" s="11" t="s">
        <v>1850</v>
      </c>
      <c r="L4" s="107" t="s">
        <v>1851</v>
      </c>
      <c r="M4" s="1447">
        <v>3</v>
      </c>
      <c r="N4" s="1447"/>
    </row>
    <row r="5" spans="1:14" ht="15.75">
      <c r="A5" s="11"/>
    </row>
    <row r="6" spans="1:14" ht="15.75">
      <c r="A6" s="11" t="s">
        <v>1852</v>
      </c>
      <c r="I6" s="54" t="s">
        <v>2114</v>
      </c>
      <c r="N6" s="54" t="s">
        <v>2115</v>
      </c>
    </row>
    <row r="7" spans="1:14" ht="15.75">
      <c r="F7" s="91" t="s">
        <v>1853</v>
      </c>
      <c r="I7" s="417" t="s">
        <v>2113</v>
      </c>
      <c r="K7" s="26"/>
      <c r="L7" s="418" t="s">
        <v>1854</v>
      </c>
      <c r="M7" s="80"/>
      <c r="N7" s="417" t="s">
        <v>2113</v>
      </c>
    </row>
    <row r="8" spans="1:14" ht="15.75">
      <c r="B8" s="11" t="s">
        <v>1855</v>
      </c>
      <c r="E8" s="104" t="s">
        <v>1510</v>
      </c>
      <c r="F8" s="1562">
        <f>'Page 17'!Q31</f>
        <v>0</v>
      </c>
      <c r="G8" s="1560"/>
      <c r="I8" s="13"/>
      <c r="K8" s="1562">
        <f>'Page 17'!S31</f>
        <v>0</v>
      </c>
      <c r="L8" s="1562"/>
      <c r="M8" s="106"/>
      <c r="N8" s="34" t="s">
        <v>1510</v>
      </c>
    </row>
    <row r="9" spans="1:14" ht="15.75">
      <c r="B9" s="11" t="s">
        <v>1856</v>
      </c>
      <c r="E9" s="104" t="s">
        <v>1510</v>
      </c>
      <c r="F9" s="1562">
        <f>'Page 17'!R31</f>
        <v>0</v>
      </c>
      <c r="G9" s="1560"/>
      <c r="I9" s="13"/>
      <c r="K9" s="1562">
        <f>'Page 17'!T31</f>
        <v>0</v>
      </c>
      <c r="L9" s="1562"/>
      <c r="M9" s="106"/>
      <c r="N9" s="34" t="s">
        <v>1510</v>
      </c>
    </row>
    <row r="10" spans="1:14" ht="15.75">
      <c r="B10" s="11" t="s">
        <v>1857</v>
      </c>
      <c r="F10" s="1447"/>
      <c r="G10" s="1447"/>
      <c r="I10" s="13"/>
      <c r="K10" s="1565"/>
      <c r="L10" s="1565"/>
      <c r="M10" s="106"/>
    </row>
    <row r="11" spans="1:14" ht="15.75">
      <c r="B11" s="11" t="s">
        <v>1858</v>
      </c>
      <c r="F11" s="1447"/>
      <c r="G11" s="1447"/>
      <c r="I11" s="13"/>
      <c r="K11" s="1565"/>
      <c r="L11" s="1565"/>
      <c r="M11" s="106"/>
    </row>
    <row r="12" spans="1:14" ht="7.5" customHeight="1">
      <c r="G12" s="105"/>
      <c r="L12" s="105"/>
      <c r="M12" s="105"/>
    </row>
    <row r="13" spans="1:14" ht="26.25" customHeight="1">
      <c r="C13" s="865"/>
      <c r="D13" s="1561" t="s">
        <v>2406</v>
      </c>
      <c r="E13" s="1505"/>
      <c r="F13" s="1505"/>
      <c r="G13" s="1505"/>
      <c r="H13" s="1505"/>
      <c r="I13" s="1505"/>
      <c r="J13" s="1505"/>
      <c r="K13" s="1505"/>
      <c r="L13" s="1505"/>
      <c r="M13" s="1505"/>
      <c r="N13" s="1505"/>
    </row>
    <row r="14" spans="1:14" ht="15.75">
      <c r="A14" s="110" t="s">
        <v>1860</v>
      </c>
      <c r="B14" s="111" t="s">
        <v>1861</v>
      </c>
      <c r="C14" s="35"/>
      <c r="D14" s="35"/>
      <c r="E14" s="35"/>
      <c r="F14" s="35"/>
      <c r="G14" s="178">
        <f>'Page 17'!C31</f>
        <v>0</v>
      </c>
      <c r="H14" s="51"/>
      <c r="I14" s="770" t="e">
        <f>G14/G34</f>
        <v>#DIV/0!</v>
      </c>
      <c r="J14" s="51"/>
      <c r="K14" s="1563">
        <f>'Page 17'!E31</f>
        <v>0</v>
      </c>
      <c r="L14" s="1564"/>
      <c r="M14" s="109"/>
      <c r="N14" s="840" t="e">
        <f>K14/K34</f>
        <v>#DIV/0!</v>
      </c>
    </row>
    <row r="15" spans="1:14" ht="15.75">
      <c r="A15" s="11"/>
      <c r="G15" s="34" t="s">
        <v>1510</v>
      </c>
      <c r="I15" s="34"/>
      <c r="L15" s="34" t="s">
        <v>1510</v>
      </c>
    </row>
    <row r="16" spans="1:14" ht="15.75">
      <c r="A16" s="11" t="s">
        <v>1878</v>
      </c>
      <c r="B16" s="11" t="s">
        <v>1862</v>
      </c>
    </row>
    <row r="17" spans="1:14" ht="15.75">
      <c r="B17" s="11" t="s">
        <v>1863</v>
      </c>
      <c r="F17" s="1560">
        <f>'Page 17'!C40</f>
        <v>0</v>
      </c>
      <c r="G17" s="1560"/>
      <c r="I17" s="13"/>
      <c r="K17" s="1562">
        <f>'Page 17'!E40</f>
        <v>0</v>
      </c>
      <c r="L17" s="1562"/>
      <c r="M17" s="106"/>
      <c r="N17" s="34" t="s">
        <v>1510</v>
      </c>
    </row>
    <row r="18" spans="1:14" ht="15.75">
      <c r="B18" s="11" t="s">
        <v>1864</v>
      </c>
      <c r="F18" s="1447"/>
      <c r="G18" s="1447"/>
      <c r="I18" s="13"/>
      <c r="K18" s="1565"/>
      <c r="L18" s="1565"/>
      <c r="M18" s="106"/>
    </row>
    <row r="19" spans="1:14" ht="15.75">
      <c r="B19" s="11" t="s">
        <v>1865</v>
      </c>
      <c r="F19" s="13"/>
      <c r="G19" s="108" t="s">
        <v>1866</v>
      </c>
      <c r="I19" s="13"/>
      <c r="K19" s="1565"/>
      <c r="L19" s="1565"/>
      <c r="M19" s="106"/>
    </row>
    <row r="20" spans="1:14" ht="15.75">
      <c r="I20" s="11" t="s">
        <v>1859</v>
      </c>
    </row>
    <row r="21" spans="1:14" ht="15.75">
      <c r="A21" s="110" t="s">
        <v>1878</v>
      </c>
      <c r="B21" s="111" t="s">
        <v>1867</v>
      </c>
      <c r="C21" s="35"/>
      <c r="D21" s="35"/>
      <c r="E21" s="35"/>
      <c r="F21" s="35"/>
      <c r="G21" s="112">
        <f>SUM(F17:G18)</f>
        <v>0</v>
      </c>
      <c r="H21" s="35"/>
      <c r="I21" s="771" t="e">
        <f>G21/G34</f>
        <v>#DIV/0!</v>
      </c>
      <c r="J21" s="35"/>
      <c r="K21" s="1563">
        <f>SUM(K17:L20)</f>
        <v>0</v>
      </c>
      <c r="L21" s="1564"/>
      <c r="M21" s="112"/>
      <c r="N21" s="840" t="e">
        <f>K21/L39</f>
        <v>#DIV/0!</v>
      </c>
    </row>
    <row r="22" spans="1:14" ht="15.75">
      <c r="A22" s="81"/>
      <c r="B22" s="81"/>
      <c r="C22" s="13"/>
      <c r="D22" s="13"/>
      <c r="E22" s="13"/>
      <c r="F22" s="13"/>
      <c r="G22" s="324"/>
      <c r="H22" s="13"/>
      <c r="I22" s="325"/>
      <c r="J22" s="13"/>
      <c r="K22" s="326"/>
      <c r="L22" s="49"/>
      <c r="M22" s="324"/>
      <c r="N22" s="325"/>
    </row>
    <row r="23" spans="1:14" ht="15.75">
      <c r="A23" s="110" t="s">
        <v>957</v>
      </c>
      <c r="B23" s="111" t="s">
        <v>581</v>
      </c>
      <c r="C23" s="35"/>
      <c r="D23" s="35"/>
      <c r="E23" s="35"/>
      <c r="F23" s="35"/>
      <c r="G23" s="112">
        <f>F8+G21</f>
        <v>0</v>
      </c>
      <c r="H23" s="35"/>
      <c r="I23" s="771" t="e">
        <f>G23/G34</f>
        <v>#DIV/0!</v>
      </c>
      <c r="J23" s="35"/>
      <c r="K23" s="178"/>
      <c r="L23" s="327">
        <f>K8+K21</f>
        <v>0</v>
      </c>
      <c r="M23" s="112"/>
      <c r="N23" s="840" t="e">
        <f>L23/K34</f>
        <v>#DIV/0!</v>
      </c>
    </row>
    <row r="24" spans="1:14" ht="15.75">
      <c r="A24" s="52"/>
    </row>
    <row r="25" spans="1:14" ht="15.75">
      <c r="A25" s="11" t="s">
        <v>960</v>
      </c>
      <c r="B25" s="11" t="s">
        <v>1868</v>
      </c>
    </row>
    <row r="26" spans="1:14" ht="15.75">
      <c r="A26" s="11"/>
    </row>
    <row r="27" spans="1:14" ht="15.75">
      <c r="B27" s="11" t="s">
        <v>1869</v>
      </c>
      <c r="F27" s="1560">
        <f>'Page 17'!C52</f>
        <v>0</v>
      </c>
      <c r="G27" s="1560"/>
      <c r="I27" s="13"/>
      <c r="K27" s="1562">
        <f>'Page 17'!E52</f>
        <v>0</v>
      </c>
      <c r="L27" s="1562"/>
      <c r="M27" s="106"/>
      <c r="N27" s="34" t="s">
        <v>1510</v>
      </c>
    </row>
    <row r="28" spans="1:14" ht="15.75">
      <c r="B28" s="11" t="s">
        <v>1870</v>
      </c>
      <c r="F28" s="1447"/>
      <c r="G28" s="1447"/>
      <c r="I28" s="13"/>
      <c r="K28" s="1447"/>
      <c r="L28" s="1447"/>
      <c r="M28" s="106"/>
    </row>
    <row r="29" spans="1:14" ht="15.75">
      <c r="I29" s="11" t="s">
        <v>1859</v>
      </c>
    </row>
    <row r="30" spans="1:14" ht="15.75">
      <c r="A30" s="110" t="s">
        <v>960</v>
      </c>
      <c r="B30" s="111" t="s">
        <v>1871</v>
      </c>
      <c r="C30" s="35"/>
      <c r="D30" s="35"/>
      <c r="E30" s="35"/>
      <c r="F30" s="35"/>
      <c r="G30" s="112">
        <f>SUM(F27:G28)</f>
        <v>0</v>
      </c>
      <c r="H30" s="35"/>
      <c r="I30" s="771" t="e">
        <f>G30/G34</f>
        <v>#DIV/0!</v>
      </c>
      <c r="J30" s="35"/>
      <c r="K30" s="1563">
        <f>SUM(K27:L29)</f>
        <v>0</v>
      </c>
      <c r="L30" s="1564"/>
      <c r="M30" s="112"/>
      <c r="N30" s="840" t="e">
        <f>K30/K34</f>
        <v>#DIV/0!</v>
      </c>
    </row>
    <row r="31" spans="1:14" ht="15.75">
      <c r="A31" s="11"/>
    </row>
    <row r="32" spans="1:14" ht="15.75">
      <c r="A32" s="52"/>
    </row>
    <row r="33" spans="1:22" ht="16.5" thickBot="1">
      <c r="A33" s="11" t="s">
        <v>963</v>
      </c>
      <c r="B33" s="11" t="s">
        <v>2107</v>
      </c>
    </row>
    <row r="34" spans="1:22" ht="16.5" thickBot="1">
      <c r="A34" s="191" t="s">
        <v>963</v>
      </c>
      <c r="B34" s="802" t="s">
        <v>2108</v>
      </c>
      <c r="C34" s="88"/>
      <c r="D34" s="88"/>
      <c r="E34" s="88"/>
      <c r="F34" s="88"/>
      <c r="G34" s="192">
        <f>G14+G21+G30</f>
        <v>0</v>
      </c>
      <c r="H34" s="88"/>
      <c r="I34" s="772" t="e">
        <f>G34/G39</f>
        <v>#DIV/0!</v>
      </c>
      <c r="J34" s="88"/>
      <c r="K34" s="1566">
        <f>K14+K21+K30</f>
        <v>0</v>
      </c>
      <c r="L34" s="1567"/>
      <c r="M34" s="192"/>
      <c r="N34" s="841" t="e">
        <f>K34/L39</f>
        <v>#DIV/0!</v>
      </c>
    </row>
    <row r="35" spans="1:22" ht="16.5" thickBot="1">
      <c r="A35" s="11"/>
    </row>
    <row r="36" spans="1:22" ht="16.5" thickBot="1">
      <c r="A36" s="193" t="s">
        <v>311</v>
      </c>
      <c r="B36" s="194" t="s">
        <v>2109</v>
      </c>
      <c r="C36" s="88"/>
      <c r="D36" s="88"/>
      <c r="E36" s="88"/>
      <c r="F36" s="88"/>
      <c r="G36" s="195"/>
      <c r="H36" s="88"/>
      <c r="I36" s="772" t="e">
        <f>G36/G39</f>
        <v>#DIV/0!</v>
      </c>
      <c r="J36" s="88"/>
      <c r="K36" s="88"/>
      <c r="L36" s="195"/>
      <c r="M36" s="196"/>
      <c r="N36" s="842" t="e">
        <f>L36/L39</f>
        <v>#DIV/0!</v>
      </c>
    </row>
    <row r="37" spans="1:22" ht="15.75">
      <c r="A37" s="11"/>
    </row>
    <row r="38" spans="1:22" ht="16.5" thickBot="1">
      <c r="A38" s="52"/>
    </row>
    <row r="39" spans="1:22" ht="17.25" thickTop="1" thickBot="1">
      <c r="A39" s="197" t="s">
        <v>2040</v>
      </c>
      <c r="B39" s="198" t="s">
        <v>2110</v>
      </c>
      <c r="C39" s="199"/>
      <c r="D39" s="199"/>
      <c r="E39" s="199"/>
      <c r="F39" s="200"/>
      <c r="G39" s="201">
        <f>G34+G36</f>
        <v>0</v>
      </c>
      <c r="H39" s="199"/>
      <c r="I39" s="202">
        <v>1</v>
      </c>
      <c r="J39" s="199"/>
      <c r="K39" s="199"/>
      <c r="L39" s="201">
        <f>K34+L36</f>
        <v>0</v>
      </c>
      <c r="M39" s="201"/>
      <c r="N39" s="203">
        <v>1</v>
      </c>
    </row>
    <row r="40" spans="1:22" ht="13.5" thickTop="1">
      <c r="B40" s="15"/>
      <c r="C40" s="15"/>
      <c r="D40" s="15"/>
      <c r="E40" s="15"/>
      <c r="F40" s="15"/>
      <c r="G40" s="15"/>
      <c r="H40" s="15"/>
      <c r="I40" s="15"/>
      <c r="J40" s="15"/>
      <c r="K40" s="15"/>
      <c r="L40" s="15"/>
      <c r="M40" s="15"/>
      <c r="N40" s="15"/>
    </row>
    <row r="41" spans="1:22" ht="15.75">
      <c r="A41" s="113"/>
      <c r="B41" s="15"/>
      <c r="C41" s="15"/>
      <c r="D41" s="15"/>
      <c r="E41" s="15"/>
      <c r="F41" s="15"/>
      <c r="G41" s="15"/>
      <c r="H41" s="15"/>
      <c r="I41" s="15"/>
      <c r="J41" s="15"/>
      <c r="K41" s="15"/>
      <c r="L41" s="15"/>
      <c r="M41" s="15"/>
      <c r="N41" s="15"/>
    </row>
    <row r="42" spans="1:22" ht="15.75">
      <c r="A42" s="113"/>
      <c r="B42" s="15"/>
      <c r="C42" s="15"/>
      <c r="D42" s="15"/>
      <c r="E42" s="15"/>
      <c r="F42" s="15"/>
      <c r="G42" s="15"/>
      <c r="H42" s="15"/>
      <c r="I42" s="15"/>
      <c r="J42" s="15"/>
      <c r="K42" s="15"/>
      <c r="L42" s="15"/>
      <c r="M42" s="15"/>
      <c r="N42" s="15"/>
    </row>
    <row r="45" spans="1:22">
      <c r="A45" s="17"/>
      <c r="B45" s="15"/>
      <c r="C45" s="15"/>
      <c r="D45" s="15"/>
      <c r="E45" s="15"/>
      <c r="F45" s="15"/>
      <c r="G45" s="15"/>
      <c r="H45" s="15"/>
      <c r="I45" s="15"/>
      <c r="J45" s="15"/>
      <c r="K45" s="15"/>
      <c r="L45" s="15"/>
      <c r="M45" s="15"/>
      <c r="N45" s="15"/>
      <c r="O45" s="34"/>
      <c r="P45" s="34"/>
      <c r="Q45" s="34"/>
      <c r="R45" s="34"/>
      <c r="S45" s="34"/>
      <c r="T45" s="34"/>
      <c r="U45" s="34"/>
      <c r="V45" s="34"/>
    </row>
  </sheetData>
  <sheetProtection password="FEF7" sheet="1" objects="1" scenarios="1"/>
  <mergeCells count="23">
    <mergeCell ref="K30:L30"/>
    <mergeCell ref="K34:L34"/>
    <mergeCell ref="K28:L28"/>
    <mergeCell ref="K17:L17"/>
    <mergeCell ref="K18:L18"/>
    <mergeCell ref="K19:L19"/>
    <mergeCell ref="K27:L27"/>
    <mergeCell ref="F18:G18"/>
    <mergeCell ref="F27:G27"/>
    <mergeCell ref="F28:G28"/>
    <mergeCell ref="D13:N13"/>
    <mergeCell ref="M4:N4"/>
    <mergeCell ref="F8:G8"/>
    <mergeCell ref="F9:G9"/>
    <mergeCell ref="F10:G10"/>
    <mergeCell ref="F11:G11"/>
    <mergeCell ref="K14:L14"/>
    <mergeCell ref="K21:L21"/>
    <mergeCell ref="K8:L8"/>
    <mergeCell ref="K9:L9"/>
    <mergeCell ref="K10:L10"/>
    <mergeCell ref="K11:L11"/>
    <mergeCell ref="F17:G17"/>
  </mergeCells>
  <phoneticPr fontId="5" type="noConversion"/>
  <conditionalFormatting sqref="I21 I23 I30 I34 I36 I14">
    <cfRule type="cellIs" dxfId="529" priority="1" stopIfTrue="1" operator="greaterThanOrEqual">
      <formula>0</formula>
    </cfRule>
  </conditionalFormatting>
  <conditionalFormatting sqref="N21 N14 N23 N34 N36">
    <cfRule type="cellIs" dxfId="528" priority="2" stopIfTrue="1" operator="greaterThan">
      <formula>0</formula>
    </cfRule>
    <cfRule type="cellIs" dxfId="527" priority="3" stopIfTrue="1" operator="lessThanOrEqual">
      <formula>0</formula>
    </cfRule>
  </conditionalFormatting>
  <conditionalFormatting sqref="N30">
    <cfRule type="cellIs" dxfId="526" priority="4" stopIfTrue="1" operator="greaterThan">
      <formula>0</formula>
    </cfRule>
    <cfRule type="cellIs" priority="5" stopIfTrue="1" operator="lessThanOrEqual">
      <formula>0</formula>
    </cfRule>
  </conditionalFormatting>
  <conditionalFormatting sqref="N9">
    <cfRule type="expression" dxfId="525" priority="6" stopIfTrue="1">
      <formula>$G$14&gt;0</formula>
    </cfRule>
  </conditionalFormatting>
  <conditionalFormatting sqref="N8 E8:E9 N17 G15:N15 N27">
    <cfRule type="expression" dxfId="524" priority="7" stopIfTrue="1">
      <formula>$G$14&gt;0</formula>
    </cfRule>
  </conditionalFormatting>
  <pageMargins left="0.75" right="0.4" top="1" bottom="0.25" header="0.5" footer="0.5"/>
  <pageSetup orientation="portrait" r:id="rId1"/>
  <headerFooter alignWithMargins="0">
    <oddFooter>&amp;CApplication Page 15</oddFooter>
  </headerFooter>
</worksheet>
</file>

<file path=xl/worksheets/sheet16.xml><?xml version="1.0" encoding="utf-8"?>
<worksheet xmlns="http://schemas.openxmlformats.org/spreadsheetml/2006/main" xmlns:r="http://schemas.openxmlformats.org/officeDocument/2006/relationships">
  <sheetPr codeName="Sheet16">
    <pageSetUpPr autoPageBreaks="0"/>
  </sheetPr>
  <dimension ref="A1:X45"/>
  <sheetViews>
    <sheetView showGridLines="0" showRowColHeaders="0" topLeftCell="A23" workbookViewId="0">
      <selection activeCell="H40" sqref="H40:J40"/>
    </sheetView>
  </sheetViews>
  <sheetFormatPr defaultRowHeight="12.75"/>
  <cols>
    <col min="1" max="1" width="4.7109375" customWidth="1"/>
    <col min="2" max="2" width="1.42578125" customWidth="1"/>
    <col min="3" max="3" width="7" customWidth="1"/>
    <col min="4" max="4" width="4.7109375" customWidth="1"/>
    <col min="5" max="5" width="7" customWidth="1"/>
    <col min="6" max="6" width="3.42578125" customWidth="1"/>
    <col min="7" max="7" width="11" customWidth="1"/>
    <col min="8" max="8" width="4.7109375" customWidth="1"/>
    <col min="9" max="9" width="4.28515625" customWidth="1"/>
    <col min="10" max="12" width="4.7109375" customWidth="1"/>
    <col min="13" max="13" width="5.42578125" customWidth="1"/>
    <col min="14" max="14" width="4.7109375" customWidth="1"/>
    <col min="15" max="15" width="12.28515625" customWidth="1"/>
    <col min="16" max="16" width="4.7109375" customWidth="1"/>
    <col min="17" max="20" width="2.7109375" customWidth="1"/>
  </cols>
  <sheetData>
    <row r="1" spans="1:24" ht="15.75">
      <c r="A1" s="83" t="s">
        <v>2116</v>
      </c>
      <c r="B1" s="15"/>
      <c r="C1" s="15"/>
      <c r="D1" s="15"/>
      <c r="E1" s="15"/>
      <c r="F1" s="15"/>
      <c r="G1" s="15"/>
      <c r="H1" s="15"/>
      <c r="I1" s="15"/>
      <c r="J1" s="15"/>
      <c r="K1" s="15"/>
      <c r="L1" s="15"/>
      <c r="M1" s="15"/>
      <c r="N1" s="15"/>
      <c r="O1" s="15"/>
      <c r="P1" s="15"/>
    </row>
    <row r="2" spans="1:24" ht="15.75">
      <c r="A2" s="16"/>
      <c r="B2" s="12"/>
      <c r="C2" s="12"/>
      <c r="D2" s="12"/>
      <c r="E2" s="12"/>
    </row>
    <row r="3" spans="1:24" ht="15.75">
      <c r="A3" s="16" t="s">
        <v>1674</v>
      </c>
      <c r="B3" s="16" t="s">
        <v>1495</v>
      </c>
      <c r="C3" s="12"/>
      <c r="D3" s="12"/>
      <c r="E3" s="12"/>
    </row>
    <row r="4" spans="1:24" ht="15.75">
      <c r="A4" s="12"/>
      <c r="B4" s="16" t="s">
        <v>1494</v>
      </c>
      <c r="C4" s="12"/>
      <c r="D4" s="12"/>
      <c r="E4" s="12"/>
    </row>
    <row r="5" spans="1:24" ht="15.75">
      <c r="A5" s="16"/>
      <c r="B5" s="12"/>
      <c r="C5" s="12"/>
      <c r="D5" s="12"/>
      <c r="E5" s="12"/>
    </row>
    <row r="6" spans="1:24" ht="15.75">
      <c r="A6" s="12"/>
      <c r="C6" s="16" t="s">
        <v>2117</v>
      </c>
      <c r="D6" s="188"/>
      <c r="E6" s="84" t="s">
        <v>2118</v>
      </c>
      <c r="F6" s="188"/>
      <c r="G6" s="188"/>
      <c r="H6" s="188"/>
      <c r="I6" s="188"/>
      <c r="J6" s="16" t="s">
        <v>2119</v>
      </c>
      <c r="K6" s="188"/>
      <c r="L6" s="84" t="s">
        <v>2120</v>
      </c>
      <c r="M6" s="188"/>
      <c r="N6" s="84" t="s">
        <v>2121</v>
      </c>
    </row>
    <row r="7" spans="1:24" ht="15.75">
      <c r="A7" s="12"/>
      <c r="B7" s="910">
        <f>IF(C7="",0,1)</f>
        <v>0</v>
      </c>
      <c r="C7" s="1412"/>
      <c r="D7" s="910">
        <f>IF(E7="",0,1)</f>
        <v>0</v>
      </c>
      <c r="E7" s="422"/>
      <c r="G7" s="16" t="s">
        <v>2122</v>
      </c>
      <c r="J7" s="422"/>
      <c r="K7" s="445"/>
      <c r="L7" s="1412"/>
      <c r="M7" s="424"/>
      <c r="N7" s="422"/>
      <c r="P7" s="909" t="s">
        <v>1020</v>
      </c>
      <c r="Q7" s="909"/>
      <c r="R7" s="909"/>
      <c r="S7" s="909"/>
      <c r="T7" s="909"/>
      <c r="U7" s="909"/>
      <c r="V7" s="909"/>
      <c r="W7" s="909"/>
      <c r="X7" s="909"/>
    </row>
    <row r="8" spans="1:24" ht="15.75">
      <c r="A8" s="12"/>
      <c r="B8" s="910">
        <f t="shared" ref="B8:B14" si="0">IF(C8="",0,1)</f>
        <v>0</v>
      </c>
      <c r="C8" s="1412"/>
      <c r="D8" s="910">
        <f t="shared" ref="D8:D14" si="1">IF(E8="",0,1)</f>
        <v>0</v>
      </c>
      <c r="E8" s="423"/>
      <c r="G8" s="16" t="s">
        <v>2123</v>
      </c>
      <c r="J8" s="423"/>
      <c r="K8" s="445"/>
      <c r="L8" s="1413"/>
      <c r="M8" s="424"/>
      <c r="N8" s="423"/>
      <c r="P8" s="909" t="s">
        <v>324</v>
      </c>
      <c r="Q8" s="909"/>
      <c r="R8" s="909"/>
      <c r="S8" s="909"/>
      <c r="T8" s="909"/>
      <c r="U8" s="909"/>
      <c r="V8" s="909"/>
      <c r="W8" s="909"/>
      <c r="X8" s="909"/>
    </row>
    <row r="9" spans="1:24" ht="15.75">
      <c r="A9" s="12"/>
      <c r="B9" s="910">
        <f t="shared" si="0"/>
        <v>0</v>
      </c>
      <c r="C9" s="1412"/>
      <c r="D9" s="910">
        <f t="shared" si="1"/>
        <v>0</v>
      </c>
      <c r="E9" s="423"/>
      <c r="G9" s="16" t="s">
        <v>2125</v>
      </c>
      <c r="J9" s="423"/>
      <c r="K9" s="445"/>
      <c r="L9" s="1413"/>
      <c r="M9" s="424"/>
      <c r="N9" s="423"/>
      <c r="P9" s="909" t="s">
        <v>325</v>
      </c>
      <c r="Q9" s="909"/>
      <c r="R9" s="909"/>
      <c r="S9" s="909"/>
      <c r="T9" s="909"/>
      <c r="U9" s="909"/>
      <c r="V9" s="909"/>
      <c r="W9" s="909"/>
      <c r="X9" s="909"/>
    </row>
    <row r="10" spans="1:24" ht="15.75">
      <c r="A10" s="12"/>
      <c r="B10" s="910">
        <f t="shared" si="0"/>
        <v>0</v>
      </c>
      <c r="C10" s="1412"/>
      <c r="D10" s="910">
        <f t="shared" si="1"/>
        <v>0</v>
      </c>
      <c r="E10" s="423"/>
      <c r="G10" s="16" t="s">
        <v>2126</v>
      </c>
      <c r="J10" s="758"/>
      <c r="K10" s="445"/>
      <c r="L10" s="1413"/>
      <c r="M10" s="424"/>
      <c r="N10" s="758"/>
      <c r="P10" s="909" t="s">
        <v>326</v>
      </c>
      <c r="Q10" s="909"/>
      <c r="R10" s="909"/>
      <c r="S10" s="909"/>
      <c r="T10" s="909"/>
      <c r="U10" s="909"/>
      <c r="V10" s="909"/>
      <c r="W10" s="909"/>
      <c r="X10" s="909"/>
    </row>
    <row r="11" spans="1:24" ht="15.75">
      <c r="A11" s="12"/>
      <c r="B11" s="910">
        <f t="shared" si="0"/>
        <v>0</v>
      </c>
      <c r="C11" s="1412"/>
      <c r="D11" s="910">
        <f t="shared" si="1"/>
        <v>0</v>
      </c>
      <c r="E11" s="423"/>
      <c r="G11" s="16" t="s">
        <v>2124</v>
      </c>
      <c r="J11" s="758"/>
      <c r="K11" s="445"/>
      <c r="L11" s="1413"/>
      <c r="M11" s="424"/>
      <c r="N11" s="758"/>
      <c r="P11" s="909" t="s">
        <v>327</v>
      </c>
      <c r="Q11" s="909"/>
      <c r="R11" s="909"/>
      <c r="S11" s="909"/>
      <c r="T11" s="909"/>
      <c r="U11" s="909"/>
      <c r="V11" s="909"/>
      <c r="W11" s="909"/>
      <c r="X11" s="909"/>
    </row>
    <row r="12" spans="1:24" ht="15.75">
      <c r="A12" s="12"/>
      <c r="B12" s="910">
        <f t="shared" si="0"/>
        <v>0</v>
      </c>
      <c r="C12" s="422"/>
      <c r="D12" s="910">
        <f t="shared" si="1"/>
        <v>0</v>
      </c>
      <c r="E12" s="1413"/>
      <c r="F12" s="800">
        <f>IF(E12="",1,0)</f>
        <v>1</v>
      </c>
      <c r="G12" s="16" t="s">
        <v>2127</v>
      </c>
      <c r="H12" s="1568" t="s">
        <v>1068</v>
      </c>
      <c r="I12" s="1568"/>
      <c r="J12" s="1568"/>
      <c r="K12" s="1568"/>
      <c r="L12" s="1568"/>
      <c r="M12" s="1568"/>
      <c r="N12" s="1568"/>
      <c r="O12" s="1568"/>
      <c r="P12" s="909" t="s">
        <v>328</v>
      </c>
      <c r="Q12" s="909"/>
      <c r="R12" s="909"/>
      <c r="S12" s="909"/>
      <c r="T12" s="909"/>
      <c r="U12" s="909"/>
      <c r="V12" s="909"/>
      <c r="W12" s="909"/>
      <c r="X12" s="909"/>
    </row>
    <row r="13" spans="1:24" ht="15.75">
      <c r="A13" s="12"/>
      <c r="B13" s="910">
        <f t="shared" si="0"/>
        <v>0</v>
      </c>
      <c r="C13" s="422"/>
      <c r="D13" s="910">
        <f t="shared" si="1"/>
        <v>0</v>
      </c>
      <c r="E13" s="1413"/>
      <c r="F13" s="800">
        <f>IF(E13="",1,0)</f>
        <v>1</v>
      </c>
      <c r="G13" s="16" t="s">
        <v>2128</v>
      </c>
      <c r="H13" s="1568"/>
      <c r="I13" s="1568"/>
      <c r="J13" s="1568"/>
      <c r="K13" s="1568"/>
      <c r="L13" s="1568"/>
      <c r="M13" s="1568"/>
      <c r="N13" s="1568"/>
      <c r="O13" s="1568"/>
      <c r="P13" s="909" t="s">
        <v>1914</v>
      </c>
      <c r="Q13" s="909"/>
      <c r="R13" s="909"/>
      <c r="S13" s="909"/>
      <c r="T13" s="909"/>
      <c r="U13" s="909"/>
      <c r="V13" s="909"/>
      <c r="W13" s="909"/>
      <c r="X13" s="909"/>
    </row>
    <row r="14" spans="1:24" ht="15.75">
      <c r="A14" s="12"/>
      <c r="B14" s="910">
        <f t="shared" si="0"/>
        <v>0</v>
      </c>
      <c r="C14" s="422"/>
      <c r="D14" s="910">
        <f t="shared" si="1"/>
        <v>0</v>
      </c>
      <c r="E14" s="1413"/>
      <c r="F14" s="800">
        <f>IF(E14="",1,0)</f>
        <v>1</v>
      </c>
      <c r="G14" s="16" t="s">
        <v>2129</v>
      </c>
      <c r="H14" s="1568"/>
      <c r="I14" s="1568"/>
      <c r="J14" s="1568"/>
      <c r="K14" s="1568"/>
      <c r="L14" s="1568"/>
      <c r="M14" s="1568"/>
      <c r="N14" s="1568"/>
      <c r="O14" s="1568"/>
      <c r="P14" s="909" t="s">
        <v>1915</v>
      </c>
      <c r="Q14" s="909"/>
      <c r="R14" s="909"/>
      <c r="S14" s="909"/>
      <c r="T14" s="909"/>
      <c r="U14" s="909"/>
      <c r="V14" s="909"/>
      <c r="W14" s="909"/>
      <c r="X14" s="909"/>
    </row>
    <row r="15" spans="1:24" ht="15.75">
      <c r="A15" s="16"/>
      <c r="B15" s="12"/>
      <c r="C15" s="12"/>
      <c r="D15" s="12"/>
      <c r="E15" s="12"/>
      <c r="F15" s="800">
        <f>SUM(F12:F14)</f>
        <v>3</v>
      </c>
    </row>
    <row r="16" spans="1:24" ht="15.75">
      <c r="A16" s="16" t="s">
        <v>2023</v>
      </c>
      <c r="B16" s="16" t="s">
        <v>143</v>
      </c>
      <c r="C16" s="12"/>
      <c r="D16" s="12"/>
      <c r="E16" s="12"/>
    </row>
    <row r="17" spans="1:15" ht="15.75">
      <c r="A17" s="16"/>
      <c r="B17" s="16" t="s">
        <v>144</v>
      </c>
      <c r="C17" s="12"/>
      <c r="D17" s="12"/>
      <c r="E17" s="12"/>
    </row>
    <row r="18" spans="1:15" ht="15.75">
      <c r="A18" s="16"/>
      <c r="B18" s="16"/>
      <c r="C18" s="12"/>
      <c r="D18" s="12"/>
      <c r="E18" s="12"/>
    </row>
    <row r="19" spans="1:15" ht="40.5" customHeight="1">
      <c r="A19" s="16"/>
      <c r="B19" s="12"/>
      <c r="D19" s="1569" t="s">
        <v>624</v>
      </c>
      <c r="E19" s="1572"/>
      <c r="F19" s="1572"/>
      <c r="G19" s="1572"/>
      <c r="K19" s="1569" t="s">
        <v>625</v>
      </c>
      <c r="L19" s="1534"/>
      <c r="M19" s="1534"/>
      <c r="N19" s="1534"/>
      <c r="O19" s="1534"/>
    </row>
    <row r="20" spans="1:15" ht="15.75">
      <c r="A20" s="12"/>
      <c r="B20" s="12"/>
      <c r="C20" s="80">
        <v>0</v>
      </c>
      <c r="D20" s="803" t="s">
        <v>626</v>
      </c>
      <c r="E20" s="11"/>
      <c r="F20" s="16" t="s">
        <v>2130</v>
      </c>
      <c r="G20" s="428"/>
      <c r="I20" s="22"/>
      <c r="J20" s="22"/>
      <c r="K20" s="80">
        <v>0</v>
      </c>
      <c r="L20" s="803" t="s">
        <v>626</v>
      </c>
      <c r="M20" s="11"/>
      <c r="N20" s="540" t="s">
        <v>1876</v>
      </c>
      <c r="O20" s="48"/>
    </row>
    <row r="21" spans="1:15" ht="15.75">
      <c r="A21" s="16"/>
      <c r="B21" s="12"/>
      <c r="C21" s="80"/>
      <c r="D21" s="11"/>
      <c r="E21" s="11"/>
      <c r="F21" s="12"/>
      <c r="G21" s="6"/>
      <c r="I21" s="22"/>
      <c r="J21" s="22"/>
      <c r="K21" s="80"/>
      <c r="L21" s="11"/>
      <c r="M21" s="11"/>
      <c r="N21" s="46"/>
    </row>
    <row r="22" spans="1:15" ht="15.75">
      <c r="A22" s="12"/>
      <c r="B22" s="12"/>
      <c r="C22" s="80">
        <v>1</v>
      </c>
      <c r="D22" s="803" t="s">
        <v>626</v>
      </c>
      <c r="E22" s="11"/>
      <c r="F22" s="16" t="s">
        <v>2130</v>
      </c>
      <c r="G22" s="428"/>
      <c r="I22" s="22"/>
      <c r="J22" s="22"/>
      <c r="K22" s="80">
        <v>1</v>
      </c>
      <c r="L22" s="803" t="s">
        <v>626</v>
      </c>
      <c r="M22" s="11"/>
      <c r="N22" s="540" t="s">
        <v>1876</v>
      </c>
      <c r="O22" s="48"/>
    </row>
    <row r="23" spans="1:15" ht="15.75">
      <c r="A23" s="16"/>
      <c r="B23" s="12"/>
      <c r="C23" s="80"/>
      <c r="D23" s="11"/>
      <c r="E23" s="11"/>
      <c r="F23" s="12"/>
      <c r="G23" s="416"/>
      <c r="I23" s="22"/>
      <c r="J23" s="22"/>
      <c r="K23" s="80"/>
      <c r="L23" s="11"/>
      <c r="M23" s="11"/>
      <c r="N23" s="46"/>
    </row>
    <row r="24" spans="1:15" ht="15.75">
      <c r="A24" s="12"/>
      <c r="B24" s="12"/>
      <c r="C24" s="80">
        <v>2</v>
      </c>
      <c r="D24" s="803" t="s">
        <v>626</v>
      </c>
      <c r="E24" s="11"/>
      <c r="F24" s="16" t="s">
        <v>2130</v>
      </c>
      <c r="G24" s="428"/>
      <c r="I24" s="22"/>
      <c r="J24" s="22"/>
      <c r="K24" s="80">
        <v>2</v>
      </c>
      <c r="L24" s="803" t="s">
        <v>626</v>
      </c>
      <c r="M24" s="11"/>
      <c r="N24" s="540" t="s">
        <v>1876</v>
      </c>
      <c r="O24" s="48"/>
    </row>
    <row r="25" spans="1:15" ht="15.75">
      <c r="A25" s="16"/>
      <c r="B25" s="12"/>
      <c r="C25" s="80"/>
      <c r="D25" s="11"/>
      <c r="E25" s="11"/>
      <c r="F25" s="12"/>
      <c r="G25" s="6"/>
      <c r="I25" s="22"/>
      <c r="J25" s="22"/>
      <c r="K25" s="80"/>
      <c r="L25" s="11"/>
      <c r="M25" s="11"/>
      <c r="N25" s="46"/>
    </row>
    <row r="26" spans="1:15" ht="15.75">
      <c r="A26" s="12"/>
      <c r="B26" s="12"/>
      <c r="C26" s="80">
        <v>3</v>
      </c>
      <c r="D26" s="803" t="s">
        <v>626</v>
      </c>
      <c r="E26" s="11"/>
      <c r="F26" s="16" t="s">
        <v>2130</v>
      </c>
      <c r="G26" s="428"/>
      <c r="I26" s="22"/>
      <c r="J26" s="22"/>
      <c r="K26" s="80">
        <v>3</v>
      </c>
      <c r="L26" s="803" t="s">
        <v>626</v>
      </c>
      <c r="M26" s="11"/>
      <c r="N26" s="540" t="s">
        <v>1876</v>
      </c>
      <c r="O26" s="48"/>
    </row>
    <row r="27" spans="1:15" ht="15.75">
      <c r="A27" s="16"/>
      <c r="B27" s="12"/>
      <c r="C27" s="80"/>
      <c r="D27" s="11"/>
      <c r="E27" s="11"/>
      <c r="F27" s="12"/>
      <c r="G27" s="6"/>
      <c r="I27" s="22"/>
      <c r="J27" s="22"/>
      <c r="K27" s="80"/>
      <c r="L27" s="11"/>
      <c r="M27" s="11"/>
      <c r="N27" s="46"/>
    </row>
    <row r="28" spans="1:15" ht="15.75">
      <c r="A28" s="12"/>
      <c r="B28" s="12"/>
      <c r="C28" s="80">
        <v>4</v>
      </c>
      <c r="D28" s="803" t="s">
        <v>626</v>
      </c>
      <c r="E28" s="11"/>
      <c r="F28" s="16" t="s">
        <v>2130</v>
      </c>
      <c r="G28" s="428"/>
      <c r="I28" s="22"/>
      <c r="J28" s="22"/>
      <c r="K28" s="80">
        <v>4</v>
      </c>
      <c r="L28" s="803" t="s">
        <v>626</v>
      </c>
      <c r="M28" s="11"/>
      <c r="N28" s="540" t="s">
        <v>1876</v>
      </c>
      <c r="O28" s="48"/>
    </row>
    <row r="29" spans="1:15" ht="15.75">
      <c r="A29" s="16"/>
      <c r="B29" s="12"/>
      <c r="C29" s="80"/>
      <c r="D29" s="11"/>
      <c r="E29" s="11"/>
      <c r="F29" s="12"/>
      <c r="G29" s="6"/>
      <c r="I29" s="22"/>
      <c r="J29" s="22"/>
      <c r="K29" s="80"/>
      <c r="L29" s="11"/>
      <c r="M29" s="11"/>
      <c r="N29" s="46"/>
      <c r="O29" s="12"/>
    </row>
    <row r="30" spans="1:15" ht="15.75">
      <c r="A30" s="12"/>
      <c r="B30" s="12"/>
      <c r="C30" s="80">
        <v>5</v>
      </c>
      <c r="D30" s="803" t="s">
        <v>626</v>
      </c>
      <c r="E30" s="11"/>
      <c r="F30" s="16" t="s">
        <v>2130</v>
      </c>
      <c r="G30" s="428"/>
      <c r="I30" s="22"/>
      <c r="J30" s="22"/>
      <c r="K30" s="80">
        <v>5</v>
      </c>
      <c r="L30" s="803" t="s">
        <v>626</v>
      </c>
      <c r="M30" s="11"/>
      <c r="N30" s="540" t="s">
        <v>1876</v>
      </c>
      <c r="O30" s="48"/>
    </row>
    <row r="31" spans="1:15" ht="15.75">
      <c r="A31" s="16"/>
      <c r="B31" s="12"/>
      <c r="C31" s="115"/>
      <c r="D31" s="115"/>
      <c r="E31" s="115"/>
      <c r="I31" s="22"/>
      <c r="J31" s="22"/>
      <c r="K31" s="22"/>
      <c r="L31" s="22"/>
      <c r="M31" s="22"/>
      <c r="N31" s="22"/>
      <c r="O31" s="800">
        <f>SUM(O20:O30)</f>
        <v>0</v>
      </c>
    </row>
    <row r="32" spans="1:15" ht="15.75">
      <c r="A32" s="12"/>
      <c r="B32" s="16" t="s">
        <v>1492</v>
      </c>
      <c r="C32" s="12"/>
      <c r="D32" s="12"/>
      <c r="E32" s="12"/>
    </row>
    <row r="33" spans="1:20" ht="15.75">
      <c r="A33" s="16"/>
      <c r="B33" s="12"/>
      <c r="C33" s="12"/>
      <c r="D33" s="12"/>
      <c r="E33" s="12"/>
    </row>
    <row r="34" spans="1:20" ht="15.75">
      <c r="A34" s="12"/>
      <c r="C34" s="1412"/>
      <c r="D34" s="16" t="s">
        <v>1496</v>
      </c>
      <c r="E34" s="12"/>
    </row>
    <row r="35" spans="1:20" ht="15.75">
      <c r="A35" s="16"/>
      <c r="C35" s="427"/>
      <c r="D35" s="12"/>
      <c r="E35" s="12"/>
    </row>
    <row r="36" spans="1:20" ht="15.75">
      <c r="A36" s="12"/>
      <c r="C36" s="444"/>
      <c r="D36" s="16" t="s">
        <v>1298</v>
      </c>
      <c r="E36" s="12"/>
    </row>
    <row r="37" spans="1:20" ht="15.75">
      <c r="A37" s="16"/>
      <c r="C37" s="3"/>
      <c r="D37" s="12"/>
      <c r="E37" s="12"/>
    </row>
    <row r="38" spans="1:20" ht="15.75">
      <c r="A38" s="12"/>
      <c r="C38" s="425"/>
      <c r="D38" s="16" t="s">
        <v>1299</v>
      </c>
      <c r="E38" s="182"/>
      <c r="F38" s="13"/>
      <c r="G38" s="1441"/>
      <c r="H38" s="1441"/>
      <c r="I38" s="1441"/>
      <c r="J38" s="1441"/>
      <c r="K38" s="1441"/>
      <c r="L38" s="1441"/>
      <c r="M38" s="1441"/>
      <c r="N38" s="1441"/>
      <c r="O38" s="1441"/>
    </row>
    <row r="39" spans="1:20" ht="15.75">
      <c r="A39" s="16"/>
      <c r="B39" s="12"/>
      <c r="C39" s="12"/>
      <c r="D39" s="12"/>
      <c r="E39" s="12"/>
    </row>
    <row r="40" spans="1:20" ht="15.75">
      <c r="A40" s="12"/>
      <c r="B40" s="16" t="s">
        <v>1493</v>
      </c>
      <c r="C40" s="12"/>
      <c r="D40" s="12"/>
      <c r="E40" s="12"/>
      <c r="G40" s="13"/>
      <c r="H40" s="1570"/>
      <c r="I40" s="1571"/>
      <c r="J40" s="1571"/>
    </row>
    <row r="41" spans="1:20" s="22" customFormat="1" ht="15.75">
      <c r="A41" s="46"/>
      <c r="B41" s="50"/>
      <c r="C41" s="46"/>
      <c r="D41" s="46"/>
      <c r="E41" s="46"/>
      <c r="G41" s="40"/>
      <c r="H41" s="49"/>
      <c r="I41" s="49"/>
      <c r="J41" s="49"/>
    </row>
    <row r="42" spans="1:20" s="22" customFormat="1"/>
    <row r="43" spans="1:20" s="22" customFormat="1"/>
    <row r="44" spans="1:20" s="22" customFormat="1"/>
    <row r="45" spans="1:20" s="22" customFormat="1">
      <c r="A45" s="63"/>
      <c r="B45" s="57"/>
      <c r="C45" s="57"/>
      <c r="D45" s="57"/>
      <c r="E45" s="57"/>
      <c r="F45" s="57"/>
      <c r="G45" s="57"/>
      <c r="H45" s="57"/>
      <c r="I45" s="57"/>
      <c r="J45" s="57"/>
      <c r="K45" s="57"/>
      <c r="L45" s="57"/>
      <c r="M45" s="57"/>
      <c r="N45" s="57"/>
      <c r="O45" s="57"/>
      <c r="P45" s="57"/>
      <c r="Q45" s="241"/>
      <c r="R45" s="241"/>
      <c r="S45" s="241"/>
      <c r="T45" s="241"/>
    </row>
  </sheetData>
  <sheetProtection password="FEF7" sheet="1" objects="1" scenarios="1"/>
  <mergeCells count="5">
    <mergeCell ref="H12:O14"/>
    <mergeCell ref="K19:O19"/>
    <mergeCell ref="H40:J40"/>
    <mergeCell ref="G38:O38"/>
    <mergeCell ref="D19:G19"/>
  </mergeCells>
  <phoneticPr fontId="5" type="noConversion"/>
  <conditionalFormatting sqref="P7:Y7">
    <cfRule type="expression" dxfId="523" priority="1" stopIfTrue="1">
      <formula>$B$7+$D$7&gt;1</formula>
    </cfRule>
  </conditionalFormatting>
  <conditionalFormatting sqref="P8:Y8">
    <cfRule type="expression" dxfId="522" priority="2" stopIfTrue="1">
      <formula>$B$8+$D$8&gt;1</formula>
    </cfRule>
  </conditionalFormatting>
  <conditionalFormatting sqref="P9:Y9">
    <cfRule type="expression" dxfId="521" priority="3" stopIfTrue="1">
      <formula>$B$9+$D$9&gt;1</formula>
    </cfRule>
  </conditionalFormatting>
  <conditionalFormatting sqref="P10:Y10">
    <cfRule type="expression" dxfId="520" priority="4" stopIfTrue="1">
      <formula>$B$10+$D$10&gt;1</formula>
    </cfRule>
  </conditionalFormatting>
  <conditionalFormatting sqref="P12:Y12">
    <cfRule type="expression" dxfId="519" priority="5" stopIfTrue="1">
      <formula>$B$12+$D$12&gt;1</formula>
    </cfRule>
  </conditionalFormatting>
  <conditionalFormatting sqref="P13:Y13">
    <cfRule type="expression" dxfId="518" priority="6" stopIfTrue="1">
      <formula>$B$13+$D$13&gt;1</formula>
    </cfRule>
  </conditionalFormatting>
  <conditionalFormatting sqref="P14:Y14">
    <cfRule type="expression" dxfId="517" priority="7" stopIfTrue="1">
      <formula>$B$14+$D$14&gt;1</formula>
    </cfRule>
  </conditionalFormatting>
  <conditionalFormatting sqref="P11:Y11">
    <cfRule type="expression" dxfId="516" priority="8" stopIfTrue="1">
      <formula>$B$11+$D$11&gt;1</formula>
    </cfRule>
  </conditionalFormatting>
  <conditionalFormatting sqref="H12:O14">
    <cfRule type="expression" dxfId="515" priority="9" stopIfTrue="1">
      <formula>$F$15&gt;0</formula>
    </cfRule>
  </conditionalFormatting>
  <dataValidations count="1">
    <dataValidation allowBlank="1" showInputMessage="1" showErrorMessage="1" prompt="Effective date may not be older than 18 months old._x000a_" sqref="H40:J40"/>
  </dataValidations>
  <pageMargins left="0.75" right="0.75" top="1" bottom="0.25" header="0.5" footer="0.5"/>
  <pageSetup orientation="portrait" r:id="rId1"/>
  <headerFooter alignWithMargins="0">
    <oddFooter>&amp;CApplication Page 16</oddFooter>
  </headerFooter>
</worksheet>
</file>

<file path=xl/worksheets/sheet17.xml><?xml version="1.0" encoding="utf-8"?>
<worksheet xmlns="http://schemas.openxmlformats.org/spreadsheetml/2006/main" xmlns:r="http://schemas.openxmlformats.org/officeDocument/2006/relationships">
  <sheetPr codeName="Sheet17">
    <pageSetUpPr autoPageBreaks="0"/>
  </sheetPr>
  <dimension ref="A1:BS175"/>
  <sheetViews>
    <sheetView showGridLines="0" showRowColHeaders="0" topLeftCell="A4" workbookViewId="0">
      <selection activeCell="B38" sqref="B38:D38"/>
    </sheetView>
  </sheetViews>
  <sheetFormatPr defaultRowHeight="12.75"/>
  <cols>
    <col min="1" max="1" width="3.140625" customWidth="1"/>
    <col min="2" max="2" width="8.85546875" customWidth="1"/>
    <col min="3" max="3" width="7.7109375" customWidth="1"/>
    <col min="4" max="4" width="8.42578125" customWidth="1"/>
    <col min="5" max="5" width="7.7109375" customWidth="1"/>
    <col min="6" max="7" width="11.140625" customWidth="1"/>
    <col min="8" max="8" width="10.42578125" customWidth="1"/>
    <col min="10" max="10" width="7.7109375" customWidth="1"/>
    <col min="11" max="11" width="8.5703125" customWidth="1"/>
    <col min="12" max="13" width="19" style="800" customWidth="1"/>
    <col min="14" max="14" width="2.7109375" style="800" customWidth="1"/>
    <col min="15" max="16" width="3.85546875" style="800" customWidth="1"/>
    <col min="17" max="17" width="3.7109375" style="800" customWidth="1"/>
    <col min="18" max="21" width="2.7109375" style="800" customWidth="1"/>
    <col min="22" max="28" width="9.140625" style="800"/>
    <col min="29" max="38" width="4.85546875" style="800" customWidth="1"/>
    <col min="39" max="39" width="9.140625" style="800"/>
    <col min="40" max="49" width="4.85546875" style="800" customWidth="1"/>
    <col min="50" max="52" width="9.140625" style="800"/>
  </cols>
  <sheetData>
    <row r="1" spans="1:71" ht="15.75">
      <c r="A1" s="83" t="s">
        <v>1300</v>
      </c>
      <c r="B1" s="15"/>
      <c r="C1" s="15"/>
      <c r="D1" s="15"/>
      <c r="E1" s="15"/>
      <c r="F1" s="15"/>
      <c r="G1" s="15"/>
      <c r="H1" s="15"/>
      <c r="I1" s="15"/>
      <c r="J1" s="15"/>
      <c r="K1" s="15"/>
      <c r="L1" s="1331"/>
      <c r="M1" s="1331"/>
      <c r="N1" s="1331">
        <f>'Page 5'!AB10</f>
        <v>0</v>
      </c>
      <c r="O1" s="1331">
        <f>'Page 5'!AC10</f>
        <v>0</v>
      </c>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c r="AP1" s="1331"/>
      <c r="AQ1" s="1331"/>
      <c r="AR1" s="1331"/>
      <c r="AS1" s="1331"/>
      <c r="AT1" s="1331"/>
      <c r="AU1" s="1331"/>
      <c r="AV1" s="1331"/>
      <c r="AW1" s="1331"/>
      <c r="AX1" s="1331"/>
      <c r="AY1" s="1331"/>
      <c r="AZ1" s="1331"/>
      <c r="BA1" s="1331"/>
      <c r="BB1" s="1329"/>
      <c r="BC1" s="1329"/>
      <c r="BD1" s="1329"/>
      <c r="BE1" s="1329"/>
      <c r="BF1" s="1329"/>
      <c r="BG1" s="1329"/>
      <c r="BH1" s="1329"/>
      <c r="BI1" s="1329"/>
      <c r="BJ1" s="1329"/>
      <c r="BK1" s="1329"/>
      <c r="BL1" s="1329"/>
      <c r="BM1" s="1329"/>
      <c r="BN1" s="1329"/>
      <c r="BO1" s="1329"/>
      <c r="BP1" s="1329"/>
      <c r="BQ1" s="1329"/>
      <c r="BR1" s="1329"/>
      <c r="BS1" s="1329"/>
    </row>
    <row r="2" spans="1:71">
      <c r="A2" s="25"/>
      <c r="B2" s="34"/>
      <c r="C2" s="34"/>
      <c r="D2" s="34"/>
      <c r="E2" s="34"/>
      <c r="F2" s="34"/>
      <c r="G2" s="34"/>
      <c r="H2" s="34"/>
      <c r="I2" s="34"/>
      <c r="J2" s="34"/>
      <c r="K2" s="34"/>
      <c r="L2" s="1331"/>
      <c r="M2" s="1331"/>
      <c r="N2" s="1331">
        <f>'Page 5'!AB15</f>
        <v>0</v>
      </c>
      <c r="O2" s="1331">
        <f>'Page 5'!AC15</f>
        <v>0</v>
      </c>
      <c r="P2" s="1331"/>
      <c r="Q2" s="1331"/>
      <c r="R2" s="1331"/>
      <c r="S2" s="1331"/>
      <c r="T2" s="1331"/>
      <c r="U2" s="1331"/>
      <c r="V2" s="1331"/>
      <c r="W2" s="1331"/>
      <c r="X2" s="1331"/>
      <c r="Y2" s="1331"/>
      <c r="Z2" s="1331"/>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29"/>
      <c r="BC2" s="1329"/>
      <c r="BD2" s="1329"/>
      <c r="BE2" s="1329"/>
      <c r="BF2" s="1329"/>
      <c r="BG2" s="1329"/>
      <c r="BH2" s="1329"/>
      <c r="BI2" s="1329"/>
      <c r="BJ2" s="1329"/>
      <c r="BK2" s="1329"/>
      <c r="BL2" s="1329"/>
      <c r="BM2" s="1329"/>
      <c r="BN2" s="1329"/>
      <c r="BO2" s="1329"/>
      <c r="BP2" s="1329"/>
      <c r="BQ2" s="1329"/>
      <c r="BR2" s="1329"/>
      <c r="BS2" s="1329"/>
    </row>
    <row r="3" spans="1:71" ht="51.75" customHeight="1">
      <c r="A3" s="1577" t="s">
        <v>1617</v>
      </c>
      <c r="B3" s="1520"/>
      <c r="C3" s="1520"/>
      <c r="D3" s="1520"/>
      <c r="E3" s="1520"/>
      <c r="F3" s="1520"/>
      <c r="G3" s="1520"/>
      <c r="H3" s="1520"/>
      <c r="I3" s="1520"/>
      <c r="J3" s="1520"/>
      <c r="K3" s="1520"/>
      <c r="L3" s="1331"/>
      <c r="M3" s="1331"/>
      <c r="N3" s="1331"/>
      <c r="O3" s="1578" t="s">
        <v>1397</v>
      </c>
      <c r="P3" s="1573" t="s">
        <v>1398</v>
      </c>
      <c r="Q3" s="1573" t="s">
        <v>1399</v>
      </c>
      <c r="R3" s="1573" t="s">
        <v>1400</v>
      </c>
      <c r="S3" s="1573" t="s">
        <v>1401</v>
      </c>
      <c r="T3" s="1573" t="s">
        <v>1402</v>
      </c>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c r="AT3" s="1331"/>
      <c r="AU3" s="1331"/>
      <c r="AV3" s="1331"/>
      <c r="AW3" s="1331"/>
      <c r="AX3" s="1331"/>
      <c r="AY3" s="1331"/>
      <c r="AZ3" s="1331"/>
      <c r="BA3" s="1331"/>
      <c r="BB3" s="1329"/>
      <c r="BC3" s="1329"/>
      <c r="BD3" s="1329"/>
      <c r="BE3" s="1329"/>
      <c r="BF3" s="1329"/>
      <c r="BG3" s="1329"/>
      <c r="BH3" s="1329"/>
      <c r="BI3" s="1329"/>
      <c r="BJ3" s="1329"/>
      <c r="BK3" s="1329"/>
      <c r="BL3" s="1329"/>
      <c r="BM3" s="1329"/>
      <c r="BN3" s="1329"/>
      <c r="BO3" s="1329"/>
      <c r="BP3" s="1329"/>
      <c r="BQ3" s="1329"/>
      <c r="BR3" s="1329"/>
      <c r="BS3" s="1329"/>
    </row>
    <row r="4" spans="1:71" ht="6.75" customHeight="1">
      <c r="A4" s="25"/>
      <c r="B4" s="34"/>
      <c r="C4" s="34"/>
      <c r="D4" s="34"/>
      <c r="E4" s="34"/>
      <c r="F4" s="1579" t="s">
        <v>1206</v>
      </c>
      <c r="G4" s="1580"/>
      <c r="H4" s="1580"/>
      <c r="I4" s="1580"/>
      <c r="J4" s="1580"/>
      <c r="K4" s="1580"/>
      <c r="L4" s="1331"/>
      <c r="M4" s="1331"/>
      <c r="N4" s="1331"/>
      <c r="O4" s="1574"/>
      <c r="P4" s="1574"/>
      <c r="Q4" s="1574"/>
      <c r="R4" s="1574"/>
      <c r="S4" s="1574"/>
      <c r="T4" s="1574"/>
      <c r="U4" s="1331"/>
      <c r="V4" s="1331"/>
      <c r="W4" s="1331"/>
      <c r="X4" s="1331"/>
      <c r="Y4" s="1331"/>
      <c r="Z4" s="1331"/>
      <c r="AA4" s="1331"/>
      <c r="AB4" s="1331"/>
      <c r="AC4" s="1331"/>
      <c r="AD4" s="1331"/>
      <c r="AE4" s="1331"/>
      <c r="AF4" s="1331"/>
      <c r="AG4" s="1331"/>
      <c r="AH4" s="1331"/>
      <c r="AI4" s="1331"/>
      <c r="AJ4" s="1331"/>
      <c r="AK4" s="1331"/>
      <c r="AL4" s="1331"/>
      <c r="AM4" s="1331"/>
      <c r="AN4" s="1331"/>
      <c r="AO4" s="1331"/>
      <c r="AP4" s="1331"/>
      <c r="AQ4" s="1331"/>
      <c r="AR4" s="1331"/>
      <c r="AS4" s="1331"/>
      <c r="AT4" s="1331"/>
      <c r="AU4" s="1331"/>
      <c r="AV4" s="1331"/>
      <c r="AW4" s="1331"/>
      <c r="AX4" s="1331"/>
      <c r="AY4" s="1331"/>
      <c r="AZ4" s="1331"/>
      <c r="BA4" s="1331"/>
      <c r="BB4" s="1329"/>
      <c r="BC4" s="1329"/>
      <c r="BD4" s="1329"/>
      <c r="BE4" s="1329"/>
      <c r="BF4" s="1329"/>
      <c r="BG4" s="1329"/>
      <c r="BH4" s="1329"/>
      <c r="BI4" s="1329"/>
      <c r="BJ4" s="1329"/>
      <c r="BK4" s="1329"/>
      <c r="BL4" s="1329"/>
      <c r="BM4" s="1329"/>
      <c r="BN4" s="1329"/>
      <c r="BO4" s="1329"/>
      <c r="BP4" s="1329"/>
      <c r="BQ4" s="1329"/>
      <c r="BR4" s="1329"/>
      <c r="BS4" s="1329"/>
    </row>
    <row r="5" spans="1:71" ht="12.75" customHeight="1">
      <c r="A5" s="25" t="s">
        <v>1674</v>
      </c>
      <c r="B5" s="25" t="s">
        <v>1301</v>
      </c>
      <c r="C5" s="34"/>
      <c r="D5" s="34"/>
      <c r="E5" s="34"/>
      <c r="F5" s="1580"/>
      <c r="G5" s="1580"/>
      <c r="H5" s="1580"/>
      <c r="I5" s="1580"/>
      <c r="J5" s="1580"/>
      <c r="K5" s="1580"/>
      <c r="L5" s="1331"/>
      <c r="M5" s="1331"/>
      <c r="N5" s="1331"/>
      <c r="O5" s="1574"/>
      <c r="P5" s="1574"/>
      <c r="Q5" s="1574"/>
      <c r="R5" s="1574"/>
      <c r="S5" s="1574"/>
      <c r="T5" s="1574"/>
      <c r="U5" s="1331"/>
      <c r="V5" s="1331"/>
      <c r="W5" s="1331"/>
      <c r="X5" s="1331"/>
      <c r="Y5" s="1331"/>
      <c r="Z5" s="1331"/>
      <c r="AA5" s="1331"/>
      <c r="AB5" s="1331"/>
      <c r="AC5" s="1331"/>
      <c r="AD5" s="1331"/>
      <c r="AE5" s="1331"/>
      <c r="AF5" s="1331"/>
      <c r="AG5" s="1331"/>
      <c r="AH5" s="1331"/>
      <c r="AI5" s="1331"/>
      <c r="AJ5" s="1331"/>
      <c r="AK5" s="1331"/>
      <c r="AL5" s="1331"/>
      <c r="AM5" s="1331"/>
      <c r="AN5" s="1331"/>
      <c r="AO5" s="1331"/>
      <c r="AP5" s="1331"/>
      <c r="AQ5" s="1331"/>
      <c r="AR5" s="1331"/>
      <c r="AS5" s="1331"/>
      <c r="AT5" s="1331"/>
      <c r="AU5" s="1331"/>
      <c r="AV5" s="1331"/>
      <c r="AW5" s="1331"/>
      <c r="AX5" s="1331"/>
      <c r="AY5" s="1331"/>
      <c r="AZ5" s="1331"/>
      <c r="BA5" s="1331"/>
      <c r="BB5" s="1329"/>
      <c r="BC5" s="1329"/>
      <c r="BD5" s="1329"/>
      <c r="BE5" s="1329"/>
      <c r="BF5" s="1329"/>
      <c r="BG5" s="1329"/>
      <c r="BH5" s="1329"/>
      <c r="BI5" s="1329"/>
      <c r="BJ5" s="1329"/>
      <c r="BK5" s="1329"/>
      <c r="BL5" s="1329"/>
      <c r="BM5" s="1329"/>
      <c r="BN5" s="1329"/>
      <c r="BO5" s="1329"/>
      <c r="BP5" s="1329"/>
      <c r="BQ5" s="1329"/>
      <c r="BR5" s="1329"/>
      <c r="BS5" s="1329"/>
    </row>
    <row r="6" spans="1:71" ht="3" customHeight="1" thickBot="1">
      <c r="A6" s="25"/>
      <c r="B6" s="34"/>
      <c r="C6" s="34"/>
      <c r="D6" s="34"/>
      <c r="E6" s="34"/>
      <c r="F6" s="34"/>
      <c r="G6" s="34"/>
      <c r="H6" s="34"/>
      <c r="I6" s="34"/>
      <c r="J6" s="34"/>
      <c r="K6" s="34"/>
      <c r="L6" s="1331"/>
      <c r="M6" s="1331"/>
      <c r="N6" s="1331"/>
      <c r="O6" s="1574"/>
      <c r="P6" s="1574"/>
      <c r="Q6" s="1574"/>
      <c r="R6" s="1574"/>
      <c r="S6" s="1574"/>
      <c r="T6" s="1574"/>
      <c r="U6" s="1331"/>
      <c r="V6" s="1331"/>
      <c r="W6" s="1331"/>
      <c r="X6" s="1331"/>
      <c r="Y6" s="1331"/>
      <c r="Z6" s="1331"/>
      <c r="AA6" s="1331"/>
      <c r="AB6" s="1331"/>
      <c r="AC6" s="1331"/>
      <c r="AD6" s="1331"/>
      <c r="AE6" s="1331"/>
      <c r="AF6" s="1331"/>
      <c r="AG6" s="1331"/>
      <c r="AH6" s="1331"/>
      <c r="AI6" s="1331"/>
      <c r="AJ6" s="1331"/>
      <c r="AK6" s="1331"/>
      <c r="AL6" s="1331"/>
      <c r="AM6" s="1331"/>
      <c r="AN6" s="1331"/>
      <c r="AO6" s="1331"/>
      <c r="AP6" s="1331"/>
      <c r="AQ6" s="1331"/>
      <c r="AR6" s="1331"/>
      <c r="AS6" s="1331"/>
      <c r="AT6" s="1331"/>
      <c r="AU6" s="1331"/>
      <c r="AV6" s="1331"/>
      <c r="AW6" s="1331"/>
      <c r="AX6" s="1331"/>
      <c r="AY6" s="1331"/>
      <c r="AZ6" s="1331"/>
      <c r="BA6" s="1331"/>
      <c r="BB6" s="1329"/>
      <c r="BC6" s="1329"/>
      <c r="BD6" s="1329"/>
      <c r="BE6" s="1329"/>
      <c r="BF6" s="1329"/>
      <c r="BG6" s="1329"/>
      <c r="BH6" s="1329"/>
      <c r="BI6" s="1329"/>
      <c r="BJ6" s="1329"/>
      <c r="BK6" s="1329"/>
      <c r="BL6" s="1329"/>
      <c r="BM6" s="1329"/>
      <c r="BN6" s="1329"/>
      <c r="BO6" s="1329"/>
      <c r="BP6" s="1329"/>
      <c r="BQ6" s="1329"/>
      <c r="BR6" s="1329"/>
      <c r="BS6" s="1329"/>
    </row>
    <row r="7" spans="1:71" ht="14.25" customHeight="1" thickBot="1">
      <c r="B7" s="204" t="s">
        <v>1302</v>
      </c>
      <c r="C7" s="101"/>
      <c r="D7" s="101"/>
      <c r="E7" s="101"/>
      <c r="F7" s="101"/>
      <c r="G7" s="101"/>
      <c r="H7" s="101"/>
      <c r="I7" s="101"/>
      <c r="J7" s="101"/>
      <c r="K7" s="164"/>
      <c r="L7" s="1331"/>
      <c r="M7" s="1331"/>
      <c r="N7" s="1331"/>
      <c r="O7" s="1574"/>
      <c r="P7" s="1574"/>
      <c r="Q7" s="1574"/>
      <c r="R7" s="1574"/>
      <c r="S7" s="1574"/>
      <c r="T7" s="1574"/>
      <c r="U7" s="1331"/>
      <c r="V7" s="1331"/>
      <c r="W7" s="1331"/>
      <c r="X7" s="1331"/>
      <c r="Y7" s="1331"/>
      <c r="Z7" s="1331"/>
      <c r="AA7" s="1331"/>
      <c r="AB7" s="1331"/>
      <c r="AC7" s="1331"/>
      <c r="AD7" s="1331"/>
      <c r="AE7" s="1331"/>
      <c r="AF7" s="1331"/>
      <c r="AG7" s="1331"/>
      <c r="AH7" s="1331"/>
      <c r="AI7" s="1331"/>
      <c r="AJ7" s="1331"/>
      <c r="AK7" s="1331"/>
      <c r="AL7" s="1331"/>
      <c r="AM7" s="1331"/>
      <c r="AN7" s="1331"/>
      <c r="AO7" s="1331"/>
      <c r="AP7" s="1331"/>
      <c r="AQ7" s="1331"/>
      <c r="AR7" s="1331"/>
      <c r="AS7" s="1331"/>
      <c r="AT7" s="1331"/>
      <c r="AU7" s="1331"/>
      <c r="AV7" s="1331"/>
      <c r="AW7" s="1331"/>
      <c r="AX7" s="1331"/>
      <c r="AY7" s="1331"/>
      <c r="AZ7" s="1331"/>
      <c r="BA7" s="1331"/>
      <c r="BB7" s="1329"/>
      <c r="BC7" s="1329"/>
      <c r="BD7" s="1329"/>
      <c r="BE7" s="1329"/>
      <c r="BF7" s="1329"/>
      <c r="BG7" s="1329"/>
      <c r="BH7" s="1329"/>
      <c r="BI7" s="1329"/>
      <c r="BJ7" s="1329"/>
      <c r="BK7" s="1329"/>
      <c r="BL7" s="1329"/>
      <c r="BM7" s="1329"/>
      <c r="BN7" s="1329"/>
      <c r="BO7" s="1329"/>
      <c r="BP7" s="1329"/>
      <c r="BQ7" s="1329"/>
      <c r="BR7" s="1329"/>
      <c r="BS7" s="1329"/>
    </row>
    <row r="8" spans="1:71" ht="12" customHeight="1">
      <c r="A8" s="34"/>
      <c r="B8" s="120"/>
      <c r="C8" s="121"/>
      <c r="D8" s="121"/>
      <c r="E8" s="121"/>
      <c r="F8" s="121"/>
      <c r="G8" s="121"/>
      <c r="H8" s="122" t="s">
        <v>1303</v>
      </c>
      <c r="I8" s="122" t="s">
        <v>1304</v>
      </c>
      <c r="J8" s="128"/>
      <c r="K8" s="117"/>
      <c r="L8" s="1331"/>
      <c r="M8" s="1331"/>
      <c r="N8" s="1331"/>
      <c r="O8" s="1574"/>
      <c r="P8" s="1574"/>
      <c r="Q8" s="1574"/>
      <c r="R8" s="1574"/>
      <c r="S8" s="1574"/>
      <c r="T8" s="1574"/>
      <c r="U8" s="1331"/>
      <c r="V8" s="1331"/>
      <c r="W8" s="1331"/>
      <c r="X8" s="1331"/>
      <c r="Y8" s="1331"/>
      <c r="Z8" s="1331"/>
      <c r="AA8" s="1331"/>
      <c r="AB8" s="1331"/>
      <c r="AC8" s="1331"/>
      <c r="AD8" s="1331"/>
      <c r="AE8" s="1331"/>
      <c r="AF8" s="1331"/>
      <c r="AG8" s="1331"/>
      <c r="AH8" s="1331"/>
      <c r="AI8" s="1331"/>
      <c r="AJ8" s="1331"/>
      <c r="AK8" s="1331"/>
      <c r="AL8" s="1331"/>
      <c r="AM8" s="1331"/>
      <c r="AN8" s="1331"/>
      <c r="AO8" s="1331"/>
      <c r="AP8" s="1331"/>
      <c r="AQ8" s="1331"/>
      <c r="AR8" s="1331"/>
      <c r="AS8" s="1331"/>
      <c r="AT8" s="1331"/>
      <c r="AU8" s="1331"/>
      <c r="AV8" s="1331"/>
      <c r="AW8" s="1331"/>
      <c r="AX8" s="1331"/>
      <c r="AY8" s="1331"/>
      <c r="AZ8" s="1331"/>
      <c r="BA8" s="1331"/>
      <c r="BB8" s="1329"/>
      <c r="BC8" s="1329"/>
      <c r="BD8" s="1329"/>
      <c r="BE8" s="1329"/>
      <c r="BF8" s="1329"/>
      <c r="BG8" s="1329"/>
      <c r="BH8" s="1329"/>
      <c r="BI8" s="1329"/>
      <c r="BJ8" s="1329"/>
      <c r="BK8" s="1329"/>
      <c r="BL8" s="1329"/>
      <c r="BM8" s="1329"/>
      <c r="BN8" s="1329"/>
      <c r="BO8" s="1329"/>
      <c r="BP8" s="1329"/>
      <c r="BQ8" s="1329"/>
      <c r="BR8" s="1329"/>
      <c r="BS8" s="1329"/>
    </row>
    <row r="9" spans="1:71" ht="12" customHeight="1">
      <c r="A9" s="34"/>
      <c r="B9" s="123" t="s">
        <v>1306</v>
      </c>
      <c r="C9" s="124" t="s">
        <v>1306</v>
      </c>
      <c r="D9" s="125"/>
      <c r="E9" s="124" t="s">
        <v>1307</v>
      </c>
      <c r="F9" s="124" t="s">
        <v>1308</v>
      </c>
      <c r="G9" s="124" t="s">
        <v>1307</v>
      </c>
      <c r="H9" s="124" t="s">
        <v>1309</v>
      </c>
      <c r="I9" s="124" t="s">
        <v>1309</v>
      </c>
      <c r="J9" s="129" t="s">
        <v>1305</v>
      </c>
      <c r="K9" s="118"/>
      <c r="L9" s="1331"/>
      <c r="M9" s="1331"/>
      <c r="N9" s="1331"/>
      <c r="O9" s="1574"/>
      <c r="P9" s="1574"/>
      <c r="Q9" s="1574"/>
      <c r="R9" s="1574"/>
      <c r="S9" s="1574"/>
      <c r="T9" s="1574"/>
      <c r="U9" s="1331"/>
      <c r="V9" s="1331"/>
      <c r="W9" s="1331"/>
      <c r="X9" s="1331"/>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29"/>
      <c r="BC9" s="1329"/>
      <c r="BD9" s="1329"/>
      <c r="BE9" s="1329"/>
      <c r="BF9" s="1329"/>
      <c r="BG9" s="1329"/>
      <c r="BH9" s="1329"/>
      <c r="BI9" s="1329"/>
      <c r="BJ9" s="1329"/>
      <c r="BK9" s="1329"/>
      <c r="BL9" s="1329"/>
      <c r="BM9" s="1329"/>
      <c r="BN9" s="1329"/>
      <c r="BO9" s="1329"/>
      <c r="BP9" s="1329"/>
      <c r="BQ9" s="1329"/>
      <c r="BR9" s="1329"/>
      <c r="BS9" s="1329"/>
    </row>
    <row r="10" spans="1:71" ht="12" customHeight="1">
      <c r="A10" s="34"/>
      <c r="B10" s="123" t="s">
        <v>1310</v>
      </c>
      <c r="C10" s="124" t="s">
        <v>1311</v>
      </c>
      <c r="D10" s="124" t="s">
        <v>1312</v>
      </c>
      <c r="E10" s="124" t="s">
        <v>1312</v>
      </c>
      <c r="F10" s="124" t="s">
        <v>1313</v>
      </c>
      <c r="G10" s="124" t="s">
        <v>1308</v>
      </c>
      <c r="H10" s="124" t="s">
        <v>1314</v>
      </c>
      <c r="I10" s="124" t="s">
        <v>1314</v>
      </c>
      <c r="J10" s="129" t="s">
        <v>2114</v>
      </c>
      <c r="K10" s="118"/>
      <c r="L10" s="1331"/>
      <c r="M10" s="1331"/>
      <c r="N10" s="1331"/>
      <c r="O10" s="1574"/>
      <c r="P10" s="1574"/>
      <c r="Q10" s="1574"/>
      <c r="R10" s="1574"/>
      <c r="S10" s="1574"/>
      <c r="T10" s="1574"/>
      <c r="U10" s="1331"/>
      <c r="V10" s="1331"/>
      <c r="W10" s="1331"/>
      <c r="X10" s="1331"/>
      <c r="Y10" s="1331"/>
      <c r="Z10" s="1472" t="s">
        <v>1404</v>
      </c>
      <c r="AA10" s="1472" t="s">
        <v>1405</v>
      </c>
      <c r="AB10" s="1331"/>
      <c r="AC10" s="1389" t="s">
        <v>1406</v>
      </c>
      <c r="AD10" s="1389"/>
      <c r="AE10" s="1389"/>
      <c r="AF10" s="1389"/>
      <c r="AG10" s="1389"/>
      <c r="AH10" s="1389"/>
      <c r="AI10" s="1389"/>
      <c r="AJ10" s="1389"/>
      <c r="AK10" s="1389"/>
      <c r="AL10" s="1389"/>
      <c r="AM10" s="1331"/>
      <c r="AN10" s="1389" t="s">
        <v>940</v>
      </c>
      <c r="AO10" s="1389"/>
      <c r="AP10" s="1389"/>
      <c r="AQ10" s="1389"/>
      <c r="AR10" s="1389"/>
      <c r="AS10" s="1389"/>
      <c r="AT10" s="1389"/>
      <c r="AU10" s="1389"/>
      <c r="AV10" s="1389"/>
      <c r="AW10" s="1389"/>
      <c r="AX10" s="1331"/>
      <c r="AY10" s="1331"/>
      <c r="AZ10" s="1331"/>
      <c r="BA10" s="1331"/>
      <c r="BB10" s="1329"/>
      <c r="BC10" s="1329"/>
      <c r="BD10" s="1329"/>
      <c r="BE10" s="1329"/>
      <c r="BF10" s="1329"/>
      <c r="BG10" s="1329"/>
      <c r="BH10" s="1329"/>
      <c r="BI10" s="1329"/>
      <c r="BJ10" s="1329"/>
      <c r="BK10" s="1329"/>
      <c r="BL10" s="1329"/>
      <c r="BM10" s="1329"/>
      <c r="BN10" s="1329"/>
      <c r="BO10" s="1329"/>
      <c r="BP10" s="1329"/>
      <c r="BQ10" s="1329"/>
      <c r="BR10" s="1329"/>
      <c r="BS10" s="1329"/>
    </row>
    <row r="11" spans="1:71" ht="12" customHeight="1" thickBot="1">
      <c r="A11" s="34"/>
      <c r="B11" s="126" t="s">
        <v>1316</v>
      </c>
      <c r="C11" s="127" t="s">
        <v>1317</v>
      </c>
      <c r="D11" s="127" t="s">
        <v>1318</v>
      </c>
      <c r="E11" s="127" t="s">
        <v>1319</v>
      </c>
      <c r="F11" s="127" t="s">
        <v>1320</v>
      </c>
      <c r="G11" s="127" t="s">
        <v>1303</v>
      </c>
      <c r="H11" s="127" t="s">
        <v>1321</v>
      </c>
      <c r="I11" s="127" t="s">
        <v>1321</v>
      </c>
      <c r="J11" s="130" t="s">
        <v>1315</v>
      </c>
      <c r="K11" s="119" t="s">
        <v>145</v>
      </c>
      <c r="L11" s="1331" t="b">
        <v>1</v>
      </c>
      <c r="M11" s="1331" t="b">
        <v>0</v>
      </c>
      <c r="N11" s="1331"/>
      <c r="O11" s="1574"/>
      <c r="P11" s="1574"/>
      <c r="Q11" s="1574"/>
      <c r="R11" s="1574"/>
      <c r="S11" s="1574"/>
      <c r="T11" s="1574"/>
      <c r="U11" s="1331"/>
      <c r="V11" s="1426" t="s">
        <v>2333</v>
      </c>
      <c r="W11" s="1426" t="s">
        <v>39</v>
      </c>
      <c r="X11" s="1331" t="s">
        <v>40</v>
      </c>
      <c r="Y11" s="1331" t="s">
        <v>41</v>
      </c>
      <c r="Z11" s="1471"/>
      <c r="AA11" s="1471"/>
      <c r="AB11" s="1331"/>
      <c r="AC11" s="1390">
        <v>0.2</v>
      </c>
      <c r="AD11" s="1390">
        <v>0.25</v>
      </c>
      <c r="AE11" s="1390">
        <v>0.3</v>
      </c>
      <c r="AF11" s="1390">
        <v>0.35</v>
      </c>
      <c r="AG11" s="1390">
        <v>0.4</v>
      </c>
      <c r="AH11" s="1390">
        <v>0.45</v>
      </c>
      <c r="AI11" s="1390">
        <v>0.5</v>
      </c>
      <c r="AJ11" s="1390">
        <v>0.55000000000000004</v>
      </c>
      <c r="AK11" s="1390">
        <v>0.6</v>
      </c>
      <c r="AL11" s="1331" t="s">
        <v>1407</v>
      </c>
      <c r="AM11" s="1331"/>
      <c r="AN11" s="1390">
        <v>0.2</v>
      </c>
      <c r="AO11" s="1390">
        <v>0.25</v>
      </c>
      <c r="AP11" s="1390">
        <v>0.3</v>
      </c>
      <c r="AQ11" s="1390">
        <v>0.35</v>
      </c>
      <c r="AR11" s="1390">
        <v>0.4</v>
      </c>
      <c r="AS11" s="1390">
        <v>0.45</v>
      </c>
      <c r="AT11" s="1390">
        <v>0.5</v>
      </c>
      <c r="AU11" s="1390">
        <v>0.55000000000000004</v>
      </c>
      <c r="AV11" s="1390">
        <v>0.6</v>
      </c>
      <c r="AW11" s="1331" t="s">
        <v>1407</v>
      </c>
      <c r="AX11" s="1331"/>
      <c r="AY11" s="1331"/>
      <c r="AZ11" s="1331"/>
      <c r="BA11" s="1331"/>
      <c r="BB11" s="1329"/>
      <c r="BC11" s="1329"/>
      <c r="BD11" s="1329"/>
      <c r="BE11" s="1329"/>
      <c r="BF11" s="1329"/>
      <c r="BG11" s="1329"/>
      <c r="BH11" s="1329"/>
      <c r="BI11" s="1329"/>
      <c r="BJ11" s="1329"/>
      <c r="BK11" s="1329"/>
      <c r="BL11" s="1329"/>
      <c r="BM11" s="1329"/>
      <c r="BN11" s="1329"/>
      <c r="BO11" s="1329"/>
      <c r="BP11" s="1329"/>
      <c r="BQ11" s="1329"/>
      <c r="BR11" s="1329"/>
      <c r="BS11" s="1329"/>
    </row>
    <row r="12" spans="1:71" ht="14.25" customHeight="1">
      <c r="A12" s="34"/>
      <c r="B12" s="446"/>
      <c r="C12" s="447"/>
      <c r="D12" s="447"/>
      <c r="E12" s="448">
        <f>D12*C12</f>
        <v>0</v>
      </c>
      <c r="F12" s="449"/>
      <c r="G12" s="450">
        <f>F12*C12</f>
        <v>0</v>
      </c>
      <c r="H12" s="451"/>
      <c r="I12" s="1282"/>
      <c r="J12" s="452"/>
      <c r="K12" s="453"/>
      <c r="L12" s="1331" t="b">
        <f>OR(N12=0,'Page 5'!AG35=1)</f>
        <v>1</v>
      </c>
      <c r="M12" s="1331">
        <f>IF(L12=$M$11,1,0)</f>
        <v>0</v>
      </c>
      <c r="N12" s="1331">
        <f>IF(I12&gt;H12+5%,1,0)</f>
        <v>0</v>
      </c>
      <c r="O12" s="1332">
        <f t="shared" ref="O12:P16" si="0">IF(J12="",0,1)</f>
        <v>0</v>
      </c>
      <c r="P12" s="1332">
        <f t="shared" si="0"/>
        <v>0</v>
      </c>
      <c r="Q12" s="1332">
        <f t="shared" ref="Q12:Q30" si="1">O12*C12</f>
        <v>0</v>
      </c>
      <c r="R12" s="1332">
        <f t="shared" ref="R12:R30" si="2">P12*C12</f>
        <v>0</v>
      </c>
      <c r="S12" s="1332">
        <f t="shared" ref="S12:S30" si="3">IF(O12=1,C12*D12,0)</f>
        <v>0</v>
      </c>
      <c r="T12" s="1332">
        <f t="shared" ref="T12:T30" si="4">IF(P12=1,C12*D12,0)</f>
        <v>0</v>
      </c>
      <c r="U12" s="1331"/>
      <c r="V12" s="1331">
        <f>IF(H12&gt;0,IF(H12&lt;0.5001,IF(I12&lt;0.5001,C12,0),0),0)</f>
        <v>0</v>
      </c>
      <c r="W12" s="1331">
        <f>IF(H12&gt;0,IF(H12&lt;0.6001,IF(I12&lt;0.6001,C12,0),0),0)</f>
        <v>0</v>
      </c>
      <c r="X12" s="1331">
        <f>IF(H12&gt;0,IF(H12&lt;0.60001,IF(I12&lt;0.60001,0,C12),C12),0)</f>
        <v>0</v>
      </c>
      <c r="Y12" s="1331">
        <f t="shared" ref="Y12:Y30" si="5">IF(O12&gt;0,IF(X12&gt;0,C12,0),0)</f>
        <v>0</v>
      </c>
      <c r="Z12" s="1331">
        <f t="shared" ref="Z12:Z30" si="6">IF(P12&gt;0,IF(X12&gt;0,C12,0),0)</f>
        <v>0</v>
      </c>
      <c r="AA12" s="1331">
        <f t="shared" ref="AA12:AA30" si="7">IF(P12&gt;0,IF(V12&gt;0,C12,0),0)</f>
        <v>0</v>
      </c>
      <c r="AB12" s="1331"/>
      <c r="AC12" s="1331">
        <f t="shared" ref="AC12:AK12" si="8">IF($H12=AC$11,$C12,0)</f>
        <v>0</v>
      </c>
      <c r="AD12" s="1331">
        <f t="shared" si="8"/>
        <v>0</v>
      </c>
      <c r="AE12" s="1331">
        <f t="shared" si="8"/>
        <v>0</v>
      </c>
      <c r="AF12" s="1331">
        <f t="shared" si="8"/>
        <v>0</v>
      </c>
      <c r="AG12" s="1331">
        <f t="shared" si="8"/>
        <v>0</v>
      </c>
      <c r="AH12" s="1331">
        <f t="shared" si="8"/>
        <v>0</v>
      </c>
      <c r="AI12" s="1331">
        <f t="shared" si="8"/>
        <v>0</v>
      </c>
      <c r="AJ12" s="1331">
        <f t="shared" si="8"/>
        <v>0</v>
      </c>
      <c r="AK12" s="1331">
        <f t="shared" si="8"/>
        <v>0</v>
      </c>
      <c r="AL12" s="1331">
        <f>IF($H12&gt;AK$11,$C12,0)</f>
        <v>0</v>
      </c>
      <c r="AM12" s="1331"/>
      <c r="AN12" s="1331">
        <f>IF('Page 7'!$R4%=AN$11,'Page 7'!$B4,0)</f>
        <v>0</v>
      </c>
      <c r="AO12" s="1331">
        <f>IF('Page 7'!$R4%=AO$11,'Page 7'!$B4,0)</f>
        <v>0</v>
      </c>
      <c r="AP12" s="1331">
        <f>IF('Page 7'!$R4%=AP$11,'Page 7'!$B4,0)</f>
        <v>0</v>
      </c>
      <c r="AQ12" s="1331">
        <f>IF('Page 7'!$R4%=AQ$11,'Page 7'!$B4,0)</f>
        <v>0</v>
      </c>
      <c r="AR12" s="1331">
        <f>IF('Page 7'!$R4%=AR$11,'Page 7'!$B4,0)</f>
        <v>0</v>
      </c>
      <c r="AS12" s="1331">
        <f>IF('Page 7'!$R4%=AS$11,'Page 7'!$B4,0)</f>
        <v>0</v>
      </c>
      <c r="AT12" s="1331">
        <f>IF('Page 7'!$R4%=AT$11,'Page 7'!$B4,0)</f>
        <v>0</v>
      </c>
      <c r="AU12" s="1331">
        <f>IF('Page 7'!$R4%=AU$11,'Page 7'!$B4,0)</f>
        <v>0</v>
      </c>
      <c r="AV12" s="1331">
        <f>IF('Page 7'!$R4%=AV$11,'Page 7'!$B4,0)</f>
        <v>0</v>
      </c>
      <c r="AW12" s="1331">
        <f>IF('Page 7'!$R4%&gt;AV$11,'Page 7'!$B4,0)</f>
        <v>0</v>
      </c>
      <c r="AX12" s="1331"/>
      <c r="AY12" s="1331"/>
      <c r="AZ12" s="1331"/>
      <c r="BA12" s="1331"/>
      <c r="BB12" s="1329"/>
      <c r="BC12" s="1329"/>
      <c r="BD12" s="1329"/>
      <c r="BE12" s="1329"/>
      <c r="BF12" s="1329"/>
      <c r="BG12" s="1329"/>
      <c r="BH12" s="1329"/>
      <c r="BI12" s="1329"/>
      <c r="BJ12" s="1329"/>
      <c r="BK12" s="1329"/>
      <c r="BL12" s="1329"/>
      <c r="BM12" s="1329"/>
      <c r="BN12" s="1329"/>
      <c r="BO12" s="1329"/>
      <c r="BP12" s="1329"/>
      <c r="BQ12" s="1329"/>
      <c r="BR12" s="1329"/>
      <c r="BS12" s="1329"/>
    </row>
    <row r="13" spans="1:71" ht="14.25" customHeight="1">
      <c r="A13" s="34"/>
      <c r="B13" s="454"/>
      <c r="C13" s="455"/>
      <c r="D13" s="455"/>
      <c r="E13" s="456">
        <f>D13*C13</f>
        <v>0</v>
      </c>
      <c r="F13" s="457"/>
      <c r="G13" s="458">
        <f>F13*C13</f>
        <v>0</v>
      </c>
      <c r="H13" s="459"/>
      <c r="I13" s="459"/>
      <c r="J13" s="460"/>
      <c r="K13" s="461"/>
      <c r="L13" s="1331" t="b">
        <f>OR(N13=0,'Page 5'!AG35=1)</f>
        <v>1</v>
      </c>
      <c r="M13" s="1331">
        <f t="shared" ref="M13:M30" si="9">IF(L13=$M$11,1,0)</f>
        <v>0</v>
      </c>
      <c r="N13" s="1331">
        <f t="shared" ref="N13:N30" si="10">IF(I13&gt;H13+5%,1,0)</f>
        <v>0</v>
      </c>
      <c r="O13" s="1332">
        <f t="shared" si="0"/>
        <v>0</v>
      </c>
      <c r="P13" s="1332">
        <f t="shared" si="0"/>
        <v>0</v>
      </c>
      <c r="Q13" s="1332">
        <f t="shared" si="1"/>
        <v>0</v>
      </c>
      <c r="R13" s="1332">
        <f t="shared" si="2"/>
        <v>0</v>
      </c>
      <c r="S13" s="1332">
        <f t="shared" si="3"/>
        <v>0</v>
      </c>
      <c r="T13" s="1332">
        <f t="shared" si="4"/>
        <v>0</v>
      </c>
      <c r="U13" s="1331"/>
      <c r="V13" s="1331">
        <f>IF(H13&gt;0,IF(H13&lt;0.5001,IF(I13&lt;0.5001,C13,0),0),0)</f>
        <v>0</v>
      </c>
      <c r="W13" s="1331">
        <f t="shared" ref="W13:W30" si="11">IF(H13&gt;0,IF(H13&lt;0.6001,IF(I13&lt;0.6001,C13,0),0),0)</f>
        <v>0</v>
      </c>
      <c r="X13" s="1331">
        <f t="shared" ref="X13:X30" si="12">IF(H13&gt;0,IF(H13&lt;0.60001,IF(I13&lt;0.60001,0,C13),C13),0)</f>
        <v>0</v>
      </c>
      <c r="Y13" s="1331">
        <f t="shared" si="5"/>
        <v>0</v>
      </c>
      <c r="Z13" s="1331">
        <f t="shared" si="6"/>
        <v>0</v>
      </c>
      <c r="AA13" s="1331">
        <f t="shared" si="7"/>
        <v>0</v>
      </c>
      <c r="AB13" s="1331"/>
      <c r="AC13" s="1331">
        <f t="shared" ref="AC13:AK30" si="13">IF($H13=AC$11,$C13,0)</f>
        <v>0</v>
      </c>
      <c r="AD13" s="1331">
        <f t="shared" si="13"/>
        <v>0</v>
      </c>
      <c r="AE13" s="1331">
        <f t="shared" si="13"/>
        <v>0</v>
      </c>
      <c r="AF13" s="1331">
        <f t="shared" si="13"/>
        <v>0</v>
      </c>
      <c r="AG13" s="1331">
        <f t="shared" si="13"/>
        <v>0</v>
      </c>
      <c r="AH13" s="1331">
        <f t="shared" si="13"/>
        <v>0</v>
      </c>
      <c r="AI13" s="1331">
        <f t="shared" si="13"/>
        <v>0</v>
      </c>
      <c r="AJ13" s="1331">
        <f t="shared" si="13"/>
        <v>0</v>
      </c>
      <c r="AK13" s="1331">
        <f t="shared" si="13"/>
        <v>0</v>
      </c>
      <c r="AL13" s="1331">
        <f t="shared" ref="AL13:AL30" si="14">IF($H13&gt;AK$11,$C13,0)</f>
        <v>0</v>
      </c>
      <c r="AM13" s="1331"/>
      <c r="AN13" s="1331">
        <f>IF('Page 7'!$R5%=AN$11,'Page 7'!$B5,0)</f>
        <v>0</v>
      </c>
      <c r="AO13" s="1331">
        <f>IF('Page 7'!$R5%=AO$11,'Page 7'!$B5,0)</f>
        <v>0</v>
      </c>
      <c r="AP13" s="1331">
        <f>IF('Page 7'!$R5%=AP$11,'Page 7'!$B5,0)</f>
        <v>0</v>
      </c>
      <c r="AQ13" s="1331">
        <f>IF('Page 7'!$R5%=AQ$11,'Page 7'!$B5,0)</f>
        <v>0</v>
      </c>
      <c r="AR13" s="1331">
        <f>IF('Page 7'!$R5%=AR$11,'Page 7'!$B5,0)</f>
        <v>0</v>
      </c>
      <c r="AS13" s="1331">
        <f>IF('Page 7'!$R5%=AS$11,'Page 7'!$B5,0)</f>
        <v>0</v>
      </c>
      <c r="AT13" s="1331">
        <f>IF('Page 7'!$R5%=AT$11,'Page 7'!$B5,0)</f>
        <v>0</v>
      </c>
      <c r="AU13" s="1331">
        <f>IF('Page 7'!$R5%=AU$11,'Page 7'!$B5,0)</f>
        <v>0</v>
      </c>
      <c r="AV13" s="1331">
        <f>IF('Page 7'!$R5%=AV$11,'Page 7'!$B5,0)</f>
        <v>0</v>
      </c>
      <c r="AW13" s="1331">
        <f>IF('Page 7'!$R5%&gt;AV$11,'Page 7'!$B5,0)</f>
        <v>0</v>
      </c>
      <c r="AX13" s="1331"/>
      <c r="AY13" s="1331"/>
      <c r="AZ13" s="1331"/>
      <c r="BA13" s="1331"/>
      <c r="BB13" s="1329"/>
      <c r="BC13" s="1329"/>
      <c r="BD13" s="1329"/>
      <c r="BE13" s="1329"/>
      <c r="BF13" s="1329"/>
      <c r="BG13" s="1329"/>
      <c r="BH13" s="1329"/>
      <c r="BI13" s="1329"/>
      <c r="BJ13" s="1329"/>
      <c r="BK13" s="1329"/>
      <c r="BL13" s="1329"/>
      <c r="BM13" s="1329"/>
      <c r="BN13" s="1329"/>
      <c r="BO13" s="1329"/>
      <c r="BP13" s="1329"/>
      <c r="BQ13" s="1329"/>
      <c r="BR13" s="1329"/>
      <c r="BS13" s="1329"/>
    </row>
    <row r="14" spans="1:71" ht="14.25" customHeight="1">
      <c r="A14" s="34"/>
      <c r="B14" s="454"/>
      <c r="C14" s="455"/>
      <c r="D14" s="455"/>
      <c r="E14" s="456">
        <f>D14*C14</f>
        <v>0</v>
      </c>
      <c r="F14" s="457"/>
      <c r="G14" s="458">
        <f>F14*C14</f>
        <v>0</v>
      </c>
      <c r="H14" s="459"/>
      <c r="I14" s="459"/>
      <c r="J14" s="460"/>
      <c r="K14" s="461"/>
      <c r="L14" s="1331" t="b">
        <f>OR(N14=0,'Page 5'!AG35=1)</f>
        <v>1</v>
      </c>
      <c r="M14" s="1331">
        <f t="shared" si="9"/>
        <v>0</v>
      </c>
      <c r="N14" s="1331">
        <f t="shared" si="10"/>
        <v>0</v>
      </c>
      <c r="O14" s="1332">
        <f t="shared" si="0"/>
        <v>0</v>
      </c>
      <c r="P14" s="1332">
        <f t="shared" si="0"/>
        <v>0</v>
      </c>
      <c r="Q14" s="1332">
        <f t="shared" si="1"/>
        <v>0</v>
      </c>
      <c r="R14" s="1332">
        <f t="shared" si="2"/>
        <v>0</v>
      </c>
      <c r="S14" s="1332">
        <f t="shared" si="3"/>
        <v>0</v>
      </c>
      <c r="T14" s="1332">
        <f t="shared" si="4"/>
        <v>0</v>
      </c>
      <c r="U14" s="1331"/>
      <c r="V14" s="1331">
        <f>IF(H14&gt;0,IF(H14&lt;0.5001,IF(I14&lt;0.5001,C14,0),0),0)</f>
        <v>0</v>
      </c>
      <c r="W14" s="1331">
        <f t="shared" si="11"/>
        <v>0</v>
      </c>
      <c r="X14" s="1331">
        <f t="shared" si="12"/>
        <v>0</v>
      </c>
      <c r="Y14" s="1331">
        <f t="shared" si="5"/>
        <v>0</v>
      </c>
      <c r="Z14" s="1331">
        <f t="shared" si="6"/>
        <v>0</v>
      </c>
      <c r="AA14" s="1331">
        <f t="shared" si="7"/>
        <v>0</v>
      </c>
      <c r="AB14" s="1331"/>
      <c r="AC14" s="1331">
        <f t="shared" si="13"/>
        <v>0</v>
      </c>
      <c r="AD14" s="1331">
        <f t="shared" si="13"/>
        <v>0</v>
      </c>
      <c r="AE14" s="1331">
        <f t="shared" si="13"/>
        <v>0</v>
      </c>
      <c r="AF14" s="1331">
        <f t="shared" si="13"/>
        <v>0</v>
      </c>
      <c r="AG14" s="1331">
        <f t="shared" si="13"/>
        <v>0</v>
      </c>
      <c r="AH14" s="1331">
        <f t="shared" si="13"/>
        <v>0</v>
      </c>
      <c r="AI14" s="1331">
        <f t="shared" si="13"/>
        <v>0</v>
      </c>
      <c r="AJ14" s="1331">
        <f t="shared" si="13"/>
        <v>0</v>
      </c>
      <c r="AK14" s="1331">
        <f t="shared" si="13"/>
        <v>0</v>
      </c>
      <c r="AL14" s="1331">
        <f t="shared" si="14"/>
        <v>0</v>
      </c>
      <c r="AM14" s="1331"/>
      <c r="AN14" s="1331">
        <f>IF('Page 7'!$R6%=AN$11,'Page 7'!$B6,0)</f>
        <v>0</v>
      </c>
      <c r="AO14" s="1331">
        <f>IF('Page 7'!$R6%=AO$11,'Page 7'!$B6,0)</f>
        <v>0</v>
      </c>
      <c r="AP14" s="1331">
        <f>IF('Page 7'!$R6%=AP$11,'Page 7'!$B6,0)</f>
        <v>0</v>
      </c>
      <c r="AQ14" s="1331">
        <f>IF('Page 7'!$R6%=AQ$11,'Page 7'!$B6,0)</f>
        <v>0</v>
      </c>
      <c r="AR14" s="1331">
        <f>IF('Page 7'!$R6%=AR$11,'Page 7'!$B6,0)</f>
        <v>0</v>
      </c>
      <c r="AS14" s="1331">
        <f>IF('Page 7'!$R6%=AS$11,'Page 7'!$B6,0)</f>
        <v>0</v>
      </c>
      <c r="AT14" s="1331">
        <f>IF('Page 7'!$R6%=AT$11,'Page 7'!$B6,0)</f>
        <v>0</v>
      </c>
      <c r="AU14" s="1331">
        <f>IF('Page 7'!$R6%=AU$11,'Page 7'!$B6,0)</f>
        <v>0</v>
      </c>
      <c r="AV14" s="1331">
        <f>IF('Page 7'!$R6%=AV$11,'Page 7'!$B6,0)</f>
        <v>0</v>
      </c>
      <c r="AW14" s="1331">
        <f>IF('Page 7'!$R6%&gt;AV$11,'Page 7'!$B6,0)</f>
        <v>0</v>
      </c>
      <c r="AX14" s="1331"/>
      <c r="AY14" s="1331"/>
      <c r="AZ14" s="1331"/>
      <c r="BA14" s="1331"/>
      <c r="BB14" s="1329"/>
      <c r="BC14" s="1329"/>
      <c r="BD14" s="1329"/>
      <c r="BE14" s="1329"/>
      <c r="BF14" s="1329"/>
      <c r="BG14" s="1329"/>
      <c r="BH14" s="1329"/>
      <c r="BI14" s="1329"/>
      <c r="BJ14" s="1329"/>
      <c r="BK14" s="1329"/>
      <c r="BL14" s="1329"/>
      <c r="BM14" s="1329"/>
      <c r="BN14" s="1329"/>
      <c r="BO14" s="1329"/>
      <c r="BP14" s="1329"/>
      <c r="BQ14" s="1329"/>
      <c r="BR14" s="1329"/>
      <c r="BS14" s="1329"/>
    </row>
    <row r="15" spans="1:71" ht="14.25" customHeight="1">
      <c r="A15" s="34"/>
      <c r="B15" s="454"/>
      <c r="C15" s="455"/>
      <c r="D15" s="455"/>
      <c r="E15" s="456">
        <f>D15*C15</f>
        <v>0</v>
      </c>
      <c r="F15" s="457"/>
      <c r="G15" s="458">
        <f>F15*C15</f>
        <v>0</v>
      </c>
      <c r="H15" s="459"/>
      <c r="I15" s="459"/>
      <c r="J15" s="460"/>
      <c r="K15" s="461"/>
      <c r="L15" s="1331" t="b">
        <f>OR(N15=0,'Page 5'!AG35=1)</f>
        <v>1</v>
      </c>
      <c r="M15" s="1331">
        <f t="shared" si="9"/>
        <v>0</v>
      </c>
      <c r="N15" s="1331">
        <f t="shared" si="10"/>
        <v>0</v>
      </c>
      <c r="O15" s="1332">
        <f t="shared" si="0"/>
        <v>0</v>
      </c>
      <c r="P15" s="1332">
        <f t="shared" si="0"/>
        <v>0</v>
      </c>
      <c r="Q15" s="1332">
        <f t="shared" si="1"/>
        <v>0</v>
      </c>
      <c r="R15" s="1332">
        <f t="shared" si="2"/>
        <v>0</v>
      </c>
      <c r="S15" s="1332">
        <f t="shared" si="3"/>
        <v>0</v>
      </c>
      <c r="T15" s="1332">
        <f t="shared" si="4"/>
        <v>0</v>
      </c>
      <c r="U15" s="1331"/>
      <c r="V15" s="1331">
        <f>IF(H15&gt;0,IF(H15&lt;0.5001,IF(I15&lt;0.5001,C15,0),0),0)</f>
        <v>0</v>
      </c>
      <c r="W15" s="1331">
        <f t="shared" si="11"/>
        <v>0</v>
      </c>
      <c r="X15" s="1331">
        <f t="shared" si="12"/>
        <v>0</v>
      </c>
      <c r="Y15" s="1331">
        <f t="shared" si="5"/>
        <v>0</v>
      </c>
      <c r="Z15" s="1331">
        <f t="shared" si="6"/>
        <v>0</v>
      </c>
      <c r="AA15" s="1331">
        <f t="shared" si="7"/>
        <v>0</v>
      </c>
      <c r="AB15" s="1331"/>
      <c r="AC15" s="1331">
        <f t="shared" si="13"/>
        <v>0</v>
      </c>
      <c r="AD15" s="1331">
        <f t="shared" si="13"/>
        <v>0</v>
      </c>
      <c r="AE15" s="1331">
        <f t="shared" si="13"/>
        <v>0</v>
      </c>
      <c r="AF15" s="1331">
        <f t="shared" si="13"/>
        <v>0</v>
      </c>
      <c r="AG15" s="1331">
        <f t="shared" si="13"/>
        <v>0</v>
      </c>
      <c r="AH15" s="1331">
        <f t="shared" si="13"/>
        <v>0</v>
      </c>
      <c r="AI15" s="1331">
        <f t="shared" si="13"/>
        <v>0</v>
      </c>
      <c r="AJ15" s="1331">
        <f t="shared" si="13"/>
        <v>0</v>
      </c>
      <c r="AK15" s="1331">
        <f t="shared" si="13"/>
        <v>0</v>
      </c>
      <c r="AL15" s="1331">
        <f t="shared" si="14"/>
        <v>0</v>
      </c>
      <c r="AM15" s="1331"/>
      <c r="AN15" s="1331">
        <f>IF('Page 7'!$R7%=AN$11,'Page 7'!$B7,0)</f>
        <v>0</v>
      </c>
      <c r="AO15" s="1331">
        <f>IF('Page 7'!$R7%=AO$11,'Page 7'!$B7,0)</f>
        <v>0</v>
      </c>
      <c r="AP15" s="1331">
        <f>IF('Page 7'!$R7%=AP$11,'Page 7'!$B7,0)</f>
        <v>0</v>
      </c>
      <c r="AQ15" s="1331">
        <f>IF('Page 7'!$R7%=AQ$11,'Page 7'!$B7,0)</f>
        <v>0</v>
      </c>
      <c r="AR15" s="1331">
        <f>IF('Page 7'!$R7%=AR$11,'Page 7'!$B7,0)</f>
        <v>0</v>
      </c>
      <c r="AS15" s="1331">
        <f>IF('Page 7'!$R7%=AS$11,'Page 7'!$B7,0)</f>
        <v>0</v>
      </c>
      <c r="AT15" s="1331">
        <f>IF('Page 7'!$R7%=AT$11,'Page 7'!$B7,0)</f>
        <v>0</v>
      </c>
      <c r="AU15" s="1331">
        <f>IF('Page 7'!$R7%=AU$11,'Page 7'!$B7,0)</f>
        <v>0</v>
      </c>
      <c r="AV15" s="1331">
        <f>IF('Page 7'!$R7%=AV$11,'Page 7'!$B7,0)</f>
        <v>0</v>
      </c>
      <c r="AW15" s="1331">
        <f>IF('Page 7'!$R7%&gt;AV$11,'Page 7'!$B7,0)</f>
        <v>0</v>
      </c>
      <c r="AX15" s="1331"/>
      <c r="AY15" s="1331"/>
      <c r="AZ15" s="1331"/>
      <c r="BA15" s="1331"/>
      <c r="BB15" s="1329"/>
      <c r="BC15" s="1329"/>
      <c r="BD15" s="1329"/>
      <c r="BE15" s="1329"/>
      <c r="BF15" s="1329"/>
      <c r="BG15" s="1329"/>
      <c r="BH15" s="1329"/>
      <c r="BI15" s="1329"/>
      <c r="BJ15" s="1329"/>
      <c r="BK15" s="1329"/>
      <c r="BL15" s="1329"/>
      <c r="BM15" s="1329"/>
      <c r="BN15" s="1329"/>
      <c r="BO15" s="1329"/>
      <c r="BP15" s="1329"/>
      <c r="BQ15" s="1329"/>
      <c r="BR15" s="1329"/>
      <c r="BS15" s="1329"/>
    </row>
    <row r="16" spans="1:71" ht="14.25" customHeight="1">
      <c r="A16" s="34"/>
      <c r="B16" s="454"/>
      <c r="C16" s="455"/>
      <c r="D16" s="455"/>
      <c r="E16" s="456">
        <f>D16*C16</f>
        <v>0</v>
      </c>
      <c r="F16" s="457"/>
      <c r="G16" s="458">
        <f>F16*C16</f>
        <v>0</v>
      </c>
      <c r="H16" s="459"/>
      <c r="I16" s="459"/>
      <c r="J16" s="460"/>
      <c r="K16" s="461"/>
      <c r="L16" s="1331" t="b">
        <f>OR(N16=0,'Page 5'!AG35=1)</f>
        <v>1</v>
      </c>
      <c r="M16" s="1331">
        <f t="shared" si="9"/>
        <v>0</v>
      </c>
      <c r="N16" s="1331">
        <f t="shared" si="10"/>
        <v>0</v>
      </c>
      <c r="O16" s="1332">
        <f t="shared" si="0"/>
        <v>0</v>
      </c>
      <c r="P16" s="1332">
        <f t="shared" si="0"/>
        <v>0</v>
      </c>
      <c r="Q16" s="1332">
        <f t="shared" si="1"/>
        <v>0</v>
      </c>
      <c r="R16" s="1332">
        <f t="shared" si="2"/>
        <v>0</v>
      </c>
      <c r="S16" s="1332">
        <f t="shared" si="3"/>
        <v>0</v>
      </c>
      <c r="T16" s="1332">
        <f t="shared" si="4"/>
        <v>0</v>
      </c>
      <c r="U16" s="1331"/>
      <c r="V16" s="1331">
        <f>IF(H16&gt;0,IF(H16&lt;0.5001,IF(I16&lt;0.5001,C16,0),0),0)</f>
        <v>0</v>
      </c>
      <c r="W16" s="1331">
        <f t="shared" si="11"/>
        <v>0</v>
      </c>
      <c r="X16" s="1331">
        <f t="shared" si="12"/>
        <v>0</v>
      </c>
      <c r="Y16" s="1331">
        <f t="shared" si="5"/>
        <v>0</v>
      </c>
      <c r="Z16" s="1331">
        <f t="shared" si="6"/>
        <v>0</v>
      </c>
      <c r="AA16" s="1331">
        <f t="shared" si="7"/>
        <v>0</v>
      </c>
      <c r="AB16" s="1331"/>
      <c r="AC16" s="1331">
        <f t="shared" si="13"/>
        <v>0</v>
      </c>
      <c r="AD16" s="1331">
        <f t="shared" si="13"/>
        <v>0</v>
      </c>
      <c r="AE16" s="1331">
        <f t="shared" si="13"/>
        <v>0</v>
      </c>
      <c r="AF16" s="1331">
        <f t="shared" si="13"/>
        <v>0</v>
      </c>
      <c r="AG16" s="1331">
        <f t="shared" si="13"/>
        <v>0</v>
      </c>
      <c r="AH16" s="1331">
        <f t="shared" si="13"/>
        <v>0</v>
      </c>
      <c r="AI16" s="1331">
        <f t="shared" si="13"/>
        <v>0</v>
      </c>
      <c r="AJ16" s="1331">
        <f t="shared" si="13"/>
        <v>0</v>
      </c>
      <c r="AK16" s="1331">
        <f t="shared" si="13"/>
        <v>0</v>
      </c>
      <c r="AL16" s="1331">
        <f t="shared" si="14"/>
        <v>0</v>
      </c>
      <c r="AM16" s="1331"/>
      <c r="AN16" s="1331">
        <f>IF('Page 7'!$R8%=AN$11,'Page 7'!$B8,0)</f>
        <v>0</v>
      </c>
      <c r="AO16" s="1331">
        <f>IF('Page 7'!$R8%=AO$11,'Page 7'!$B8,0)</f>
        <v>0</v>
      </c>
      <c r="AP16" s="1331">
        <f>IF('Page 7'!$R8%=AP$11,'Page 7'!$B8,0)</f>
        <v>0</v>
      </c>
      <c r="AQ16" s="1331">
        <f>IF('Page 7'!$R8%=AQ$11,'Page 7'!$B8,0)</f>
        <v>0</v>
      </c>
      <c r="AR16" s="1331">
        <f>IF('Page 7'!$R8%=AR$11,'Page 7'!$B8,0)</f>
        <v>0</v>
      </c>
      <c r="AS16" s="1331">
        <f>IF('Page 7'!$R8%=AS$11,'Page 7'!$B8,0)</f>
        <v>0</v>
      </c>
      <c r="AT16" s="1331">
        <f>IF('Page 7'!$R8%=AT$11,'Page 7'!$B8,0)</f>
        <v>0</v>
      </c>
      <c r="AU16" s="1331">
        <f>IF('Page 7'!$R8%=AU$11,'Page 7'!$B8,0)</f>
        <v>0</v>
      </c>
      <c r="AV16" s="1331">
        <f>IF('Page 7'!$R8%=AV$11,'Page 7'!$B8,0)</f>
        <v>0</v>
      </c>
      <c r="AW16" s="1331">
        <f>IF('Page 7'!$R8%&gt;AV$11,'Page 7'!$B8,0)</f>
        <v>0</v>
      </c>
      <c r="AX16" s="1331"/>
      <c r="AY16" s="1331"/>
      <c r="AZ16" s="1331"/>
      <c r="BA16" s="1331"/>
      <c r="BB16" s="1329"/>
      <c r="BC16" s="1329"/>
      <c r="BD16" s="1329"/>
      <c r="BE16" s="1329"/>
      <c r="BF16" s="1329"/>
      <c r="BG16" s="1329"/>
      <c r="BH16" s="1329"/>
      <c r="BI16" s="1329"/>
      <c r="BJ16" s="1329"/>
      <c r="BK16" s="1329"/>
      <c r="BL16" s="1329"/>
      <c r="BM16" s="1329"/>
      <c r="BN16" s="1329"/>
      <c r="BO16" s="1329"/>
      <c r="BP16" s="1329"/>
      <c r="BQ16" s="1329"/>
      <c r="BR16" s="1329"/>
      <c r="BS16" s="1329"/>
    </row>
    <row r="17" spans="1:71" ht="14.25" customHeight="1">
      <c r="A17" s="34"/>
      <c r="B17" s="454"/>
      <c r="C17" s="455"/>
      <c r="D17" s="455"/>
      <c r="E17" s="456">
        <f t="shared" ref="E17:E30" si="15">D17*C17</f>
        <v>0</v>
      </c>
      <c r="F17" s="457"/>
      <c r="G17" s="458">
        <f t="shared" ref="G17:G30" si="16">F17*C17</f>
        <v>0</v>
      </c>
      <c r="H17" s="459"/>
      <c r="I17" s="459"/>
      <c r="J17" s="460"/>
      <c r="K17" s="461"/>
      <c r="L17" s="1331" t="b">
        <f>OR(N17=0,'Page 5'!AG35=1)</f>
        <v>1</v>
      </c>
      <c r="M17" s="1331">
        <f t="shared" si="9"/>
        <v>0</v>
      </c>
      <c r="N17" s="1331">
        <f t="shared" si="10"/>
        <v>0</v>
      </c>
      <c r="O17" s="1332">
        <f t="shared" ref="O17:O30" si="17">IF(J17="",0,1)</f>
        <v>0</v>
      </c>
      <c r="P17" s="1332">
        <f t="shared" ref="P17:P30" si="18">IF(K17="",0,1)</f>
        <v>0</v>
      </c>
      <c r="Q17" s="1332">
        <f t="shared" si="1"/>
        <v>0</v>
      </c>
      <c r="R17" s="1332">
        <f t="shared" si="2"/>
        <v>0</v>
      </c>
      <c r="S17" s="1332">
        <f t="shared" si="3"/>
        <v>0</v>
      </c>
      <c r="T17" s="1332">
        <f t="shared" si="4"/>
        <v>0</v>
      </c>
      <c r="U17" s="1331"/>
      <c r="V17" s="1331">
        <f t="shared" ref="V17:V30" si="19">IF(H17&gt;0,IF(H17&lt;0.5001,IF(I17&lt;0.5001,C17,0),0),0)</f>
        <v>0</v>
      </c>
      <c r="W17" s="1331">
        <f t="shared" si="11"/>
        <v>0</v>
      </c>
      <c r="X17" s="1331">
        <f t="shared" si="12"/>
        <v>0</v>
      </c>
      <c r="Y17" s="1331">
        <f t="shared" si="5"/>
        <v>0</v>
      </c>
      <c r="Z17" s="1331">
        <f t="shared" si="6"/>
        <v>0</v>
      </c>
      <c r="AA17" s="1331">
        <f t="shared" si="7"/>
        <v>0</v>
      </c>
      <c r="AB17" s="1331"/>
      <c r="AC17" s="1331">
        <f t="shared" si="13"/>
        <v>0</v>
      </c>
      <c r="AD17" s="1331">
        <f t="shared" si="13"/>
        <v>0</v>
      </c>
      <c r="AE17" s="1331">
        <f t="shared" si="13"/>
        <v>0</v>
      </c>
      <c r="AF17" s="1331">
        <f t="shared" si="13"/>
        <v>0</v>
      </c>
      <c r="AG17" s="1331">
        <f t="shared" si="13"/>
        <v>0</v>
      </c>
      <c r="AH17" s="1331">
        <f t="shared" si="13"/>
        <v>0</v>
      </c>
      <c r="AI17" s="1331">
        <f t="shared" si="13"/>
        <v>0</v>
      </c>
      <c r="AJ17" s="1331">
        <f t="shared" si="13"/>
        <v>0</v>
      </c>
      <c r="AK17" s="1331">
        <f t="shared" si="13"/>
        <v>0</v>
      </c>
      <c r="AL17" s="1331">
        <f t="shared" si="14"/>
        <v>0</v>
      </c>
      <c r="AM17" s="1331"/>
      <c r="AN17" s="1331">
        <f>IF('Page 7'!$R9%=AN$11,'Page 7'!$B9,0)</f>
        <v>0</v>
      </c>
      <c r="AO17" s="1331">
        <f>IF('Page 7'!$R9%=AO$11,'Page 7'!$B9,0)</f>
        <v>0</v>
      </c>
      <c r="AP17" s="1331">
        <f>IF('Page 7'!$R9%=AP$11,'Page 7'!$B9,0)</f>
        <v>0</v>
      </c>
      <c r="AQ17" s="1331">
        <f>IF('Page 7'!$R9%=AQ$11,'Page 7'!$B9,0)</f>
        <v>0</v>
      </c>
      <c r="AR17" s="1331">
        <f>IF('Page 7'!$R9%=AR$11,'Page 7'!$B9,0)</f>
        <v>0</v>
      </c>
      <c r="AS17" s="1331">
        <f>IF('Page 7'!$R9%=AS$11,'Page 7'!$B9,0)</f>
        <v>0</v>
      </c>
      <c r="AT17" s="1331">
        <f>IF('Page 7'!$R9%=AT$11,'Page 7'!$B9,0)</f>
        <v>0</v>
      </c>
      <c r="AU17" s="1331">
        <f>IF('Page 7'!$R9%=AU$11,'Page 7'!$B9,0)</f>
        <v>0</v>
      </c>
      <c r="AV17" s="1331">
        <f>IF('Page 7'!$R9%=AV$11,'Page 7'!$B9,0)</f>
        <v>0</v>
      </c>
      <c r="AW17" s="1331">
        <f>IF('Page 7'!$R9%&gt;AV$11,'Page 7'!$B9,0)</f>
        <v>0</v>
      </c>
      <c r="AX17" s="1331"/>
      <c r="AY17" s="1331"/>
      <c r="AZ17" s="1331"/>
      <c r="BA17" s="1331"/>
      <c r="BB17" s="1329"/>
      <c r="BC17" s="1329"/>
      <c r="BD17" s="1329"/>
      <c r="BE17" s="1329"/>
      <c r="BF17" s="1329"/>
      <c r="BG17" s="1329"/>
      <c r="BH17" s="1329"/>
      <c r="BI17" s="1329"/>
      <c r="BJ17" s="1329"/>
      <c r="BK17" s="1329"/>
      <c r="BL17" s="1329"/>
      <c r="BM17" s="1329"/>
      <c r="BN17" s="1329"/>
      <c r="BO17" s="1329"/>
      <c r="BP17" s="1329"/>
      <c r="BQ17" s="1329"/>
      <c r="BR17" s="1329"/>
      <c r="BS17" s="1329"/>
    </row>
    <row r="18" spans="1:71" ht="14.25" customHeight="1">
      <c r="A18" s="34"/>
      <c r="B18" s="454"/>
      <c r="C18" s="455"/>
      <c r="D18" s="455"/>
      <c r="E18" s="456">
        <f t="shared" si="15"/>
        <v>0</v>
      </c>
      <c r="F18" s="457"/>
      <c r="G18" s="458">
        <f t="shared" si="16"/>
        <v>0</v>
      </c>
      <c r="H18" s="459"/>
      <c r="I18" s="459"/>
      <c r="J18" s="460"/>
      <c r="K18" s="461"/>
      <c r="L18" s="1331" t="b">
        <f>OR(N18=0,'Page 5'!AG35=1)</f>
        <v>1</v>
      </c>
      <c r="M18" s="1331">
        <f t="shared" si="9"/>
        <v>0</v>
      </c>
      <c r="N18" s="1331">
        <f t="shared" si="10"/>
        <v>0</v>
      </c>
      <c r="O18" s="1332">
        <f t="shared" si="17"/>
        <v>0</v>
      </c>
      <c r="P18" s="1332">
        <f t="shared" si="18"/>
        <v>0</v>
      </c>
      <c r="Q18" s="1332">
        <f t="shared" si="1"/>
        <v>0</v>
      </c>
      <c r="R18" s="1332">
        <f t="shared" si="2"/>
        <v>0</v>
      </c>
      <c r="S18" s="1332">
        <f t="shared" si="3"/>
        <v>0</v>
      </c>
      <c r="T18" s="1332">
        <f t="shared" si="4"/>
        <v>0</v>
      </c>
      <c r="U18" s="1331"/>
      <c r="V18" s="1331">
        <f t="shared" si="19"/>
        <v>0</v>
      </c>
      <c r="W18" s="1331">
        <f t="shared" si="11"/>
        <v>0</v>
      </c>
      <c r="X18" s="1331">
        <f t="shared" si="12"/>
        <v>0</v>
      </c>
      <c r="Y18" s="1331">
        <f t="shared" si="5"/>
        <v>0</v>
      </c>
      <c r="Z18" s="1331">
        <f t="shared" si="6"/>
        <v>0</v>
      </c>
      <c r="AA18" s="1331">
        <f t="shared" si="7"/>
        <v>0</v>
      </c>
      <c r="AB18" s="1331"/>
      <c r="AC18" s="1331">
        <f t="shared" si="13"/>
        <v>0</v>
      </c>
      <c r="AD18" s="1331">
        <f t="shared" si="13"/>
        <v>0</v>
      </c>
      <c r="AE18" s="1331">
        <f t="shared" si="13"/>
        <v>0</v>
      </c>
      <c r="AF18" s="1331">
        <f t="shared" si="13"/>
        <v>0</v>
      </c>
      <c r="AG18" s="1331">
        <f t="shared" si="13"/>
        <v>0</v>
      </c>
      <c r="AH18" s="1331">
        <f t="shared" si="13"/>
        <v>0</v>
      </c>
      <c r="AI18" s="1331">
        <f t="shared" si="13"/>
        <v>0</v>
      </c>
      <c r="AJ18" s="1331">
        <f t="shared" si="13"/>
        <v>0</v>
      </c>
      <c r="AK18" s="1331">
        <f t="shared" si="13"/>
        <v>0</v>
      </c>
      <c r="AL18" s="1331">
        <f t="shared" si="14"/>
        <v>0</v>
      </c>
      <c r="AM18" s="1331"/>
      <c r="AN18" s="1331"/>
      <c r="AO18" s="1331"/>
      <c r="AP18" s="1331"/>
      <c r="AQ18" s="1331"/>
      <c r="AR18" s="1331"/>
      <c r="AS18" s="1331"/>
      <c r="AT18" s="1331"/>
      <c r="AU18" s="1331"/>
      <c r="AV18" s="1331"/>
      <c r="AW18" s="1331"/>
      <c r="AX18" s="1331"/>
      <c r="AY18" s="1331"/>
      <c r="AZ18" s="1331"/>
      <c r="BA18" s="1331"/>
      <c r="BB18" s="1329"/>
      <c r="BC18" s="1329"/>
      <c r="BD18" s="1329"/>
      <c r="BE18" s="1329"/>
      <c r="BF18" s="1329"/>
      <c r="BG18" s="1329"/>
      <c r="BH18" s="1329"/>
      <c r="BI18" s="1329"/>
      <c r="BJ18" s="1329"/>
      <c r="BK18" s="1329"/>
      <c r="BL18" s="1329"/>
      <c r="BM18" s="1329"/>
      <c r="BN18" s="1329"/>
      <c r="BO18" s="1329"/>
      <c r="BP18" s="1329"/>
      <c r="BQ18" s="1329"/>
      <c r="BR18" s="1329"/>
      <c r="BS18" s="1329"/>
    </row>
    <row r="19" spans="1:71" ht="14.25" customHeight="1">
      <c r="A19" s="34"/>
      <c r="B19" s="454"/>
      <c r="C19" s="455"/>
      <c r="D19" s="455"/>
      <c r="E19" s="456">
        <f t="shared" si="15"/>
        <v>0</v>
      </c>
      <c r="F19" s="457"/>
      <c r="G19" s="458">
        <f t="shared" si="16"/>
        <v>0</v>
      </c>
      <c r="H19" s="459"/>
      <c r="I19" s="459"/>
      <c r="J19" s="460"/>
      <c r="K19" s="461"/>
      <c r="L19" s="1331" t="b">
        <f>OR(N19=0,'Page 5'!AG35=1)</f>
        <v>1</v>
      </c>
      <c r="M19" s="1331">
        <f t="shared" si="9"/>
        <v>0</v>
      </c>
      <c r="N19" s="1331">
        <f t="shared" si="10"/>
        <v>0</v>
      </c>
      <c r="O19" s="1332">
        <f t="shared" si="17"/>
        <v>0</v>
      </c>
      <c r="P19" s="1332">
        <f t="shared" si="18"/>
        <v>0</v>
      </c>
      <c r="Q19" s="1332">
        <f t="shared" si="1"/>
        <v>0</v>
      </c>
      <c r="R19" s="1332">
        <f t="shared" si="2"/>
        <v>0</v>
      </c>
      <c r="S19" s="1332">
        <f t="shared" si="3"/>
        <v>0</v>
      </c>
      <c r="T19" s="1332">
        <f t="shared" si="4"/>
        <v>0</v>
      </c>
      <c r="U19" s="1331"/>
      <c r="V19" s="1331">
        <f t="shared" si="19"/>
        <v>0</v>
      </c>
      <c r="W19" s="1331">
        <f t="shared" si="11"/>
        <v>0</v>
      </c>
      <c r="X19" s="1331">
        <f t="shared" si="12"/>
        <v>0</v>
      </c>
      <c r="Y19" s="1331">
        <f t="shared" si="5"/>
        <v>0</v>
      </c>
      <c r="Z19" s="1331">
        <f t="shared" si="6"/>
        <v>0</v>
      </c>
      <c r="AA19" s="1331">
        <f t="shared" si="7"/>
        <v>0</v>
      </c>
      <c r="AB19" s="1331"/>
      <c r="AC19" s="1331">
        <f t="shared" si="13"/>
        <v>0</v>
      </c>
      <c r="AD19" s="1331">
        <f t="shared" si="13"/>
        <v>0</v>
      </c>
      <c r="AE19" s="1331">
        <f t="shared" si="13"/>
        <v>0</v>
      </c>
      <c r="AF19" s="1331">
        <f t="shared" si="13"/>
        <v>0</v>
      </c>
      <c r="AG19" s="1331">
        <f t="shared" si="13"/>
        <v>0</v>
      </c>
      <c r="AH19" s="1331">
        <f t="shared" si="13"/>
        <v>0</v>
      </c>
      <c r="AI19" s="1331">
        <f t="shared" si="13"/>
        <v>0</v>
      </c>
      <c r="AJ19" s="1331">
        <f t="shared" si="13"/>
        <v>0</v>
      </c>
      <c r="AK19" s="1331">
        <f t="shared" si="13"/>
        <v>0</v>
      </c>
      <c r="AL19" s="1331">
        <f t="shared" si="14"/>
        <v>0</v>
      </c>
      <c r="AM19" s="1331"/>
      <c r="AN19" s="1331"/>
      <c r="AO19" s="1331"/>
      <c r="AP19" s="1331"/>
      <c r="AQ19" s="1331"/>
      <c r="AR19" s="1331"/>
      <c r="AS19" s="1331"/>
      <c r="AT19" s="1331"/>
      <c r="AU19" s="1331"/>
      <c r="AV19" s="1331"/>
      <c r="AW19" s="1331"/>
      <c r="AX19" s="1331"/>
      <c r="AY19" s="1331"/>
      <c r="AZ19" s="1331"/>
      <c r="BA19" s="1331"/>
      <c r="BB19" s="1329"/>
      <c r="BC19" s="1329"/>
      <c r="BD19" s="1329"/>
      <c r="BE19" s="1329"/>
      <c r="BF19" s="1329"/>
      <c r="BG19" s="1329"/>
      <c r="BH19" s="1329"/>
      <c r="BI19" s="1329"/>
      <c r="BJ19" s="1329"/>
      <c r="BK19" s="1329"/>
      <c r="BL19" s="1329"/>
      <c r="BM19" s="1329"/>
      <c r="BN19" s="1329"/>
      <c r="BO19" s="1329"/>
      <c r="BP19" s="1329"/>
      <c r="BQ19" s="1329"/>
      <c r="BR19" s="1329"/>
      <c r="BS19" s="1329"/>
    </row>
    <row r="20" spans="1:71" ht="14.25" customHeight="1">
      <c r="A20" s="34"/>
      <c r="B20" s="454"/>
      <c r="C20" s="455"/>
      <c r="D20" s="455"/>
      <c r="E20" s="456">
        <f t="shared" si="15"/>
        <v>0</v>
      </c>
      <c r="F20" s="457"/>
      <c r="G20" s="458">
        <f t="shared" si="16"/>
        <v>0</v>
      </c>
      <c r="H20" s="459"/>
      <c r="I20" s="459"/>
      <c r="J20" s="460"/>
      <c r="K20" s="461"/>
      <c r="L20" s="1331" t="b">
        <f>OR(N20=0,'Page 5'!AG35=1)</f>
        <v>1</v>
      </c>
      <c r="M20" s="1331">
        <f t="shared" si="9"/>
        <v>0</v>
      </c>
      <c r="N20" s="1331">
        <f t="shared" si="10"/>
        <v>0</v>
      </c>
      <c r="O20" s="1332">
        <f t="shared" si="17"/>
        <v>0</v>
      </c>
      <c r="P20" s="1332">
        <f t="shared" si="18"/>
        <v>0</v>
      </c>
      <c r="Q20" s="1332">
        <f t="shared" si="1"/>
        <v>0</v>
      </c>
      <c r="R20" s="1332">
        <f t="shared" si="2"/>
        <v>0</v>
      </c>
      <c r="S20" s="1332">
        <f t="shared" si="3"/>
        <v>0</v>
      </c>
      <c r="T20" s="1332">
        <f t="shared" si="4"/>
        <v>0</v>
      </c>
      <c r="U20" s="1331"/>
      <c r="V20" s="1331">
        <f t="shared" si="19"/>
        <v>0</v>
      </c>
      <c r="W20" s="1331">
        <f t="shared" si="11"/>
        <v>0</v>
      </c>
      <c r="X20" s="1331">
        <f t="shared" si="12"/>
        <v>0</v>
      </c>
      <c r="Y20" s="1331">
        <f t="shared" si="5"/>
        <v>0</v>
      </c>
      <c r="Z20" s="1331">
        <f t="shared" si="6"/>
        <v>0</v>
      </c>
      <c r="AA20" s="1331">
        <f t="shared" si="7"/>
        <v>0</v>
      </c>
      <c r="AB20" s="1331"/>
      <c r="AC20" s="1331">
        <f t="shared" si="13"/>
        <v>0</v>
      </c>
      <c r="AD20" s="1331">
        <f t="shared" si="13"/>
        <v>0</v>
      </c>
      <c r="AE20" s="1331">
        <f t="shared" si="13"/>
        <v>0</v>
      </c>
      <c r="AF20" s="1331">
        <f t="shared" si="13"/>
        <v>0</v>
      </c>
      <c r="AG20" s="1331">
        <f t="shared" si="13"/>
        <v>0</v>
      </c>
      <c r="AH20" s="1331">
        <f t="shared" si="13"/>
        <v>0</v>
      </c>
      <c r="AI20" s="1331">
        <f t="shared" si="13"/>
        <v>0</v>
      </c>
      <c r="AJ20" s="1331">
        <f t="shared" si="13"/>
        <v>0</v>
      </c>
      <c r="AK20" s="1331">
        <f t="shared" si="13"/>
        <v>0</v>
      </c>
      <c r="AL20" s="1331">
        <f t="shared" si="14"/>
        <v>0</v>
      </c>
      <c r="AM20" s="1331"/>
      <c r="AN20" s="1331"/>
      <c r="AO20" s="1331"/>
      <c r="AP20" s="1331"/>
      <c r="AQ20" s="1331"/>
      <c r="AR20" s="1331"/>
      <c r="AS20" s="1331"/>
      <c r="AT20" s="1331"/>
      <c r="AU20" s="1331"/>
      <c r="AV20" s="1331"/>
      <c r="AW20" s="1331"/>
      <c r="AX20" s="1331"/>
      <c r="AY20" s="1331"/>
      <c r="AZ20" s="1331"/>
      <c r="BA20" s="1331"/>
      <c r="BB20" s="1329"/>
      <c r="BC20" s="1329"/>
      <c r="BD20" s="1329"/>
      <c r="BE20" s="1329"/>
      <c r="BF20" s="1329"/>
      <c r="BG20" s="1329"/>
      <c r="BH20" s="1329"/>
      <c r="BI20" s="1329"/>
      <c r="BJ20" s="1329"/>
      <c r="BK20" s="1329"/>
      <c r="BL20" s="1329"/>
      <c r="BM20" s="1329"/>
      <c r="BN20" s="1329"/>
      <c r="BO20" s="1329"/>
      <c r="BP20" s="1329"/>
      <c r="BQ20" s="1329"/>
      <c r="BR20" s="1329"/>
      <c r="BS20" s="1329"/>
    </row>
    <row r="21" spans="1:71" ht="14.25" customHeight="1">
      <c r="A21" s="34"/>
      <c r="B21" s="454"/>
      <c r="C21" s="455"/>
      <c r="D21" s="455"/>
      <c r="E21" s="456">
        <f t="shared" si="15"/>
        <v>0</v>
      </c>
      <c r="F21" s="457"/>
      <c r="G21" s="458">
        <f t="shared" si="16"/>
        <v>0</v>
      </c>
      <c r="H21" s="459"/>
      <c r="I21" s="459"/>
      <c r="J21" s="460"/>
      <c r="K21" s="461"/>
      <c r="L21" s="1331" t="b">
        <f>OR(N21=0,'Page 5'!AG35=1)</f>
        <v>1</v>
      </c>
      <c r="M21" s="1331">
        <f t="shared" si="9"/>
        <v>0</v>
      </c>
      <c r="N21" s="1331">
        <f t="shared" si="10"/>
        <v>0</v>
      </c>
      <c r="O21" s="1332">
        <f t="shared" si="17"/>
        <v>0</v>
      </c>
      <c r="P21" s="1332">
        <f t="shared" si="18"/>
        <v>0</v>
      </c>
      <c r="Q21" s="1332">
        <f t="shared" si="1"/>
        <v>0</v>
      </c>
      <c r="R21" s="1332">
        <f t="shared" si="2"/>
        <v>0</v>
      </c>
      <c r="S21" s="1332">
        <f t="shared" si="3"/>
        <v>0</v>
      </c>
      <c r="T21" s="1332">
        <f t="shared" si="4"/>
        <v>0</v>
      </c>
      <c r="U21" s="1331"/>
      <c r="V21" s="1331">
        <f t="shared" si="19"/>
        <v>0</v>
      </c>
      <c r="W21" s="1331">
        <f t="shared" si="11"/>
        <v>0</v>
      </c>
      <c r="X21" s="1331">
        <f t="shared" si="12"/>
        <v>0</v>
      </c>
      <c r="Y21" s="1331">
        <f t="shared" si="5"/>
        <v>0</v>
      </c>
      <c r="Z21" s="1331">
        <f t="shared" si="6"/>
        <v>0</v>
      </c>
      <c r="AA21" s="1331">
        <f t="shared" si="7"/>
        <v>0</v>
      </c>
      <c r="AB21" s="1331"/>
      <c r="AC21" s="1331">
        <f t="shared" si="13"/>
        <v>0</v>
      </c>
      <c r="AD21" s="1331">
        <f t="shared" si="13"/>
        <v>0</v>
      </c>
      <c r="AE21" s="1331">
        <f t="shared" si="13"/>
        <v>0</v>
      </c>
      <c r="AF21" s="1331">
        <f t="shared" si="13"/>
        <v>0</v>
      </c>
      <c r="AG21" s="1331">
        <f t="shared" si="13"/>
        <v>0</v>
      </c>
      <c r="AH21" s="1331">
        <f t="shared" si="13"/>
        <v>0</v>
      </c>
      <c r="AI21" s="1331">
        <f t="shared" si="13"/>
        <v>0</v>
      </c>
      <c r="AJ21" s="1331">
        <f t="shared" si="13"/>
        <v>0</v>
      </c>
      <c r="AK21" s="1331">
        <f t="shared" si="13"/>
        <v>0</v>
      </c>
      <c r="AL21" s="1331">
        <f t="shared" si="14"/>
        <v>0</v>
      </c>
      <c r="AM21" s="1331"/>
      <c r="AN21" s="1331"/>
      <c r="AO21" s="1331"/>
      <c r="AP21" s="1331"/>
      <c r="AQ21" s="1331"/>
      <c r="AR21" s="1331"/>
      <c r="AS21" s="1331"/>
      <c r="AT21" s="1331"/>
      <c r="AU21" s="1331"/>
      <c r="AV21" s="1331"/>
      <c r="AW21" s="1331"/>
      <c r="AX21" s="1331"/>
      <c r="AY21" s="1331"/>
      <c r="AZ21" s="1331"/>
      <c r="BA21" s="1331"/>
      <c r="BB21" s="1329"/>
      <c r="BC21" s="1329"/>
      <c r="BD21" s="1329"/>
      <c r="BE21" s="1329"/>
      <c r="BF21" s="1329"/>
      <c r="BG21" s="1329"/>
      <c r="BH21" s="1329"/>
      <c r="BI21" s="1329"/>
      <c r="BJ21" s="1329"/>
      <c r="BK21" s="1329"/>
      <c r="BL21" s="1329"/>
      <c r="BM21" s="1329"/>
      <c r="BN21" s="1329"/>
      <c r="BO21" s="1329"/>
      <c r="BP21" s="1329"/>
      <c r="BQ21" s="1329"/>
      <c r="BR21" s="1329"/>
      <c r="BS21" s="1329"/>
    </row>
    <row r="22" spans="1:71" ht="14.25" customHeight="1">
      <c r="A22" s="34"/>
      <c r="B22" s="454"/>
      <c r="C22" s="455"/>
      <c r="D22" s="455"/>
      <c r="E22" s="456">
        <f t="shared" si="15"/>
        <v>0</v>
      </c>
      <c r="F22" s="457"/>
      <c r="G22" s="458">
        <f t="shared" si="16"/>
        <v>0</v>
      </c>
      <c r="H22" s="459"/>
      <c r="I22" s="459"/>
      <c r="J22" s="460"/>
      <c r="K22" s="461"/>
      <c r="L22" s="1331" t="b">
        <f>OR(N22=0,'Page 5'!AG35=1)</f>
        <v>1</v>
      </c>
      <c r="M22" s="1331">
        <f t="shared" si="9"/>
        <v>0</v>
      </c>
      <c r="N22" s="1331">
        <f t="shared" si="10"/>
        <v>0</v>
      </c>
      <c r="O22" s="1332">
        <f t="shared" si="17"/>
        <v>0</v>
      </c>
      <c r="P22" s="1332">
        <f t="shared" si="18"/>
        <v>0</v>
      </c>
      <c r="Q22" s="1332">
        <f t="shared" si="1"/>
        <v>0</v>
      </c>
      <c r="R22" s="1332">
        <f t="shared" si="2"/>
        <v>0</v>
      </c>
      <c r="S22" s="1332">
        <f t="shared" si="3"/>
        <v>0</v>
      </c>
      <c r="T22" s="1332">
        <f t="shared" si="4"/>
        <v>0</v>
      </c>
      <c r="U22" s="1331"/>
      <c r="V22" s="1331">
        <f t="shared" si="19"/>
        <v>0</v>
      </c>
      <c r="W22" s="1331">
        <f t="shared" si="11"/>
        <v>0</v>
      </c>
      <c r="X22" s="1331">
        <f t="shared" si="12"/>
        <v>0</v>
      </c>
      <c r="Y22" s="1331">
        <f t="shared" si="5"/>
        <v>0</v>
      </c>
      <c r="Z22" s="1331">
        <f t="shared" si="6"/>
        <v>0</v>
      </c>
      <c r="AA22" s="1331">
        <f t="shared" si="7"/>
        <v>0</v>
      </c>
      <c r="AB22" s="1331"/>
      <c r="AC22" s="1331">
        <f t="shared" si="13"/>
        <v>0</v>
      </c>
      <c r="AD22" s="1331">
        <f t="shared" si="13"/>
        <v>0</v>
      </c>
      <c r="AE22" s="1331">
        <f t="shared" si="13"/>
        <v>0</v>
      </c>
      <c r="AF22" s="1331">
        <f t="shared" si="13"/>
        <v>0</v>
      </c>
      <c r="AG22" s="1331">
        <f t="shared" si="13"/>
        <v>0</v>
      </c>
      <c r="AH22" s="1331">
        <f t="shared" si="13"/>
        <v>0</v>
      </c>
      <c r="AI22" s="1331">
        <f t="shared" si="13"/>
        <v>0</v>
      </c>
      <c r="AJ22" s="1331">
        <f t="shared" si="13"/>
        <v>0</v>
      </c>
      <c r="AK22" s="1331">
        <f t="shared" si="13"/>
        <v>0</v>
      </c>
      <c r="AL22" s="1331">
        <f t="shared" si="14"/>
        <v>0</v>
      </c>
      <c r="AM22" s="1331"/>
      <c r="AN22" s="1331"/>
      <c r="AO22" s="1331"/>
      <c r="AP22" s="1331"/>
      <c r="AQ22" s="1331"/>
      <c r="AR22" s="1331"/>
      <c r="AS22" s="1331"/>
      <c r="AT22" s="1331"/>
      <c r="AU22" s="1331"/>
      <c r="AV22" s="1331"/>
      <c r="AW22" s="1331"/>
      <c r="AX22" s="1331"/>
      <c r="AY22" s="1331"/>
      <c r="AZ22" s="1331"/>
      <c r="BA22" s="1331"/>
      <c r="BB22" s="1329"/>
      <c r="BC22" s="1329"/>
      <c r="BD22" s="1329"/>
      <c r="BE22" s="1329"/>
      <c r="BF22" s="1329"/>
      <c r="BG22" s="1329"/>
      <c r="BH22" s="1329"/>
      <c r="BI22" s="1329"/>
      <c r="BJ22" s="1329"/>
      <c r="BK22" s="1329"/>
      <c r="BL22" s="1329"/>
      <c r="BM22" s="1329"/>
      <c r="BN22" s="1329"/>
      <c r="BO22" s="1329"/>
      <c r="BP22" s="1329"/>
      <c r="BQ22" s="1329"/>
      <c r="BR22" s="1329"/>
      <c r="BS22" s="1329"/>
    </row>
    <row r="23" spans="1:71" ht="14.25" customHeight="1">
      <c r="A23" s="34"/>
      <c r="B23" s="454"/>
      <c r="C23" s="455"/>
      <c r="D23" s="455"/>
      <c r="E23" s="456">
        <f t="shared" si="15"/>
        <v>0</v>
      </c>
      <c r="F23" s="457"/>
      <c r="G23" s="458">
        <f t="shared" si="16"/>
        <v>0</v>
      </c>
      <c r="H23" s="459"/>
      <c r="I23" s="459"/>
      <c r="J23" s="460"/>
      <c r="K23" s="461"/>
      <c r="L23" s="1331" t="b">
        <f>OR(N23=0,'Page 5'!AG35=1)</f>
        <v>1</v>
      </c>
      <c r="M23" s="1331">
        <f t="shared" si="9"/>
        <v>0</v>
      </c>
      <c r="N23" s="1331">
        <f t="shared" si="10"/>
        <v>0</v>
      </c>
      <c r="O23" s="1332">
        <f t="shared" si="17"/>
        <v>0</v>
      </c>
      <c r="P23" s="1332">
        <f t="shared" si="18"/>
        <v>0</v>
      </c>
      <c r="Q23" s="1332">
        <f t="shared" si="1"/>
        <v>0</v>
      </c>
      <c r="R23" s="1332">
        <f t="shared" si="2"/>
        <v>0</v>
      </c>
      <c r="S23" s="1332">
        <f t="shared" si="3"/>
        <v>0</v>
      </c>
      <c r="T23" s="1332">
        <f t="shared" si="4"/>
        <v>0</v>
      </c>
      <c r="U23" s="1331"/>
      <c r="V23" s="1331">
        <f t="shared" si="19"/>
        <v>0</v>
      </c>
      <c r="W23" s="1331">
        <f t="shared" si="11"/>
        <v>0</v>
      </c>
      <c r="X23" s="1331">
        <f t="shared" si="12"/>
        <v>0</v>
      </c>
      <c r="Y23" s="1331">
        <f t="shared" si="5"/>
        <v>0</v>
      </c>
      <c r="Z23" s="1331">
        <f t="shared" si="6"/>
        <v>0</v>
      </c>
      <c r="AA23" s="1331">
        <f t="shared" si="7"/>
        <v>0</v>
      </c>
      <c r="AB23" s="1331"/>
      <c r="AC23" s="1331">
        <f t="shared" si="13"/>
        <v>0</v>
      </c>
      <c r="AD23" s="1331">
        <f t="shared" si="13"/>
        <v>0</v>
      </c>
      <c r="AE23" s="1331">
        <f t="shared" si="13"/>
        <v>0</v>
      </c>
      <c r="AF23" s="1331">
        <f t="shared" si="13"/>
        <v>0</v>
      </c>
      <c r="AG23" s="1331">
        <f t="shared" si="13"/>
        <v>0</v>
      </c>
      <c r="AH23" s="1331">
        <f t="shared" si="13"/>
        <v>0</v>
      </c>
      <c r="AI23" s="1331">
        <f t="shared" si="13"/>
        <v>0</v>
      </c>
      <c r="AJ23" s="1331">
        <f t="shared" si="13"/>
        <v>0</v>
      </c>
      <c r="AK23" s="1331">
        <f t="shared" si="13"/>
        <v>0</v>
      </c>
      <c r="AL23" s="1331">
        <f t="shared" si="14"/>
        <v>0</v>
      </c>
      <c r="AM23" s="1331"/>
      <c r="AN23" s="1331"/>
      <c r="AO23" s="1331"/>
      <c r="AP23" s="1331"/>
      <c r="AQ23" s="1331"/>
      <c r="AR23" s="1331"/>
      <c r="AS23" s="1331"/>
      <c r="AT23" s="1331"/>
      <c r="AU23" s="1331"/>
      <c r="AV23" s="1331"/>
      <c r="AW23" s="1331"/>
      <c r="AX23" s="1331"/>
      <c r="AY23" s="1331"/>
      <c r="AZ23" s="1331"/>
      <c r="BA23" s="1331"/>
      <c r="BB23" s="1329"/>
      <c r="BC23" s="1329"/>
      <c r="BD23" s="1329"/>
      <c r="BE23" s="1329"/>
      <c r="BF23" s="1329"/>
      <c r="BG23" s="1329"/>
      <c r="BH23" s="1329"/>
      <c r="BI23" s="1329"/>
      <c r="BJ23" s="1329"/>
      <c r="BK23" s="1329"/>
      <c r="BL23" s="1329"/>
      <c r="BM23" s="1329"/>
      <c r="BN23" s="1329"/>
      <c r="BO23" s="1329"/>
      <c r="BP23" s="1329"/>
      <c r="BQ23" s="1329"/>
      <c r="BR23" s="1329"/>
      <c r="BS23" s="1329"/>
    </row>
    <row r="24" spans="1:71" ht="14.25" customHeight="1">
      <c r="A24" s="34"/>
      <c r="B24" s="454"/>
      <c r="C24" s="455"/>
      <c r="D24" s="455"/>
      <c r="E24" s="456">
        <f t="shared" si="15"/>
        <v>0</v>
      </c>
      <c r="F24" s="457"/>
      <c r="G24" s="458">
        <f t="shared" si="16"/>
        <v>0</v>
      </c>
      <c r="H24" s="459"/>
      <c r="I24" s="459"/>
      <c r="J24" s="460"/>
      <c r="K24" s="461"/>
      <c r="L24" s="1331" t="b">
        <f>OR(N24=0,'Page 5'!AG35=1)</f>
        <v>1</v>
      </c>
      <c r="M24" s="1331">
        <f t="shared" si="9"/>
        <v>0</v>
      </c>
      <c r="N24" s="1331">
        <f t="shared" si="10"/>
        <v>0</v>
      </c>
      <c r="O24" s="1332">
        <f t="shared" si="17"/>
        <v>0</v>
      </c>
      <c r="P24" s="1332">
        <f t="shared" si="18"/>
        <v>0</v>
      </c>
      <c r="Q24" s="1332">
        <f t="shared" si="1"/>
        <v>0</v>
      </c>
      <c r="R24" s="1332">
        <f t="shared" si="2"/>
        <v>0</v>
      </c>
      <c r="S24" s="1332">
        <f t="shared" si="3"/>
        <v>0</v>
      </c>
      <c r="T24" s="1332">
        <f t="shared" si="4"/>
        <v>0</v>
      </c>
      <c r="U24" s="1331"/>
      <c r="V24" s="1331">
        <f t="shared" si="19"/>
        <v>0</v>
      </c>
      <c r="W24" s="1331">
        <f t="shared" si="11"/>
        <v>0</v>
      </c>
      <c r="X24" s="1331">
        <f t="shared" si="12"/>
        <v>0</v>
      </c>
      <c r="Y24" s="1331">
        <f t="shared" si="5"/>
        <v>0</v>
      </c>
      <c r="Z24" s="1331">
        <f t="shared" si="6"/>
        <v>0</v>
      </c>
      <c r="AA24" s="1331">
        <f t="shared" si="7"/>
        <v>0</v>
      </c>
      <c r="AB24" s="1331"/>
      <c r="AC24" s="1331">
        <f t="shared" si="13"/>
        <v>0</v>
      </c>
      <c r="AD24" s="1331">
        <f t="shared" si="13"/>
        <v>0</v>
      </c>
      <c r="AE24" s="1331">
        <f t="shared" si="13"/>
        <v>0</v>
      </c>
      <c r="AF24" s="1331">
        <f t="shared" si="13"/>
        <v>0</v>
      </c>
      <c r="AG24" s="1331">
        <f t="shared" si="13"/>
        <v>0</v>
      </c>
      <c r="AH24" s="1331">
        <f t="shared" si="13"/>
        <v>0</v>
      </c>
      <c r="AI24" s="1331">
        <f t="shared" si="13"/>
        <v>0</v>
      </c>
      <c r="AJ24" s="1331">
        <f t="shared" si="13"/>
        <v>0</v>
      </c>
      <c r="AK24" s="1331">
        <f t="shared" si="13"/>
        <v>0</v>
      </c>
      <c r="AL24" s="1331">
        <f t="shared" si="14"/>
        <v>0</v>
      </c>
      <c r="AM24" s="1331"/>
      <c r="AN24" s="1331"/>
      <c r="AO24" s="1331"/>
      <c r="AP24" s="1331"/>
      <c r="AQ24" s="1331"/>
      <c r="AR24" s="1331"/>
      <c r="AS24" s="1331"/>
      <c r="AT24" s="1331"/>
      <c r="AU24" s="1331"/>
      <c r="AV24" s="1331"/>
      <c r="AW24" s="1331"/>
      <c r="AX24" s="1331"/>
      <c r="AY24" s="1331"/>
      <c r="AZ24" s="1331"/>
      <c r="BA24" s="1331"/>
      <c r="BB24" s="1329"/>
      <c r="BC24" s="1329"/>
      <c r="BD24" s="1329"/>
      <c r="BE24" s="1329"/>
      <c r="BF24" s="1329"/>
      <c r="BG24" s="1329"/>
      <c r="BH24" s="1329"/>
      <c r="BI24" s="1329"/>
      <c r="BJ24" s="1329"/>
      <c r="BK24" s="1329"/>
      <c r="BL24" s="1329"/>
      <c r="BM24" s="1329"/>
      <c r="BN24" s="1329"/>
      <c r="BO24" s="1329"/>
      <c r="BP24" s="1329"/>
      <c r="BQ24" s="1329"/>
      <c r="BR24" s="1329"/>
      <c r="BS24" s="1329"/>
    </row>
    <row r="25" spans="1:71" ht="14.25" customHeight="1">
      <c r="A25" s="34"/>
      <c r="B25" s="454"/>
      <c r="C25" s="455"/>
      <c r="D25" s="455"/>
      <c r="E25" s="456">
        <f t="shared" si="15"/>
        <v>0</v>
      </c>
      <c r="F25" s="457"/>
      <c r="G25" s="458">
        <f t="shared" si="16"/>
        <v>0</v>
      </c>
      <c r="H25" s="459"/>
      <c r="I25" s="459"/>
      <c r="J25" s="460"/>
      <c r="K25" s="461"/>
      <c r="L25" s="1331" t="b">
        <f>OR(N25=0,'Page 5'!AG35=1)</f>
        <v>1</v>
      </c>
      <c r="M25" s="1331">
        <f t="shared" si="9"/>
        <v>0</v>
      </c>
      <c r="N25" s="1331">
        <f t="shared" si="10"/>
        <v>0</v>
      </c>
      <c r="O25" s="1332">
        <f t="shared" si="17"/>
        <v>0</v>
      </c>
      <c r="P25" s="1332">
        <f t="shared" si="18"/>
        <v>0</v>
      </c>
      <c r="Q25" s="1332">
        <f t="shared" si="1"/>
        <v>0</v>
      </c>
      <c r="R25" s="1332">
        <f t="shared" si="2"/>
        <v>0</v>
      </c>
      <c r="S25" s="1332">
        <f t="shared" si="3"/>
        <v>0</v>
      </c>
      <c r="T25" s="1332">
        <f t="shared" si="4"/>
        <v>0</v>
      </c>
      <c r="U25" s="1331"/>
      <c r="V25" s="1331">
        <f t="shared" si="19"/>
        <v>0</v>
      </c>
      <c r="W25" s="1331">
        <f t="shared" si="11"/>
        <v>0</v>
      </c>
      <c r="X25" s="1331">
        <f t="shared" si="12"/>
        <v>0</v>
      </c>
      <c r="Y25" s="1331">
        <f t="shared" si="5"/>
        <v>0</v>
      </c>
      <c r="Z25" s="1331">
        <f t="shared" si="6"/>
        <v>0</v>
      </c>
      <c r="AA25" s="1331">
        <f t="shared" si="7"/>
        <v>0</v>
      </c>
      <c r="AB25" s="1331"/>
      <c r="AC25" s="1331">
        <f t="shared" si="13"/>
        <v>0</v>
      </c>
      <c r="AD25" s="1331">
        <f t="shared" si="13"/>
        <v>0</v>
      </c>
      <c r="AE25" s="1331">
        <f t="shared" si="13"/>
        <v>0</v>
      </c>
      <c r="AF25" s="1331">
        <f t="shared" si="13"/>
        <v>0</v>
      </c>
      <c r="AG25" s="1331">
        <f t="shared" si="13"/>
        <v>0</v>
      </c>
      <c r="AH25" s="1331">
        <f t="shared" si="13"/>
        <v>0</v>
      </c>
      <c r="AI25" s="1331">
        <f t="shared" si="13"/>
        <v>0</v>
      </c>
      <c r="AJ25" s="1331">
        <f t="shared" si="13"/>
        <v>0</v>
      </c>
      <c r="AK25" s="1331">
        <f t="shared" si="13"/>
        <v>0</v>
      </c>
      <c r="AL25" s="1331">
        <f t="shared" si="14"/>
        <v>0</v>
      </c>
      <c r="AM25" s="1331"/>
      <c r="AN25" s="1331"/>
      <c r="AO25" s="1331"/>
      <c r="AP25" s="1331"/>
      <c r="AQ25" s="1331"/>
      <c r="AR25" s="1331"/>
      <c r="AS25" s="1331"/>
      <c r="AT25" s="1331"/>
      <c r="AU25" s="1331"/>
      <c r="AV25" s="1331"/>
      <c r="AW25" s="1331"/>
      <c r="AX25" s="1331"/>
      <c r="AY25" s="1331"/>
      <c r="AZ25" s="1331"/>
      <c r="BA25" s="1331"/>
      <c r="BB25" s="1329"/>
      <c r="BC25" s="1329"/>
      <c r="BD25" s="1329"/>
      <c r="BE25" s="1329"/>
      <c r="BF25" s="1329"/>
      <c r="BG25" s="1329"/>
      <c r="BH25" s="1329"/>
      <c r="BI25" s="1329"/>
      <c r="BJ25" s="1329"/>
      <c r="BK25" s="1329"/>
      <c r="BL25" s="1329"/>
      <c r="BM25" s="1329"/>
      <c r="BN25" s="1329"/>
      <c r="BO25" s="1329"/>
      <c r="BP25" s="1329"/>
      <c r="BQ25" s="1329"/>
      <c r="BR25" s="1329"/>
      <c r="BS25" s="1329"/>
    </row>
    <row r="26" spans="1:71" ht="14.25" customHeight="1">
      <c r="A26" s="34"/>
      <c r="B26" s="454"/>
      <c r="C26" s="455"/>
      <c r="D26" s="455"/>
      <c r="E26" s="456">
        <f t="shared" si="15"/>
        <v>0</v>
      </c>
      <c r="F26" s="457"/>
      <c r="G26" s="458">
        <f t="shared" si="16"/>
        <v>0</v>
      </c>
      <c r="H26" s="459"/>
      <c r="I26" s="459"/>
      <c r="J26" s="460"/>
      <c r="K26" s="461"/>
      <c r="L26" s="1331" t="b">
        <f>OR(N26=0,'Page 5'!AG35=1)</f>
        <v>1</v>
      </c>
      <c r="M26" s="1331">
        <f t="shared" si="9"/>
        <v>0</v>
      </c>
      <c r="N26" s="1331">
        <f t="shared" si="10"/>
        <v>0</v>
      </c>
      <c r="O26" s="1332">
        <f t="shared" si="17"/>
        <v>0</v>
      </c>
      <c r="P26" s="1332">
        <f t="shared" si="18"/>
        <v>0</v>
      </c>
      <c r="Q26" s="1332">
        <f t="shared" si="1"/>
        <v>0</v>
      </c>
      <c r="R26" s="1332">
        <f t="shared" si="2"/>
        <v>0</v>
      </c>
      <c r="S26" s="1332">
        <f t="shared" si="3"/>
        <v>0</v>
      </c>
      <c r="T26" s="1332">
        <f t="shared" si="4"/>
        <v>0</v>
      </c>
      <c r="U26" s="1331"/>
      <c r="V26" s="1331">
        <f t="shared" si="19"/>
        <v>0</v>
      </c>
      <c r="W26" s="1331">
        <f t="shared" si="11"/>
        <v>0</v>
      </c>
      <c r="X26" s="1331">
        <f t="shared" si="12"/>
        <v>0</v>
      </c>
      <c r="Y26" s="1331">
        <f t="shared" si="5"/>
        <v>0</v>
      </c>
      <c r="Z26" s="1331">
        <f t="shared" si="6"/>
        <v>0</v>
      </c>
      <c r="AA26" s="1331">
        <f t="shared" si="7"/>
        <v>0</v>
      </c>
      <c r="AB26" s="1331"/>
      <c r="AC26" s="1331">
        <f t="shared" si="13"/>
        <v>0</v>
      </c>
      <c r="AD26" s="1331">
        <f t="shared" si="13"/>
        <v>0</v>
      </c>
      <c r="AE26" s="1331">
        <f t="shared" si="13"/>
        <v>0</v>
      </c>
      <c r="AF26" s="1331">
        <f t="shared" si="13"/>
        <v>0</v>
      </c>
      <c r="AG26" s="1331">
        <f t="shared" si="13"/>
        <v>0</v>
      </c>
      <c r="AH26" s="1331">
        <f t="shared" si="13"/>
        <v>0</v>
      </c>
      <c r="AI26" s="1331">
        <f t="shared" si="13"/>
        <v>0</v>
      </c>
      <c r="AJ26" s="1331">
        <f t="shared" si="13"/>
        <v>0</v>
      </c>
      <c r="AK26" s="1331">
        <f t="shared" si="13"/>
        <v>0</v>
      </c>
      <c r="AL26" s="1331">
        <f t="shared" si="14"/>
        <v>0</v>
      </c>
      <c r="AM26" s="1331"/>
      <c r="AN26" s="1331"/>
      <c r="AO26" s="1331"/>
      <c r="AP26" s="1331"/>
      <c r="AQ26" s="1331"/>
      <c r="AR26" s="1331"/>
      <c r="AS26" s="1331"/>
      <c r="AT26" s="1331"/>
      <c r="AU26" s="1331"/>
      <c r="AV26" s="1331"/>
      <c r="AW26" s="1331"/>
      <c r="AX26" s="1331"/>
      <c r="AY26" s="1331"/>
      <c r="AZ26" s="1331"/>
      <c r="BA26" s="1331"/>
      <c r="BB26" s="1329"/>
      <c r="BC26" s="1329"/>
      <c r="BD26" s="1329"/>
      <c r="BE26" s="1329"/>
      <c r="BF26" s="1329"/>
      <c r="BG26" s="1329"/>
      <c r="BH26" s="1329"/>
      <c r="BI26" s="1329"/>
      <c r="BJ26" s="1329"/>
      <c r="BK26" s="1329"/>
      <c r="BL26" s="1329"/>
      <c r="BM26" s="1329"/>
      <c r="BN26" s="1329"/>
      <c r="BO26" s="1329"/>
      <c r="BP26" s="1329"/>
      <c r="BQ26" s="1329"/>
      <c r="BR26" s="1329"/>
      <c r="BS26" s="1329"/>
    </row>
    <row r="27" spans="1:71" ht="14.25" customHeight="1">
      <c r="A27" s="34"/>
      <c r="B27" s="454"/>
      <c r="C27" s="455"/>
      <c r="D27" s="455"/>
      <c r="E27" s="456">
        <f t="shared" si="15"/>
        <v>0</v>
      </c>
      <c r="F27" s="457"/>
      <c r="G27" s="458">
        <f t="shared" si="16"/>
        <v>0</v>
      </c>
      <c r="H27" s="459"/>
      <c r="I27" s="459"/>
      <c r="J27" s="460"/>
      <c r="K27" s="461"/>
      <c r="L27" s="1331" t="b">
        <f>OR(N27=0,'Page 5'!AG35=1)</f>
        <v>1</v>
      </c>
      <c r="M27" s="1331">
        <f t="shared" si="9"/>
        <v>0</v>
      </c>
      <c r="N27" s="1331">
        <f t="shared" si="10"/>
        <v>0</v>
      </c>
      <c r="O27" s="1332">
        <f t="shared" si="17"/>
        <v>0</v>
      </c>
      <c r="P27" s="1332">
        <f t="shared" si="18"/>
        <v>0</v>
      </c>
      <c r="Q27" s="1332">
        <f t="shared" si="1"/>
        <v>0</v>
      </c>
      <c r="R27" s="1332">
        <f t="shared" si="2"/>
        <v>0</v>
      </c>
      <c r="S27" s="1332">
        <f t="shared" si="3"/>
        <v>0</v>
      </c>
      <c r="T27" s="1332">
        <f t="shared" si="4"/>
        <v>0</v>
      </c>
      <c r="U27" s="1331"/>
      <c r="V27" s="1331">
        <f t="shared" si="19"/>
        <v>0</v>
      </c>
      <c r="W27" s="1331">
        <f t="shared" si="11"/>
        <v>0</v>
      </c>
      <c r="X27" s="1331">
        <f t="shared" si="12"/>
        <v>0</v>
      </c>
      <c r="Y27" s="1331">
        <f t="shared" si="5"/>
        <v>0</v>
      </c>
      <c r="Z27" s="1331">
        <f t="shared" si="6"/>
        <v>0</v>
      </c>
      <c r="AA27" s="1331">
        <f t="shared" si="7"/>
        <v>0</v>
      </c>
      <c r="AB27" s="1331"/>
      <c r="AC27" s="1331">
        <f t="shared" si="13"/>
        <v>0</v>
      </c>
      <c r="AD27" s="1331">
        <f t="shared" si="13"/>
        <v>0</v>
      </c>
      <c r="AE27" s="1331">
        <f t="shared" si="13"/>
        <v>0</v>
      </c>
      <c r="AF27" s="1331">
        <f t="shared" si="13"/>
        <v>0</v>
      </c>
      <c r="AG27" s="1331">
        <f t="shared" si="13"/>
        <v>0</v>
      </c>
      <c r="AH27" s="1331">
        <f t="shared" si="13"/>
        <v>0</v>
      </c>
      <c r="AI27" s="1331">
        <f t="shared" si="13"/>
        <v>0</v>
      </c>
      <c r="AJ27" s="1331">
        <f t="shared" si="13"/>
        <v>0</v>
      </c>
      <c r="AK27" s="1331">
        <f t="shared" si="13"/>
        <v>0</v>
      </c>
      <c r="AL27" s="1331">
        <f t="shared" si="14"/>
        <v>0</v>
      </c>
      <c r="AM27" s="1331"/>
      <c r="AN27" s="1331"/>
      <c r="AO27" s="1331"/>
      <c r="AP27" s="1331"/>
      <c r="AQ27" s="1331"/>
      <c r="AR27" s="1331"/>
      <c r="AS27" s="1331"/>
      <c r="AT27" s="1331"/>
      <c r="AU27" s="1331"/>
      <c r="AV27" s="1331"/>
      <c r="AW27" s="1331"/>
      <c r="AX27" s="1331"/>
      <c r="AY27" s="1331"/>
      <c r="AZ27" s="1331"/>
      <c r="BA27" s="1331"/>
      <c r="BB27" s="1329"/>
      <c r="BC27" s="1329"/>
      <c r="BD27" s="1329"/>
      <c r="BE27" s="1329"/>
      <c r="BF27" s="1329"/>
      <c r="BG27" s="1329"/>
      <c r="BH27" s="1329"/>
      <c r="BI27" s="1329"/>
      <c r="BJ27" s="1329"/>
      <c r="BK27" s="1329"/>
      <c r="BL27" s="1329"/>
      <c r="BM27" s="1329"/>
      <c r="BN27" s="1329"/>
      <c r="BO27" s="1329"/>
      <c r="BP27" s="1329"/>
      <c r="BQ27" s="1329"/>
      <c r="BR27" s="1329"/>
      <c r="BS27" s="1329"/>
    </row>
    <row r="28" spans="1:71" ht="14.25" customHeight="1">
      <c r="A28" s="34"/>
      <c r="B28" s="454"/>
      <c r="C28" s="455"/>
      <c r="D28" s="455"/>
      <c r="E28" s="456">
        <f t="shared" si="15"/>
        <v>0</v>
      </c>
      <c r="F28" s="457"/>
      <c r="G28" s="458">
        <f t="shared" si="16"/>
        <v>0</v>
      </c>
      <c r="H28" s="459"/>
      <c r="I28" s="459"/>
      <c r="J28" s="460"/>
      <c r="K28" s="461"/>
      <c r="L28" s="1331" t="b">
        <f>OR(N28=0,'Page 5'!AG35=1)</f>
        <v>1</v>
      </c>
      <c r="M28" s="1331">
        <f t="shared" si="9"/>
        <v>0</v>
      </c>
      <c r="N28" s="1331">
        <f t="shared" si="10"/>
        <v>0</v>
      </c>
      <c r="O28" s="1332">
        <f t="shared" si="17"/>
        <v>0</v>
      </c>
      <c r="P28" s="1332">
        <f t="shared" si="18"/>
        <v>0</v>
      </c>
      <c r="Q28" s="1332">
        <f t="shared" si="1"/>
        <v>0</v>
      </c>
      <c r="R28" s="1332">
        <f t="shared" si="2"/>
        <v>0</v>
      </c>
      <c r="S28" s="1332">
        <f t="shared" si="3"/>
        <v>0</v>
      </c>
      <c r="T28" s="1332">
        <f t="shared" si="4"/>
        <v>0</v>
      </c>
      <c r="U28" s="1331"/>
      <c r="V28" s="1331">
        <f t="shared" si="19"/>
        <v>0</v>
      </c>
      <c r="W28" s="1331">
        <f t="shared" si="11"/>
        <v>0</v>
      </c>
      <c r="X28" s="1331">
        <f t="shared" si="12"/>
        <v>0</v>
      </c>
      <c r="Y28" s="1331">
        <f t="shared" si="5"/>
        <v>0</v>
      </c>
      <c r="Z28" s="1331">
        <f t="shared" si="6"/>
        <v>0</v>
      </c>
      <c r="AA28" s="1331">
        <f t="shared" si="7"/>
        <v>0</v>
      </c>
      <c r="AB28" s="1331"/>
      <c r="AC28" s="1331">
        <f t="shared" si="13"/>
        <v>0</v>
      </c>
      <c r="AD28" s="1331">
        <f t="shared" si="13"/>
        <v>0</v>
      </c>
      <c r="AE28" s="1331">
        <f t="shared" si="13"/>
        <v>0</v>
      </c>
      <c r="AF28" s="1331">
        <f t="shared" si="13"/>
        <v>0</v>
      </c>
      <c r="AG28" s="1331">
        <f t="shared" si="13"/>
        <v>0</v>
      </c>
      <c r="AH28" s="1331">
        <f t="shared" si="13"/>
        <v>0</v>
      </c>
      <c r="AI28" s="1331">
        <f t="shared" si="13"/>
        <v>0</v>
      </c>
      <c r="AJ28" s="1331">
        <f t="shared" si="13"/>
        <v>0</v>
      </c>
      <c r="AK28" s="1331">
        <f t="shared" si="13"/>
        <v>0</v>
      </c>
      <c r="AL28" s="1331">
        <f t="shared" si="14"/>
        <v>0</v>
      </c>
      <c r="AM28" s="1331"/>
      <c r="AN28" s="1331"/>
      <c r="AO28" s="1331"/>
      <c r="AP28" s="1331"/>
      <c r="AQ28" s="1331"/>
      <c r="AR28" s="1331"/>
      <c r="AS28" s="1331"/>
      <c r="AT28" s="1331"/>
      <c r="AU28" s="1331"/>
      <c r="AV28" s="1331"/>
      <c r="AW28" s="1331"/>
      <c r="AX28" s="1331"/>
      <c r="AY28" s="1331"/>
      <c r="AZ28" s="1331"/>
      <c r="BA28" s="1331"/>
      <c r="BB28" s="1329"/>
      <c r="BC28" s="1329"/>
      <c r="BD28" s="1329"/>
      <c r="BE28" s="1329"/>
      <c r="BF28" s="1329"/>
      <c r="BG28" s="1329"/>
      <c r="BH28" s="1329"/>
      <c r="BI28" s="1329"/>
      <c r="BJ28" s="1329"/>
      <c r="BK28" s="1329"/>
      <c r="BL28" s="1329"/>
      <c r="BM28" s="1329"/>
      <c r="BN28" s="1329"/>
      <c r="BO28" s="1329"/>
      <c r="BP28" s="1329"/>
      <c r="BQ28" s="1329"/>
      <c r="BR28" s="1329"/>
      <c r="BS28" s="1329"/>
    </row>
    <row r="29" spans="1:71" ht="14.25" customHeight="1">
      <c r="A29" s="34"/>
      <c r="B29" s="454"/>
      <c r="C29" s="455"/>
      <c r="D29" s="455"/>
      <c r="E29" s="456">
        <f t="shared" si="15"/>
        <v>0</v>
      </c>
      <c r="F29" s="457"/>
      <c r="G29" s="458">
        <f t="shared" si="16"/>
        <v>0</v>
      </c>
      <c r="H29" s="459"/>
      <c r="I29" s="459"/>
      <c r="J29" s="460"/>
      <c r="K29" s="461"/>
      <c r="L29" s="1331" t="b">
        <f>OR(N29=0,'Page 5'!AG35=1)</f>
        <v>1</v>
      </c>
      <c r="M29" s="1331">
        <f t="shared" si="9"/>
        <v>0</v>
      </c>
      <c r="N29" s="1331">
        <f t="shared" si="10"/>
        <v>0</v>
      </c>
      <c r="O29" s="1332">
        <f t="shared" si="17"/>
        <v>0</v>
      </c>
      <c r="P29" s="1332">
        <f t="shared" si="18"/>
        <v>0</v>
      </c>
      <c r="Q29" s="1332">
        <f t="shared" si="1"/>
        <v>0</v>
      </c>
      <c r="R29" s="1332">
        <f t="shared" si="2"/>
        <v>0</v>
      </c>
      <c r="S29" s="1332">
        <f t="shared" si="3"/>
        <v>0</v>
      </c>
      <c r="T29" s="1332">
        <f t="shared" si="4"/>
        <v>0</v>
      </c>
      <c r="U29" s="1331"/>
      <c r="V29" s="1331">
        <f t="shared" si="19"/>
        <v>0</v>
      </c>
      <c r="W29" s="1331">
        <f t="shared" si="11"/>
        <v>0</v>
      </c>
      <c r="X29" s="1331">
        <f t="shared" si="12"/>
        <v>0</v>
      </c>
      <c r="Y29" s="1331">
        <f t="shared" si="5"/>
        <v>0</v>
      </c>
      <c r="Z29" s="1331">
        <f t="shared" si="6"/>
        <v>0</v>
      </c>
      <c r="AA29" s="1331">
        <f t="shared" si="7"/>
        <v>0</v>
      </c>
      <c r="AB29" s="1331"/>
      <c r="AC29" s="1331">
        <f t="shared" si="13"/>
        <v>0</v>
      </c>
      <c r="AD29" s="1331">
        <f t="shared" si="13"/>
        <v>0</v>
      </c>
      <c r="AE29" s="1331">
        <f t="shared" si="13"/>
        <v>0</v>
      </c>
      <c r="AF29" s="1331">
        <f t="shared" si="13"/>
        <v>0</v>
      </c>
      <c r="AG29" s="1331">
        <f t="shared" si="13"/>
        <v>0</v>
      </c>
      <c r="AH29" s="1331">
        <f t="shared" si="13"/>
        <v>0</v>
      </c>
      <c r="AI29" s="1331">
        <f t="shared" si="13"/>
        <v>0</v>
      </c>
      <c r="AJ29" s="1331">
        <f t="shared" si="13"/>
        <v>0</v>
      </c>
      <c r="AK29" s="1331">
        <f t="shared" si="13"/>
        <v>0</v>
      </c>
      <c r="AL29" s="1331">
        <f t="shared" si="14"/>
        <v>0</v>
      </c>
      <c r="AM29" s="1331"/>
      <c r="AN29" s="1331"/>
      <c r="AO29" s="1331"/>
      <c r="AP29" s="1331"/>
      <c r="AQ29" s="1331"/>
      <c r="AR29" s="1331"/>
      <c r="AS29" s="1331"/>
      <c r="AT29" s="1331"/>
      <c r="AU29" s="1331"/>
      <c r="AV29" s="1331"/>
      <c r="AW29" s="1331"/>
      <c r="AX29" s="1331"/>
      <c r="AY29" s="1331"/>
      <c r="AZ29" s="1331"/>
      <c r="BA29" s="1331"/>
      <c r="BB29" s="1329"/>
      <c r="BC29" s="1329"/>
      <c r="BD29" s="1329"/>
      <c r="BE29" s="1329"/>
      <c r="BF29" s="1329"/>
      <c r="BG29" s="1329"/>
      <c r="BH29" s="1329"/>
      <c r="BI29" s="1329"/>
      <c r="BJ29" s="1329"/>
      <c r="BK29" s="1329"/>
      <c r="BL29" s="1329"/>
      <c r="BM29" s="1329"/>
      <c r="BN29" s="1329"/>
      <c r="BO29" s="1329"/>
      <c r="BP29" s="1329"/>
      <c r="BQ29" s="1329"/>
      <c r="BR29" s="1329"/>
      <c r="BS29" s="1329"/>
    </row>
    <row r="30" spans="1:71" ht="14.25" customHeight="1" thickBot="1">
      <c r="A30" s="34"/>
      <c r="B30" s="454"/>
      <c r="C30" s="455"/>
      <c r="D30" s="455"/>
      <c r="E30" s="456">
        <f t="shared" si="15"/>
        <v>0</v>
      </c>
      <c r="F30" s="457"/>
      <c r="G30" s="458">
        <f t="shared" si="16"/>
        <v>0</v>
      </c>
      <c r="H30" s="459"/>
      <c r="I30" s="459"/>
      <c r="J30" s="460"/>
      <c r="K30" s="461"/>
      <c r="L30" s="1331" t="b">
        <f>OR(N30=0,'Page 5'!AG35=1)</f>
        <v>1</v>
      </c>
      <c r="M30" s="1331">
        <f t="shared" si="9"/>
        <v>0</v>
      </c>
      <c r="N30" s="1331">
        <f t="shared" si="10"/>
        <v>0</v>
      </c>
      <c r="O30" s="1332">
        <f t="shared" si="17"/>
        <v>0</v>
      </c>
      <c r="P30" s="1332">
        <f t="shared" si="18"/>
        <v>0</v>
      </c>
      <c r="Q30" s="1332">
        <f t="shared" si="1"/>
        <v>0</v>
      </c>
      <c r="R30" s="1332">
        <f t="shared" si="2"/>
        <v>0</v>
      </c>
      <c r="S30" s="1332">
        <f t="shared" si="3"/>
        <v>0</v>
      </c>
      <c r="T30" s="1332">
        <f t="shared" si="4"/>
        <v>0</v>
      </c>
      <c r="U30" s="1331"/>
      <c r="V30" s="1331">
        <f t="shared" si="19"/>
        <v>0</v>
      </c>
      <c r="W30" s="1331">
        <f t="shared" si="11"/>
        <v>0</v>
      </c>
      <c r="X30" s="1331">
        <f t="shared" si="12"/>
        <v>0</v>
      </c>
      <c r="Y30" s="1331">
        <f t="shared" si="5"/>
        <v>0</v>
      </c>
      <c r="Z30" s="1331">
        <f t="shared" si="6"/>
        <v>0</v>
      </c>
      <c r="AA30" s="1331">
        <f t="shared" si="7"/>
        <v>0</v>
      </c>
      <c r="AB30" s="1331"/>
      <c r="AC30" s="1331">
        <f t="shared" si="13"/>
        <v>0</v>
      </c>
      <c r="AD30" s="1331">
        <f t="shared" si="13"/>
        <v>0</v>
      </c>
      <c r="AE30" s="1331">
        <f t="shared" si="13"/>
        <v>0</v>
      </c>
      <c r="AF30" s="1331">
        <f t="shared" si="13"/>
        <v>0</v>
      </c>
      <c r="AG30" s="1331">
        <f t="shared" si="13"/>
        <v>0</v>
      </c>
      <c r="AH30" s="1331">
        <f t="shared" si="13"/>
        <v>0</v>
      </c>
      <c r="AI30" s="1331">
        <f t="shared" si="13"/>
        <v>0</v>
      </c>
      <c r="AJ30" s="1331">
        <f t="shared" si="13"/>
        <v>0</v>
      </c>
      <c r="AK30" s="1331">
        <f t="shared" si="13"/>
        <v>0</v>
      </c>
      <c r="AL30" s="1331">
        <f t="shared" si="14"/>
        <v>0</v>
      </c>
      <c r="AM30" s="1331"/>
      <c r="AN30" s="1331"/>
      <c r="AO30" s="1331"/>
      <c r="AP30" s="1331"/>
      <c r="AQ30" s="1331"/>
      <c r="AR30" s="1331"/>
      <c r="AS30" s="1331"/>
      <c r="AT30" s="1331"/>
      <c r="AU30" s="1331"/>
      <c r="AV30" s="1331"/>
      <c r="AW30" s="1331"/>
      <c r="AX30" s="1331"/>
      <c r="AY30" s="1331"/>
      <c r="AZ30" s="1331"/>
      <c r="BA30" s="1331"/>
      <c r="BB30" s="1329"/>
      <c r="BC30" s="1329"/>
      <c r="BD30" s="1329"/>
      <c r="BE30" s="1329"/>
      <c r="BF30" s="1329"/>
      <c r="BG30" s="1329"/>
      <c r="BH30" s="1329"/>
      <c r="BI30" s="1329"/>
      <c r="BJ30" s="1329"/>
      <c r="BK30" s="1329"/>
      <c r="BL30" s="1329"/>
      <c r="BM30" s="1329"/>
      <c r="BN30" s="1329"/>
      <c r="BO30" s="1329"/>
      <c r="BP30" s="1329"/>
      <c r="BQ30" s="1329"/>
      <c r="BR30" s="1329"/>
      <c r="BS30" s="1329"/>
    </row>
    <row r="31" spans="1:71" ht="14.25" customHeight="1" thickBot="1">
      <c r="A31" s="34"/>
      <c r="B31" s="131" t="s">
        <v>1323</v>
      </c>
      <c r="C31" s="132">
        <f>SUM(C12:C30)</f>
        <v>0</v>
      </c>
      <c r="D31" s="161"/>
      <c r="E31" s="132">
        <f>SUM(E12:E30)</f>
        <v>0</v>
      </c>
      <c r="F31" s="162"/>
      <c r="G31" s="133">
        <f>SUM(G12:G30)</f>
        <v>0</v>
      </c>
      <c r="H31" s="958"/>
      <c r="I31" s="959"/>
      <c r="J31" s="959"/>
      <c r="K31" s="960"/>
      <c r="L31" s="1331"/>
      <c r="M31" s="1331">
        <f>SUM(M12:M30)</f>
        <v>0</v>
      </c>
      <c r="N31" s="1331">
        <f>SUM(N12:N30)</f>
        <v>0</v>
      </c>
      <c r="O31" s="1332">
        <f t="shared" ref="O31:T31" si="20">SUM(O12:O30)</f>
        <v>0</v>
      </c>
      <c r="P31" s="1332">
        <f t="shared" si="20"/>
        <v>0</v>
      </c>
      <c r="Q31" s="1332">
        <f t="shared" si="20"/>
        <v>0</v>
      </c>
      <c r="R31" s="1332">
        <f>SUM(R12:R30)</f>
        <v>0</v>
      </c>
      <c r="S31" s="1332">
        <f t="shared" si="20"/>
        <v>0</v>
      </c>
      <c r="T31" s="1332">
        <f t="shared" si="20"/>
        <v>0</v>
      </c>
      <c r="U31" s="1331"/>
      <c r="V31" s="1332">
        <f>SUM(V12:V30)</f>
        <v>0</v>
      </c>
      <c r="W31" s="1331"/>
      <c r="X31" s="1331"/>
      <c r="Y31" s="1331"/>
      <c r="Z31" s="1331"/>
      <c r="AA31" s="1331"/>
      <c r="AB31" s="1331"/>
      <c r="AC31" s="1331">
        <f>SUM(AC12:AC30)</f>
        <v>0</v>
      </c>
      <c r="AD31" s="1331">
        <f t="shared" ref="AD31:AN31" si="21">SUM(AD12:AD30)</f>
        <v>0</v>
      </c>
      <c r="AE31" s="1331">
        <f t="shared" si="21"/>
        <v>0</v>
      </c>
      <c r="AF31" s="1331">
        <f t="shared" si="21"/>
        <v>0</v>
      </c>
      <c r="AG31" s="1331">
        <f t="shared" si="21"/>
        <v>0</v>
      </c>
      <c r="AH31" s="1331">
        <f t="shared" si="21"/>
        <v>0</v>
      </c>
      <c r="AI31" s="1331">
        <f t="shared" si="21"/>
        <v>0</v>
      </c>
      <c r="AJ31" s="1331">
        <f t="shared" si="21"/>
        <v>0</v>
      </c>
      <c r="AK31" s="1331">
        <f t="shared" si="21"/>
        <v>0</v>
      </c>
      <c r="AL31" s="1331">
        <f t="shared" si="21"/>
        <v>0</v>
      </c>
      <c r="AM31" s="1331">
        <f>SUM(AC31:AL31)</f>
        <v>0</v>
      </c>
      <c r="AN31" s="1331">
        <f t="shared" si="21"/>
        <v>0</v>
      </c>
      <c r="AO31" s="1331">
        <f t="shared" ref="AO31:AW31" si="22">SUM(AO12:AO30)</f>
        <v>0</v>
      </c>
      <c r="AP31" s="1331">
        <f t="shared" si="22"/>
        <v>0</v>
      </c>
      <c r="AQ31" s="1331">
        <f t="shared" si="22"/>
        <v>0</v>
      </c>
      <c r="AR31" s="1331">
        <f t="shared" si="22"/>
        <v>0</v>
      </c>
      <c r="AS31" s="1331">
        <f t="shared" si="22"/>
        <v>0</v>
      </c>
      <c r="AT31" s="1331">
        <f t="shared" si="22"/>
        <v>0</v>
      </c>
      <c r="AU31" s="1331">
        <f t="shared" si="22"/>
        <v>0</v>
      </c>
      <c r="AV31" s="1331">
        <f t="shared" si="22"/>
        <v>0</v>
      </c>
      <c r="AW31" s="1331">
        <f t="shared" si="22"/>
        <v>0</v>
      </c>
      <c r="AX31" s="1331">
        <f>SUM(AN31:AW31)</f>
        <v>0</v>
      </c>
      <c r="AY31" s="1331"/>
      <c r="AZ31" s="1331"/>
      <c r="BA31" s="1331"/>
      <c r="BB31" s="1329"/>
      <c r="BC31" s="1329"/>
      <c r="BD31" s="1329"/>
      <c r="BE31" s="1329"/>
      <c r="BF31" s="1329"/>
      <c r="BG31" s="1329"/>
      <c r="BH31" s="1329"/>
      <c r="BI31" s="1329"/>
      <c r="BJ31" s="1329"/>
      <c r="BK31" s="1329"/>
      <c r="BL31" s="1329"/>
      <c r="BM31" s="1329"/>
      <c r="BN31" s="1329"/>
      <c r="BO31" s="1329"/>
      <c r="BP31" s="1329"/>
      <c r="BQ31" s="1329"/>
      <c r="BR31" s="1329"/>
      <c r="BS31" s="1329"/>
    </row>
    <row r="32" spans="1:71" ht="14.25" customHeight="1" thickBot="1">
      <c r="A32" s="25"/>
      <c r="B32" s="34"/>
      <c r="C32" s="34"/>
      <c r="D32" s="34"/>
      <c r="E32" s="34"/>
      <c r="F32" s="34"/>
      <c r="G32" s="34"/>
      <c r="H32" s="34"/>
      <c r="I32" s="34"/>
      <c r="J32" s="801"/>
      <c r="K32" s="801"/>
      <c r="L32" s="1331"/>
      <c r="M32" s="1331"/>
      <c r="N32" s="1331"/>
      <c r="O32" s="1331"/>
      <c r="P32" s="1331"/>
      <c r="Q32" s="1331"/>
      <c r="R32" s="1331"/>
      <c r="S32" s="1331"/>
      <c r="T32" s="1331"/>
      <c r="U32" s="1331"/>
      <c r="V32" s="1331" t="e">
        <f>V31/(C31+C40+C52)</f>
        <v>#DIV/0!</v>
      </c>
      <c r="W32" s="1331"/>
      <c r="X32" s="1331"/>
      <c r="Y32" s="1331">
        <f>SUM(Y12:Y31)</f>
        <v>0</v>
      </c>
      <c r="Z32" s="1331">
        <f>SUM(Z12:Z31)</f>
        <v>0</v>
      </c>
      <c r="AA32" s="1331">
        <f>SUM(AA12:AA30)</f>
        <v>0</v>
      </c>
      <c r="AB32" s="1331"/>
      <c r="AC32" s="1331"/>
      <c r="AD32" s="1331"/>
      <c r="AE32" s="1331"/>
      <c r="AF32" s="1331"/>
      <c r="AG32" s="1331"/>
      <c r="AH32" s="1331"/>
      <c r="AI32" s="1331"/>
      <c r="AJ32" s="1331"/>
      <c r="AK32" s="1331"/>
      <c r="AL32" s="1331"/>
      <c r="AM32" s="1331"/>
      <c r="AN32" s="1331">
        <f>IF(AN31=AC31,0,1)</f>
        <v>0</v>
      </c>
      <c r="AO32" s="1331">
        <f t="shared" ref="AO32:AW32" si="23">IF(AO31=AD31,0,1)</f>
        <v>0</v>
      </c>
      <c r="AP32" s="1331">
        <f t="shared" si="23"/>
        <v>0</v>
      </c>
      <c r="AQ32" s="1331">
        <f t="shared" si="23"/>
        <v>0</v>
      </c>
      <c r="AR32" s="1331">
        <f t="shared" si="23"/>
        <v>0</v>
      </c>
      <c r="AS32" s="1331">
        <f t="shared" si="23"/>
        <v>0</v>
      </c>
      <c r="AT32" s="1331">
        <f t="shared" si="23"/>
        <v>0</v>
      </c>
      <c r="AU32" s="1331">
        <f t="shared" si="23"/>
        <v>0</v>
      </c>
      <c r="AV32" s="1331">
        <f t="shared" si="23"/>
        <v>0</v>
      </c>
      <c r="AW32" s="1331">
        <f t="shared" si="23"/>
        <v>0</v>
      </c>
      <c r="AX32" s="1331">
        <f>SUM(AN32:AW32)</f>
        <v>0</v>
      </c>
      <c r="AY32" s="1331"/>
      <c r="AZ32" s="1331"/>
      <c r="BA32" s="1331"/>
      <c r="BB32" s="1329"/>
      <c r="BC32" s="1329"/>
      <c r="BD32" s="1329"/>
      <c r="BE32" s="1329"/>
      <c r="BF32" s="1329"/>
      <c r="BG32" s="1329"/>
      <c r="BH32" s="1329"/>
      <c r="BI32" s="1329"/>
      <c r="BJ32" s="1329"/>
      <c r="BK32" s="1329"/>
      <c r="BL32" s="1329"/>
      <c r="BM32" s="1329"/>
      <c r="BN32" s="1329"/>
      <c r="BO32" s="1329"/>
      <c r="BP32" s="1329"/>
      <c r="BQ32" s="1329"/>
      <c r="BR32" s="1329"/>
      <c r="BS32" s="1329"/>
    </row>
    <row r="33" spans="1:71" ht="14.25" customHeight="1" thickBot="1">
      <c r="B33" s="204" t="s">
        <v>1324</v>
      </c>
      <c r="C33" s="101"/>
      <c r="D33" s="101"/>
      <c r="E33" s="101"/>
      <c r="F33" s="101"/>
      <c r="G33" s="101"/>
      <c r="H33" s="101"/>
      <c r="I33" s="101"/>
      <c r="J33" s="101"/>
      <c r="K33" s="164"/>
      <c r="L33" s="1331"/>
      <c r="M33" s="1331"/>
      <c r="N33" s="1331"/>
      <c r="O33" s="1332">
        <f>C31+C40+C52</f>
        <v>0</v>
      </c>
      <c r="P33" s="1331" t="s">
        <v>2076</v>
      </c>
      <c r="Q33" s="1331"/>
      <c r="R33" s="1331"/>
      <c r="S33" s="1331"/>
      <c r="T33" s="1331"/>
      <c r="U33" s="1331"/>
      <c r="V33" s="1331"/>
      <c r="W33" s="1331"/>
      <c r="X33" s="1331"/>
      <c r="Y33" s="1331"/>
      <c r="Z33" s="1331"/>
      <c r="AA33" s="1331"/>
      <c r="AB33" s="1331"/>
      <c r="AC33" s="1389" t="s">
        <v>937</v>
      </c>
      <c r="AD33" s="1389"/>
      <c r="AE33" s="1389"/>
      <c r="AF33" s="1389"/>
      <c r="AG33" s="1389"/>
      <c r="AH33" s="1389"/>
      <c r="AI33" s="1389"/>
      <c r="AJ33" s="1389"/>
      <c r="AK33" s="1389"/>
      <c r="AL33" s="1389"/>
      <c r="AM33" s="1331"/>
      <c r="AN33" s="1389" t="s">
        <v>941</v>
      </c>
      <c r="AO33" s="1389"/>
      <c r="AP33" s="1389"/>
      <c r="AQ33" s="1389"/>
      <c r="AR33" s="1389"/>
      <c r="AS33" s="1389"/>
      <c r="AT33" s="1389"/>
      <c r="AU33" s="1389"/>
      <c r="AV33" s="1389"/>
      <c r="AW33" s="1389"/>
      <c r="AX33" s="1331"/>
      <c r="AY33" s="1331"/>
      <c r="AZ33" s="1331"/>
      <c r="BA33" s="1331"/>
      <c r="BB33" s="1329"/>
      <c r="BC33" s="1329"/>
      <c r="BD33" s="1329"/>
      <c r="BE33" s="1329"/>
      <c r="BF33" s="1329"/>
      <c r="BG33" s="1329"/>
      <c r="BH33" s="1329"/>
      <c r="BI33" s="1329"/>
      <c r="BJ33" s="1329"/>
      <c r="BK33" s="1329"/>
      <c r="BL33" s="1329"/>
      <c r="BM33" s="1329"/>
      <c r="BN33" s="1329"/>
      <c r="BO33" s="1329"/>
      <c r="BP33" s="1329"/>
      <c r="BQ33" s="1329"/>
      <c r="BR33" s="1329"/>
      <c r="BS33" s="1329"/>
    </row>
    <row r="34" spans="1:71" ht="12" customHeight="1">
      <c r="A34" s="34"/>
      <c r="B34" s="134"/>
      <c r="C34" s="135"/>
      <c r="D34" s="135"/>
      <c r="E34" s="135"/>
      <c r="F34" s="135"/>
      <c r="G34" s="135"/>
      <c r="H34" s="136" t="s">
        <v>1303</v>
      </c>
      <c r="I34" s="136" t="s">
        <v>1304</v>
      </c>
      <c r="J34" s="137"/>
      <c r="K34" s="138"/>
      <c r="L34" s="1331"/>
      <c r="M34" s="1331"/>
      <c r="N34" s="1331"/>
      <c r="O34" s="1331"/>
      <c r="P34" s="1331"/>
      <c r="Q34" s="1331"/>
      <c r="R34" s="1331"/>
      <c r="S34" s="1331"/>
      <c r="T34" s="1331"/>
      <c r="U34" s="1331"/>
      <c r="V34" s="1331"/>
      <c r="W34" s="1331"/>
      <c r="X34" s="1331"/>
      <c r="Y34" s="1331"/>
      <c r="Z34" s="1331"/>
      <c r="AA34" s="1331"/>
      <c r="AB34" s="1331"/>
      <c r="AC34" s="1390">
        <v>0.2</v>
      </c>
      <c r="AD34" s="1390">
        <v>0.25</v>
      </c>
      <c r="AE34" s="1390">
        <v>0.3</v>
      </c>
      <c r="AF34" s="1390">
        <v>0.35</v>
      </c>
      <c r="AG34" s="1390">
        <v>0.4</v>
      </c>
      <c r="AH34" s="1390">
        <v>0.45</v>
      </c>
      <c r="AI34" s="1390">
        <v>0.5</v>
      </c>
      <c r="AJ34" s="1390">
        <v>0.55000000000000004</v>
      </c>
      <c r="AK34" s="1390">
        <v>0.6</v>
      </c>
      <c r="AL34" s="1331" t="s">
        <v>1407</v>
      </c>
      <c r="AM34" s="1331"/>
      <c r="AN34" s="1390">
        <v>0.2</v>
      </c>
      <c r="AO34" s="1390">
        <v>0.25</v>
      </c>
      <c r="AP34" s="1390">
        <v>0.3</v>
      </c>
      <c r="AQ34" s="1390">
        <v>0.35</v>
      </c>
      <c r="AR34" s="1390">
        <v>0.4</v>
      </c>
      <c r="AS34" s="1390">
        <v>0.45</v>
      </c>
      <c r="AT34" s="1390">
        <v>0.5</v>
      </c>
      <c r="AU34" s="1390">
        <v>0.55000000000000004</v>
      </c>
      <c r="AV34" s="1390">
        <v>0.6</v>
      </c>
      <c r="AW34" s="1331" t="s">
        <v>1407</v>
      </c>
      <c r="AX34" s="1331"/>
      <c r="AY34" s="1331"/>
      <c r="AZ34" s="1331"/>
      <c r="BA34" s="1331"/>
      <c r="BB34" s="1329"/>
      <c r="BC34" s="1329"/>
      <c r="BD34" s="1329"/>
      <c r="BE34" s="1329"/>
      <c r="BF34" s="1329"/>
      <c r="BG34" s="1329"/>
      <c r="BH34" s="1329"/>
      <c r="BI34" s="1329"/>
      <c r="BJ34" s="1329"/>
      <c r="BK34" s="1329"/>
      <c r="BL34" s="1329"/>
      <c r="BM34" s="1329"/>
      <c r="BN34" s="1329"/>
      <c r="BO34" s="1329"/>
      <c r="BP34" s="1329"/>
      <c r="BQ34" s="1329"/>
      <c r="BR34" s="1329"/>
      <c r="BS34" s="1329"/>
    </row>
    <row r="35" spans="1:71" ht="12" customHeight="1">
      <c r="A35" s="34"/>
      <c r="B35" s="139" t="s">
        <v>1306</v>
      </c>
      <c r="C35" s="140" t="s">
        <v>1306</v>
      </c>
      <c r="D35" s="141"/>
      <c r="E35" s="140" t="s">
        <v>1307</v>
      </c>
      <c r="F35" s="140" t="s">
        <v>1308</v>
      </c>
      <c r="G35" s="140" t="s">
        <v>1307</v>
      </c>
      <c r="H35" s="140" t="s">
        <v>1309</v>
      </c>
      <c r="I35" s="140" t="s">
        <v>1309</v>
      </c>
      <c r="J35" s="142" t="s">
        <v>1305</v>
      </c>
      <c r="K35" s="143"/>
      <c r="L35" s="1331"/>
      <c r="M35" s="1331"/>
      <c r="N35" s="1331"/>
      <c r="O35" s="1331"/>
      <c r="P35" s="1331"/>
      <c r="Q35" s="1331"/>
      <c r="R35" s="1331"/>
      <c r="S35" s="1331"/>
      <c r="T35" s="1331"/>
      <c r="U35" s="1331"/>
      <c r="V35" s="1331"/>
      <c r="W35" s="1331"/>
      <c r="X35" s="1331"/>
      <c r="Y35" s="1331"/>
      <c r="Z35" s="1331"/>
      <c r="AA35" s="1331"/>
      <c r="AB35" s="1331"/>
      <c r="AC35" s="1331">
        <f t="shared" ref="AC35:AC51" si="24">IF($I12=AC$11,$C12,0)</f>
        <v>0</v>
      </c>
      <c r="AD35" s="1331">
        <f t="shared" ref="AD35:AK35" si="25">IF($I12=AD$11,$C12,0)</f>
        <v>0</v>
      </c>
      <c r="AE35" s="1331">
        <f t="shared" si="25"/>
        <v>0</v>
      </c>
      <c r="AF35" s="1331">
        <f t="shared" si="25"/>
        <v>0</v>
      </c>
      <c r="AG35" s="1331">
        <f t="shared" si="25"/>
        <v>0</v>
      </c>
      <c r="AH35" s="1331">
        <f t="shared" si="25"/>
        <v>0</v>
      </c>
      <c r="AI35" s="1331">
        <f t="shared" si="25"/>
        <v>0</v>
      </c>
      <c r="AJ35" s="1331">
        <f t="shared" si="25"/>
        <v>0</v>
      </c>
      <c r="AK35" s="1331">
        <f t="shared" si="25"/>
        <v>0</v>
      </c>
      <c r="AL35" s="1331">
        <f t="shared" ref="AL35:AL51" si="26">IF($I12=AL$11,$C12,0)</f>
        <v>0</v>
      </c>
      <c r="AM35" s="1331"/>
      <c r="AN35" s="1331">
        <f>IF('Page 7'!$R14%=AN$11,'Page 7'!$B14,0)</f>
        <v>0</v>
      </c>
      <c r="AO35" s="1331">
        <f>IF('Page 7'!$R14%=AO$11,'Page 7'!$B14,0)</f>
        <v>0</v>
      </c>
      <c r="AP35" s="1331">
        <f>IF('Page 7'!$R14%=AP$11,'Page 7'!$B14,0)</f>
        <v>0</v>
      </c>
      <c r="AQ35" s="1331">
        <f>IF('Page 7'!$R14%=AQ$11,'Page 7'!$B14,0)</f>
        <v>0</v>
      </c>
      <c r="AR35" s="1331">
        <f>IF('Page 7'!$R14%=AR$11,'Page 7'!$B14,0)</f>
        <v>0</v>
      </c>
      <c r="AS35" s="1331">
        <f>IF('Page 7'!$R14%=AS$11,'Page 7'!$B14,0)</f>
        <v>0</v>
      </c>
      <c r="AT35" s="1331">
        <f>IF('Page 7'!$R14%=AT$11,'Page 7'!$B14,0)</f>
        <v>0</v>
      </c>
      <c r="AU35" s="1331">
        <f>IF('Page 7'!$R14%=AU$11,'Page 7'!$B14,0)</f>
        <v>0</v>
      </c>
      <c r="AV35" s="1331">
        <f>IF('Page 7'!$R14%=AV$11,'Page 7'!$B14,0)</f>
        <v>0</v>
      </c>
      <c r="AW35" s="1331">
        <f>IF('Page 7'!$R14%&gt;AV$11,'Page 7'!$B14,0)</f>
        <v>0</v>
      </c>
      <c r="AX35" s="1331"/>
      <c r="AY35" s="1331"/>
      <c r="AZ35" s="1331"/>
      <c r="BA35" s="1331"/>
      <c r="BB35" s="1329"/>
      <c r="BC35" s="1329"/>
      <c r="BD35" s="1329"/>
      <c r="BE35" s="1329"/>
      <c r="BF35" s="1329"/>
      <c r="BG35" s="1329"/>
      <c r="BH35" s="1329"/>
      <c r="BI35" s="1329"/>
      <c r="BJ35" s="1329"/>
      <c r="BK35" s="1329"/>
      <c r="BL35" s="1329"/>
      <c r="BM35" s="1329"/>
      <c r="BN35" s="1329"/>
      <c r="BO35" s="1329"/>
      <c r="BP35" s="1329"/>
      <c r="BQ35" s="1329"/>
      <c r="BR35" s="1329"/>
      <c r="BS35" s="1329"/>
    </row>
    <row r="36" spans="1:71" ht="12" customHeight="1">
      <c r="A36" s="34"/>
      <c r="B36" s="139" t="s">
        <v>1310</v>
      </c>
      <c r="C36" s="140" t="s">
        <v>1311</v>
      </c>
      <c r="D36" s="140" t="s">
        <v>1312</v>
      </c>
      <c r="E36" s="140" t="s">
        <v>1312</v>
      </c>
      <c r="F36" s="140" t="s">
        <v>1313</v>
      </c>
      <c r="G36" s="140" t="s">
        <v>1308</v>
      </c>
      <c r="H36" s="140" t="s">
        <v>1314</v>
      </c>
      <c r="I36" s="140" t="s">
        <v>1314</v>
      </c>
      <c r="J36" s="142" t="s">
        <v>2114</v>
      </c>
      <c r="K36" s="143"/>
      <c r="L36" s="1331"/>
      <c r="M36" s="1331"/>
      <c r="N36" s="1331"/>
      <c r="O36" s="1331"/>
      <c r="P36" s="1331"/>
      <c r="Q36" s="1331"/>
      <c r="R36" s="1331"/>
      <c r="S36" s="1331"/>
      <c r="T36" s="1331"/>
      <c r="U36" s="1331"/>
      <c r="V36" s="1331"/>
      <c r="W36" s="1331"/>
      <c r="X36" s="1331"/>
      <c r="Y36" s="1331"/>
      <c r="Z36" s="1331"/>
      <c r="AA36" s="1331"/>
      <c r="AB36" s="1331"/>
      <c r="AC36" s="1331">
        <f t="shared" si="24"/>
        <v>0</v>
      </c>
      <c r="AD36" s="1331">
        <f t="shared" ref="AD36:AK45" si="27">IF($I13=AD$11,$C13,0)</f>
        <v>0</v>
      </c>
      <c r="AE36" s="1331">
        <f t="shared" si="27"/>
        <v>0</v>
      </c>
      <c r="AF36" s="1331">
        <f t="shared" si="27"/>
        <v>0</v>
      </c>
      <c r="AG36" s="1331">
        <f t="shared" si="27"/>
        <v>0</v>
      </c>
      <c r="AH36" s="1331">
        <f t="shared" si="27"/>
        <v>0</v>
      </c>
      <c r="AI36" s="1331">
        <f t="shared" si="27"/>
        <v>0</v>
      </c>
      <c r="AJ36" s="1331">
        <f t="shared" si="27"/>
        <v>0</v>
      </c>
      <c r="AK36" s="1331">
        <f t="shared" si="27"/>
        <v>0</v>
      </c>
      <c r="AL36" s="1331">
        <f t="shared" si="26"/>
        <v>0</v>
      </c>
      <c r="AM36" s="1331"/>
      <c r="AN36" s="1331">
        <f>IF('Page 7'!$R15%=AN$11,'Page 7'!$B15,0)</f>
        <v>0</v>
      </c>
      <c r="AO36" s="1331">
        <f>IF('Page 7'!$R15%=AO$11,'Page 7'!$B15,0)</f>
        <v>0</v>
      </c>
      <c r="AP36" s="1331">
        <f>IF('Page 7'!$R15%=AP$11,'Page 7'!$B15,0)</f>
        <v>0</v>
      </c>
      <c r="AQ36" s="1331">
        <f>IF('Page 7'!$R15%=AQ$11,'Page 7'!$B15,0)</f>
        <v>0</v>
      </c>
      <c r="AR36" s="1331">
        <f>IF('Page 7'!$R15%=AR$11,'Page 7'!$B15,0)</f>
        <v>0</v>
      </c>
      <c r="AS36" s="1331">
        <f>IF('Page 7'!$R15%=AS$11,'Page 7'!$B15,0)</f>
        <v>0</v>
      </c>
      <c r="AT36" s="1331">
        <f>IF('Page 7'!$R15%=AT$11,'Page 7'!$B15,0)</f>
        <v>0</v>
      </c>
      <c r="AU36" s="1331">
        <f>IF('Page 7'!$R15%=AU$11,'Page 7'!$B15,0)</f>
        <v>0</v>
      </c>
      <c r="AV36" s="1331">
        <f>IF('Page 7'!$R15%=AV$11,'Page 7'!$B15,0)</f>
        <v>0</v>
      </c>
      <c r="AW36" s="1331">
        <f>IF('Page 7'!$R15%&gt;AV$11,'Page 7'!$B15,0)</f>
        <v>0</v>
      </c>
      <c r="AX36" s="1331"/>
      <c r="AY36" s="1331"/>
      <c r="AZ36" s="1331"/>
      <c r="BA36" s="1331"/>
      <c r="BB36" s="1329"/>
      <c r="BC36" s="1329"/>
      <c r="BD36" s="1329"/>
      <c r="BE36" s="1329"/>
      <c r="BF36" s="1329"/>
      <c r="BG36" s="1329"/>
      <c r="BH36" s="1329"/>
      <c r="BI36" s="1329"/>
      <c r="BJ36" s="1329"/>
      <c r="BK36" s="1329"/>
      <c r="BL36" s="1329"/>
      <c r="BM36" s="1329"/>
      <c r="BN36" s="1329"/>
      <c r="BO36" s="1329"/>
      <c r="BP36" s="1329"/>
      <c r="BQ36" s="1329"/>
      <c r="BR36" s="1329"/>
      <c r="BS36" s="1329"/>
    </row>
    <row r="37" spans="1:71" ht="12" customHeight="1" thickBot="1">
      <c r="A37" s="34"/>
      <c r="B37" s="145" t="s">
        <v>1316</v>
      </c>
      <c r="C37" s="146" t="s">
        <v>1317</v>
      </c>
      <c r="D37" s="146" t="s">
        <v>1318</v>
      </c>
      <c r="E37" s="146" t="s">
        <v>1319</v>
      </c>
      <c r="F37" s="146" t="s">
        <v>1320</v>
      </c>
      <c r="G37" s="146" t="s">
        <v>1303</v>
      </c>
      <c r="H37" s="146" t="s">
        <v>1321</v>
      </c>
      <c r="I37" s="146" t="s">
        <v>1321</v>
      </c>
      <c r="J37" s="146" t="s">
        <v>1315</v>
      </c>
      <c r="K37" s="147" t="s">
        <v>1322</v>
      </c>
      <c r="L37" s="1331">
        <f>IF(C40&gt;=1,1,0)</f>
        <v>0</v>
      </c>
      <c r="M37" s="1331"/>
      <c r="N37" s="1331"/>
      <c r="O37" s="1331"/>
      <c r="P37" s="1331"/>
      <c r="Q37" s="1331"/>
      <c r="R37" s="1331"/>
      <c r="S37" s="1331"/>
      <c r="T37" s="1331"/>
      <c r="U37" s="1331"/>
      <c r="V37" s="1331"/>
      <c r="W37" s="1331"/>
      <c r="X37" s="1331"/>
      <c r="Y37" s="1331"/>
      <c r="Z37" s="1331"/>
      <c r="AA37" s="1331"/>
      <c r="AB37" s="1331"/>
      <c r="AC37" s="1331">
        <f t="shared" si="24"/>
        <v>0</v>
      </c>
      <c r="AD37" s="1331">
        <f t="shared" si="27"/>
        <v>0</v>
      </c>
      <c r="AE37" s="1331">
        <f t="shared" si="27"/>
        <v>0</v>
      </c>
      <c r="AF37" s="1331">
        <f t="shared" si="27"/>
        <v>0</v>
      </c>
      <c r="AG37" s="1331">
        <f t="shared" si="27"/>
        <v>0</v>
      </c>
      <c r="AH37" s="1331">
        <f t="shared" si="27"/>
        <v>0</v>
      </c>
      <c r="AI37" s="1331">
        <f t="shared" si="27"/>
        <v>0</v>
      </c>
      <c r="AJ37" s="1331">
        <f t="shared" si="27"/>
        <v>0</v>
      </c>
      <c r="AK37" s="1331">
        <f t="shared" si="27"/>
        <v>0</v>
      </c>
      <c r="AL37" s="1331">
        <f t="shared" si="26"/>
        <v>0</v>
      </c>
      <c r="AM37" s="1331"/>
      <c r="AN37" s="1331">
        <f>IF('Page 7'!$R16%=AN$11,'Page 7'!$B16,0)</f>
        <v>0</v>
      </c>
      <c r="AO37" s="1331">
        <f>IF('Page 7'!$R16%=AO$11,'Page 7'!$B16,0)</f>
        <v>0</v>
      </c>
      <c r="AP37" s="1331">
        <f>IF('Page 7'!$R16%=AP$11,'Page 7'!$B16,0)</f>
        <v>0</v>
      </c>
      <c r="AQ37" s="1331">
        <f>IF('Page 7'!$R16%=AQ$11,'Page 7'!$B16,0)</f>
        <v>0</v>
      </c>
      <c r="AR37" s="1331">
        <f>IF('Page 7'!$R16%=AR$11,'Page 7'!$B16,0)</f>
        <v>0</v>
      </c>
      <c r="AS37" s="1331">
        <f>IF('Page 7'!$R16%=AS$11,'Page 7'!$B16,0)</f>
        <v>0</v>
      </c>
      <c r="AT37" s="1331">
        <f>IF('Page 7'!$R16%=AT$11,'Page 7'!$B16,0)</f>
        <v>0</v>
      </c>
      <c r="AU37" s="1331">
        <f>IF('Page 7'!$R16%=AU$11,'Page 7'!$B16,0)</f>
        <v>0</v>
      </c>
      <c r="AV37" s="1331">
        <f>IF('Page 7'!$R16%=AV$11,'Page 7'!$B16,0)</f>
        <v>0</v>
      </c>
      <c r="AW37" s="1331">
        <f>IF('Page 7'!$R16%&gt;AV$11,'Page 7'!$B16,0)</f>
        <v>0</v>
      </c>
      <c r="AX37" s="1331"/>
      <c r="AY37" s="1331"/>
      <c r="AZ37" s="1331"/>
      <c r="BA37" s="1331"/>
      <c r="BB37" s="1329"/>
      <c r="BC37" s="1329"/>
      <c r="BD37" s="1329"/>
      <c r="BE37" s="1329"/>
      <c r="BF37" s="1329"/>
      <c r="BG37" s="1329"/>
      <c r="BH37" s="1329"/>
      <c r="BI37" s="1329"/>
      <c r="BJ37" s="1329"/>
      <c r="BK37" s="1329"/>
      <c r="BL37" s="1329"/>
      <c r="BM37" s="1329"/>
      <c r="BN37" s="1329"/>
      <c r="BO37" s="1329"/>
      <c r="BP37" s="1329"/>
      <c r="BQ37" s="1329"/>
      <c r="BR37" s="1329"/>
      <c r="BS37" s="1329"/>
    </row>
    <row r="38" spans="1:71" ht="14.25" customHeight="1">
      <c r="A38" s="86"/>
      <c r="B38" s="462"/>
      <c r="C38" s="463"/>
      <c r="D38" s="463"/>
      <c r="E38" s="464">
        <f>D38*C38</f>
        <v>0</v>
      </c>
      <c r="F38" s="465"/>
      <c r="G38" s="466">
        <f>F38*C38</f>
        <v>0</v>
      </c>
      <c r="H38" s="775"/>
      <c r="I38" s="775"/>
      <c r="J38" s="773"/>
      <c r="K38" s="144"/>
      <c r="L38" s="1575" t="s">
        <v>2456</v>
      </c>
      <c r="M38" s="1576"/>
      <c r="N38" s="1576"/>
      <c r="O38" s="1329"/>
      <c r="P38" s="1331"/>
      <c r="Q38" s="1331"/>
      <c r="R38" s="1331"/>
      <c r="S38" s="1331"/>
      <c r="T38" s="1331"/>
      <c r="U38" s="1331"/>
      <c r="V38" s="1331"/>
      <c r="W38" s="1331"/>
      <c r="X38" s="1331"/>
      <c r="Y38" s="1331"/>
      <c r="Z38" s="1331"/>
      <c r="AA38" s="1331"/>
      <c r="AB38" s="1331"/>
      <c r="AC38" s="1331">
        <f t="shared" si="24"/>
        <v>0</v>
      </c>
      <c r="AD38" s="1331">
        <f t="shared" si="27"/>
        <v>0</v>
      </c>
      <c r="AE38" s="1331">
        <f t="shared" si="27"/>
        <v>0</v>
      </c>
      <c r="AF38" s="1331">
        <f t="shared" si="27"/>
        <v>0</v>
      </c>
      <c r="AG38" s="1331">
        <f t="shared" si="27"/>
        <v>0</v>
      </c>
      <c r="AH38" s="1331">
        <f t="shared" si="27"/>
        <v>0</v>
      </c>
      <c r="AI38" s="1331">
        <f t="shared" si="27"/>
        <v>0</v>
      </c>
      <c r="AJ38" s="1331">
        <f t="shared" si="27"/>
        <v>0</v>
      </c>
      <c r="AK38" s="1331">
        <f t="shared" si="27"/>
        <v>0</v>
      </c>
      <c r="AL38" s="1331">
        <f t="shared" si="26"/>
        <v>0</v>
      </c>
      <c r="AM38" s="1331"/>
      <c r="AN38" s="1331">
        <f>IF('Page 7'!$R17%=AN$11,'Page 7'!$B17,0)</f>
        <v>0</v>
      </c>
      <c r="AO38" s="1331">
        <f>IF('Page 7'!$R17%=AO$11,'Page 7'!$B17,0)</f>
        <v>0</v>
      </c>
      <c r="AP38" s="1331">
        <f>IF('Page 7'!$R17%=AP$11,'Page 7'!$B17,0)</f>
        <v>0</v>
      </c>
      <c r="AQ38" s="1331">
        <f>IF('Page 7'!$R17%=AQ$11,'Page 7'!$B17,0)</f>
        <v>0</v>
      </c>
      <c r="AR38" s="1331">
        <f>IF('Page 7'!$R17%=AR$11,'Page 7'!$B17,0)</f>
        <v>0</v>
      </c>
      <c r="AS38" s="1331">
        <f>IF('Page 7'!$R17%=AS$11,'Page 7'!$B17,0)</f>
        <v>0</v>
      </c>
      <c r="AT38" s="1331">
        <f>IF('Page 7'!$R17%=AT$11,'Page 7'!$B17,0)</f>
        <v>0</v>
      </c>
      <c r="AU38" s="1331">
        <f>IF('Page 7'!$R17%=AU$11,'Page 7'!$B17,0)</f>
        <v>0</v>
      </c>
      <c r="AV38" s="1331">
        <f>IF('Page 7'!$R17%=AV$11,'Page 7'!$B17,0)</f>
        <v>0</v>
      </c>
      <c r="AW38" s="1331">
        <f>IF('Page 7'!$R17%&gt;AV$11,'Page 7'!$B17,0)</f>
        <v>0</v>
      </c>
      <c r="AX38" s="1331"/>
      <c r="AY38" s="1331"/>
      <c r="AZ38" s="1331"/>
      <c r="BA38" s="1331"/>
      <c r="BB38" s="1329"/>
      <c r="BC38" s="1329"/>
      <c r="BD38" s="1329"/>
      <c r="BE38" s="1329"/>
      <c r="BF38" s="1329"/>
      <c r="BG38" s="1329"/>
      <c r="BH38" s="1329"/>
      <c r="BI38" s="1329"/>
      <c r="BJ38" s="1329"/>
      <c r="BK38" s="1329"/>
      <c r="BL38" s="1329"/>
      <c r="BM38" s="1329"/>
      <c r="BN38" s="1329"/>
      <c r="BO38" s="1329"/>
      <c r="BP38" s="1329"/>
      <c r="BQ38" s="1329"/>
      <c r="BR38" s="1329"/>
      <c r="BS38" s="1329"/>
    </row>
    <row r="39" spans="1:71" ht="14.25" customHeight="1" thickBot="1">
      <c r="A39" s="86"/>
      <c r="B39" s="467"/>
      <c r="C39" s="468"/>
      <c r="D39" s="468"/>
      <c r="E39" s="464">
        <f>D39*C39</f>
        <v>0</v>
      </c>
      <c r="F39" s="965"/>
      <c r="G39" s="466">
        <f>F39*C39</f>
        <v>0</v>
      </c>
      <c r="H39" s="774"/>
      <c r="I39" s="774"/>
      <c r="J39" s="774"/>
      <c r="K39" s="148"/>
      <c r="L39" s="1575"/>
      <c r="M39" s="1576"/>
      <c r="N39" s="1576"/>
      <c r="O39" s="1329"/>
      <c r="P39" s="1331">
        <f>Checks!P23</f>
        <v>0</v>
      </c>
      <c r="Q39" s="1331"/>
      <c r="R39" s="1331"/>
      <c r="S39" s="1331"/>
      <c r="T39" s="1331"/>
      <c r="U39" s="1331"/>
      <c r="V39" s="1331"/>
      <c r="W39" s="1331"/>
      <c r="X39" s="1331"/>
      <c r="Y39" s="1331"/>
      <c r="Z39" s="1331"/>
      <c r="AA39" s="1331"/>
      <c r="AB39" s="1331"/>
      <c r="AC39" s="1331">
        <f t="shared" si="24"/>
        <v>0</v>
      </c>
      <c r="AD39" s="1331">
        <f t="shared" si="27"/>
        <v>0</v>
      </c>
      <c r="AE39" s="1331">
        <f t="shared" si="27"/>
        <v>0</v>
      </c>
      <c r="AF39" s="1331">
        <f t="shared" si="27"/>
        <v>0</v>
      </c>
      <c r="AG39" s="1331">
        <f t="shared" si="27"/>
        <v>0</v>
      </c>
      <c r="AH39" s="1331">
        <f t="shared" si="27"/>
        <v>0</v>
      </c>
      <c r="AI39" s="1331">
        <f t="shared" si="27"/>
        <v>0</v>
      </c>
      <c r="AJ39" s="1331">
        <f t="shared" si="27"/>
        <v>0</v>
      </c>
      <c r="AK39" s="1331">
        <f t="shared" si="27"/>
        <v>0</v>
      </c>
      <c r="AL39" s="1331">
        <f t="shared" si="26"/>
        <v>0</v>
      </c>
      <c r="AM39" s="1331"/>
      <c r="AN39" s="1331">
        <f>IF('Page 7'!$R18%=AN$11,'Page 7'!$B18,0)</f>
        <v>0</v>
      </c>
      <c r="AO39" s="1331">
        <f>IF('Page 7'!$R18%=AO$11,'Page 7'!$B18,0)</f>
        <v>0</v>
      </c>
      <c r="AP39" s="1331">
        <f>IF('Page 7'!$R18%=AP$11,'Page 7'!$B18,0)</f>
        <v>0</v>
      </c>
      <c r="AQ39" s="1331">
        <f>IF('Page 7'!$R18%=AQ$11,'Page 7'!$B18,0)</f>
        <v>0</v>
      </c>
      <c r="AR39" s="1331">
        <f>IF('Page 7'!$R18%=AR$11,'Page 7'!$B18,0)</f>
        <v>0</v>
      </c>
      <c r="AS39" s="1331">
        <f>IF('Page 7'!$R18%=AS$11,'Page 7'!$B18,0)</f>
        <v>0</v>
      </c>
      <c r="AT39" s="1331">
        <f>IF('Page 7'!$R18%=AT$11,'Page 7'!$B18,0)</f>
        <v>0</v>
      </c>
      <c r="AU39" s="1331">
        <f>IF('Page 7'!$R18%=AU$11,'Page 7'!$B18,0)</f>
        <v>0</v>
      </c>
      <c r="AV39" s="1331">
        <f>IF('Page 7'!$R18%=AV$11,'Page 7'!$B18,0)</f>
        <v>0</v>
      </c>
      <c r="AW39" s="1331">
        <f>IF('Page 7'!$R18%&gt;AV$11,'Page 7'!$B18,0)</f>
        <v>0</v>
      </c>
      <c r="AX39" s="1331"/>
      <c r="AY39" s="1331"/>
      <c r="AZ39" s="1331"/>
      <c r="BA39" s="1331"/>
      <c r="BB39" s="1329"/>
      <c r="BC39" s="1329"/>
      <c r="BD39" s="1329"/>
      <c r="BE39" s="1329"/>
      <c r="BF39" s="1329"/>
      <c r="BG39" s="1329"/>
      <c r="BH39" s="1329"/>
      <c r="BI39" s="1329"/>
      <c r="BJ39" s="1329"/>
      <c r="BK39" s="1329"/>
      <c r="BL39" s="1329"/>
      <c r="BM39" s="1329"/>
      <c r="BN39" s="1329"/>
      <c r="BO39" s="1329"/>
      <c r="BP39" s="1329"/>
      <c r="BQ39" s="1329"/>
      <c r="BR39" s="1329"/>
      <c r="BS39" s="1329"/>
    </row>
    <row r="40" spans="1:71" ht="14.25" customHeight="1" thickBot="1">
      <c r="A40" s="34"/>
      <c r="B40" s="149" t="s">
        <v>1323</v>
      </c>
      <c r="C40" s="150">
        <f>SUM(C38:C39)</f>
        <v>0</v>
      </c>
      <c r="D40" s="163"/>
      <c r="E40" s="132">
        <f>SUM(E38:E39)</f>
        <v>0</v>
      </c>
      <c r="F40" s="163"/>
      <c r="G40" s="133">
        <f>SUM(G38:G39)</f>
        <v>0</v>
      </c>
      <c r="H40" s="958"/>
      <c r="I40" s="959"/>
      <c r="J40" s="959"/>
      <c r="K40" s="961"/>
      <c r="L40" s="1575"/>
      <c r="M40" s="1576"/>
      <c r="N40" s="1576"/>
      <c r="O40" s="1329"/>
      <c r="P40" s="1331"/>
      <c r="Q40" s="1331"/>
      <c r="R40" s="1331"/>
      <c r="S40" s="1331"/>
      <c r="T40" s="1331"/>
      <c r="U40" s="1331"/>
      <c r="V40" s="1331"/>
      <c r="W40" s="1331"/>
      <c r="X40" s="1331"/>
      <c r="Y40" s="1331"/>
      <c r="Z40" s="1331"/>
      <c r="AA40" s="1331"/>
      <c r="AB40" s="1331"/>
      <c r="AC40" s="1331">
        <f t="shared" si="24"/>
        <v>0</v>
      </c>
      <c r="AD40" s="1331">
        <f t="shared" si="27"/>
        <v>0</v>
      </c>
      <c r="AE40" s="1331">
        <f t="shared" si="27"/>
        <v>0</v>
      </c>
      <c r="AF40" s="1331">
        <f t="shared" si="27"/>
        <v>0</v>
      </c>
      <c r="AG40" s="1331">
        <f t="shared" si="27"/>
        <v>0</v>
      </c>
      <c r="AH40" s="1331">
        <f t="shared" si="27"/>
        <v>0</v>
      </c>
      <c r="AI40" s="1331">
        <f t="shared" si="27"/>
        <v>0</v>
      </c>
      <c r="AJ40" s="1331">
        <f t="shared" si="27"/>
        <v>0</v>
      </c>
      <c r="AK40" s="1331">
        <f t="shared" si="27"/>
        <v>0</v>
      </c>
      <c r="AL40" s="1331">
        <f t="shared" si="26"/>
        <v>0</v>
      </c>
      <c r="AM40" s="1331"/>
      <c r="AN40" s="1331">
        <f>IF('Page 7'!$R19%=AN$11,'Page 7'!$B19,0)</f>
        <v>0</v>
      </c>
      <c r="AO40" s="1331">
        <f>IF('Page 7'!$R19%=AO$11,'Page 7'!$B19,0)</f>
        <v>0</v>
      </c>
      <c r="AP40" s="1331">
        <f>IF('Page 7'!$R19%=AP$11,'Page 7'!$B19,0)</f>
        <v>0</v>
      </c>
      <c r="AQ40" s="1331">
        <f>IF('Page 7'!$R19%=AQ$11,'Page 7'!$B19,0)</f>
        <v>0</v>
      </c>
      <c r="AR40" s="1331">
        <f>IF('Page 7'!$R19%=AR$11,'Page 7'!$B19,0)</f>
        <v>0</v>
      </c>
      <c r="AS40" s="1331">
        <f>IF('Page 7'!$R19%=AS$11,'Page 7'!$B19,0)</f>
        <v>0</v>
      </c>
      <c r="AT40" s="1331">
        <f>IF('Page 7'!$R19%=AT$11,'Page 7'!$B19,0)</f>
        <v>0</v>
      </c>
      <c r="AU40" s="1331">
        <f>IF('Page 7'!$R19%=AU$11,'Page 7'!$B19,0)</f>
        <v>0</v>
      </c>
      <c r="AV40" s="1331">
        <f>IF('Page 7'!$R19%=AV$11,'Page 7'!$B19,0)</f>
        <v>0</v>
      </c>
      <c r="AW40" s="1331">
        <f>IF('Page 7'!$R19%&gt;AV$11,'Page 7'!$B19,0)</f>
        <v>0</v>
      </c>
      <c r="AX40" s="1331"/>
      <c r="AY40" s="1331"/>
      <c r="AZ40" s="1331"/>
      <c r="BA40" s="1331"/>
      <c r="BB40" s="1329"/>
      <c r="BC40" s="1329"/>
      <c r="BD40" s="1329"/>
      <c r="BE40" s="1329"/>
      <c r="BF40" s="1329"/>
      <c r="BG40" s="1329"/>
      <c r="BH40" s="1329"/>
      <c r="BI40" s="1329"/>
      <c r="BJ40" s="1329"/>
      <c r="BK40" s="1329"/>
      <c r="BL40" s="1329"/>
      <c r="BM40" s="1329"/>
      <c r="BN40" s="1329"/>
      <c r="BO40" s="1329"/>
      <c r="BP40" s="1329"/>
      <c r="BQ40" s="1329"/>
      <c r="BR40" s="1329"/>
      <c r="BS40" s="1329"/>
    </row>
    <row r="41" spans="1:71" ht="14.25" customHeight="1" thickBot="1">
      <c r="A41" s="114"/>
      <c r="B41" s="34"/>
      <c r="C41" s="34"/>
      <c r="D41" s="34"/>
      <c r="E41" s="34"/>
      <c r="F41" s="34"/>
      <c r="G41" s="34"/>
      <c r="H41" s="34"/>
      <c r="I41" s="34"/>
      <c r="J41" s="34"/>
      <c r="K41" s="34"/>
      <c r="L41" s="1329"/>
      <c r="M41" s="1329"/>
      <c r="N41" s="1329"/>
      <c r="O41" s="1329"/>
      <c r="P41" s="1331"/>
      <c r="Q41" s="1331"/>
      <c r="R41" s="1331"/>
      <c r="S41" s="1331"/>
      <c r="T41" s="1331"/>
      <c r="U41" s="1331"/>
      <c r="V41" s="1331"/>
      <c r="W41" s="1331"/>
      <c r="X41" s="1331"/>
      <c r="Y41" s="1331"/>
      <c r="Z41" s="1331"/>
      <c r="AA41" s="1331"/>
      <c r="AB41" s="1331"/>
      <c r="AC41" s="1331">
        <f t="shared" si="24"/>
        <v>0</v>
      </c>
      <c r="AD41" s="1331">
        <f t="shared" si="27"/>
        <v>0</v>
      </c>
      <c r="AE41" s="1331">
        <f t="shared" si="27"/>
        <v>0</v>
      </c>
      <c r="AF41" s="1331">
        <f t="shared" si="27"/>
        <v>0</v>
      </c>
      <c r="AG41" s="1331">
        <f t="shared" si="27"/>
        <v>0</v>
      </c>
      <c r="AH41" s="1331">
        <f t="shared" si="27"/>
        <v>0</v>
      </c>
      <c r="AI41" s="1331">
        <f t="shared" si="27"/>
        <v>0</v>
      </c>
      <c r="AJ41" s="1331">
        <f t="shared" si="27"/>
        <v>0</v>
      </c>
      <c r="AK41" s="1331">
        <f t="shared" si="27"/>
        <v>0</v>
      </c>
      <c r="AL41" s="1331">
        <f t="shared" si="26"/>
        <v>0</v>
      </c>
      <c r="AM41" s="1331"/>
      <c r="AN41" s="1331"/>
      <c r="AO41" s="1331"/>
      <c r="AP41" s="1331"/>
      <c r="AQ41" s="1331"/>
      <c r="AR41" s="1331"/>
      <c r="AS41" s="1331"/>
      <c r="AT41" s="1331"/>
      <c r="AU41" s="1331"/>
      <c r="AV41" s="1331"/>
      <c r="AW41" s="1331"/>
      <c r="AX41" s="1331"/>
      <c r="AY41" s="1331"/>
      <c r="AZ41" s="1331"/>
      <c r="BA41" s="1331"/>
      <c r="BB41" s="1329"/>
      <c r="BC41" s="1329"/>
      <c r="BD41" s="1329"/>
      <c r="BE41" s="1329"/>
      <c r="BF41" s="1329"/>
      <c r="BG41" s="1329"/>
      <c r="BH41" s="1329"/>
      <c r="BI41" s="1329"/>
      <c r="BJ41" s="1329"/>
      <c r="BK41" s="1329"/>
      <c r="BL41" s="1329"/>
      <c r="BM41" s="1329"/>
      <c r="BN41" s="1329"/>
      <c r="BO41" s="1329"/>
      <c r="BP41" s="1329"/>
      <c r="BQ41" s="1329"/>
      <c r="BR41" s="1329"/>
      <c r="BS41" s="1329"/>
    </row>
    <row r="42" spans="1:71" ht="14.25" customHeight="1" thickBot="1">
      <c r="B42" s="204" t="s">
        <v>1325</v>
      </c>
      <c r="C42" s="101"/>
      <c r="D42" s="101"/>
      <c r="E42" s="101"/>
      <c r="F42" s="101"/>
      <c r="G42" s="101"/>
      <c r="H42" s="101"/>
      <c r="I42" s="101"/>
      <c r="J42" s="101"/>
      <c r="K42" s="164"/>
      <c r="L42" s="1329"/>
      <c r="M42" s="1329"/>
      <c r="N42" s="1329"/>
      <c r="O42" s="1329"/>
      <c r="P42" s="1329"/>
      <c r="Q42" s="1329"/>
      <c r="R42" s="1329"/>
      <c r="S42" s="1329"/>
      <c r="T42" s="1331"/>
      <c r="U42" s="1331"/>
      <c r="V42" s="1331"/>
      <c r="W42" s="1331"/>
      <c r="X42" s="1331"/>
      <c r="Y42" s="1331"/>
      <c r="Z42" s="1331"/>
      <c r="AA42" s="1331"/>
      <c r="AB42" s="1331"/>
      <c r="AC42" s="1331">
        <f t="shared" si="24"/>
        <v>0</v>
      </c>
      <c r="AD42" s="1331">
        <f t="shared" si="27"/>
        <v>0</v>
      </c>
      <c r="AE42" s="1331">
        <f t="shared" si="27"/>
        <v>0</v>
      </c>
      <c r="AF42" s="1331">
        <f t="shared" si="27"/>
        <v>0</v>
      </c>
      <c r="AG42" s="1331">
        <f t="shared" si="27"/>
        <v>0</v>
      </c>
      <c r="AH42" s="1331">
        <f t="shared" si="27"/>
        <v>0</v>
      </c>
      <c r="AI42" s="1331">
        <f t="shared" si="27"/>
        <v>0</v>
      </c>
      <c r="AJ42" s="1331">
        <f t="shared" si="27"/>
        <v>0</v>
      </c>
      <c r="AK42" s="1331">
        <f t="shared" si="27"/>
        <v>0</v>
      </c>
      <c r="AL42" s="1331">
        <f t="shared" si="26"/>
        <v>0</v>
      </c>
      <c r="AM42" s="1331"/>
      <c r="AN42" s="1331"/>
      <c r="AO42" s="1331"/>
      <c r="AP42" s="1331"/>
      <c r="AQ42" s="1331"/>
      <c r="AR42" s="1331"/>
      <c r="AS42" s="1331"/>
      <c r="AT42" s="1331"/>
      <c r="AU42" s="1331"/>
      <c r="AV42" s="1331"/>
      <c r="AW42" s="1331"/>
      <c r="AX42" s="1331"/>
      <c r="AY42" s="1331"/>
      <c r="AZ42" s="1331"/>
      <c r="BA42" s="1331"/>
      <c r="BB42" s="1329"/>
      <c r="BC42" s="1329"/>
      <c r="BD42" s="1329"/>
      <c r="BE42" s="1329"/>
      <c r="BF42" s="1329"/>
      <c r="BG42" s="1329"/>
      <c r="BH42" s="1329"/>
      <c r="BI42" s="1329"/>
      <c r="BJ42" s="1329"/>
      <c r="BK42" s="1329"/>
      <c r="BL42" s="1329"/>
      <c r="BM42" s="1329"/>
      <c r="BN42" s="1329"/>
      <c r="BO42" s="1329"/>
      <c r="BP42" s="1329"/>
      <c r="BQ42" s="1329"/>
      <c r="BR42" s="1329"/>
      <c r="BS42" s="1329"/>
    </row>
    <row r="43" spans="1:71" ht="12" customHeight="1">
      <c r="A43" s="34"/>
      <c r="B43" s="152" t="s">
        <v>1306</v>
      </c>
      <c r="C43" s="136" t="s">
        <v>1306</v>
      </c>
      <c r="D43" s="135"/>
      <c r="E43" s="479" t="s">
        <v>1307</v>
      </c>
      <c r="F43" s="136" t="s">
        <v>1308</v>
      </c>
      <c r="G43" s="136" t="s">
        <v>1307</v>
      </c>
      <c r="H43" s="153"/>
      <c r="I43" s="153"/>
      <c r="J43" s="153"/>
      <c r="K43" s="154"/>
      <c r="L43" s="1329"/>
      <c r="M43" s="1329"/>
      <c r="N43" s="1329"/>
      <c r="O43" s="1329"/>
      <c r="P43" s="1329"/>
      <c r="Q43" s="1329"/>
      <c r="R43" s="1329"/>
      <c r="S43" s="1329"/>
      <c r="T43" s="1331"/>
      <c r="U43" s="1331"/>
      <c r="V43" s="1331"/>
      <c r="W43" s="1331"/>
      <c r="X43" s="1331"/>
      <c r="Y43" s="1331"/>
      <c r="Z43" s="1331"/>
      <c r="AA43" s="1331"/>
      <c r="AB43" s="1331"/>
      <c r="AC43" s="1331">
        <f t="shared" si="24"/>
        <v>0</v>
      </c>
      <c r="AD43" s="1331">
        <f t="shared" si="27"/>
        <v>0</v>
      </c>
      <c r="AE43" s="1331">
        <f t="shared" si="27"/>
        <v>0</v>
      </c>
      <c r="AF43" s="1331">
        <f t="shared" si="27"/>
        <v>0</v>
      </c>
      <c r="AG43" s="1331">
        <f t="shared" si="27"/>
        <v>0</v>
      </c>
      <c r="AH43" s="1331">
        <f t="shared" si="27"/>
        <v>0</v>
      </c>
      <c r="AI43" s="1331">
        <f t="shared" si="27"/>
        <v>0</v>
      </c>
      <c r="AJ43" s="1331">
        <f t="shared" si="27"/>
        <v>0</v>
      </c>
      <c r="AK43" s="1331">
        <f t="shared" si="27"/>
        <v>0</v>
      </c>
      <c r="AL43" s="1331">
        <f t="shared" si="26"/>
        <v>0</v>
      </c>
      <c r="AM43" s="1331"/>
      <c r="AN43" s="1331"/>
      <c r="AO43" s="1331"/>
      <c r="AP43" s="1331"/>
      <c r="AQ43" s="1331"/>
      <c r="AR43" s="1331"/>
      <c r="AS43" s="1331"/>
      <c r="AT43" s="1331"/>
      <c r="AU43" s="1331"/>
      <c r="AV43" s="1331"/>
      <c r="AW43" s="1331"/>
      <c r="AX43" s="1331"/>
      <c r="AY43" s="1331"/>
      <c r="AZ43" s="1331"/>
      <c r="BA43" s="1331"/>
      <c r="BB43" s="1329"/>
      <c r="BC43" s="1329"/>
      <c r="BD43" s="1329"/>
      <c r="BE43" s="1329"/>
      <c r="BF43" s="1329"/>
      <c r="BG43" s="1329"/>
      <c r="BH43" s="1329"/>
      <c r="BI43" s="1329"/>
      <c r="BJ43" s="1329"/>
      <c r="BK43" s="1329"/>
      <c r="BL43" s="1329"/>
      <c r="BM43" s="1329"/>
      <c r="BN43" s="1329"/>
      <c r="BO43" s="1329"/>
      <c r="BP43" s="1329"/>
      <c r="BQ43" s="1329"/>
      <c r="BR43" s="1329"/>
      <c r="BS43" s="1329"/>
    </row>
    <row r="44" spans="1:71" ht="12" customHeight="1">
      <c r="A44" s="34"/>
      <c r="B44" s="139" t="s">
        <v>1310</v>
      </c>
      <c r="C44" s="140" t="s">
        <v>1311</v>
      </c>
      <c r="D44" s="140" t="s">
        <v>1312</v>
      </c>
      <c r="E44" s="480" t="s">
        <v>1312</v>
      </c>
      <c r="F44" s="140" t="s">
        <v>1313</v>
      </c>
      <c r="G44" s="140" t="s">
        <v>1308</v>
      </c>
      <c r="H44" s="151"/>
      <c r="I44" s="151"/>
      <c r="J44" s="151"/>
      <c r="K44" s="155"/>
      <c r="L44" s="1329"/>
      <c r="M44" s="1329"/>
      <c r="N44" s="1329"/>
      <c r="O44" s="1329"/>
      <c r="P44" s="1329"/>
      <c r="Q44" s="1329"/>
      <c r="R44" s="1329"/>
      <c r="S44" s="1329"/>
      <c r="T44" s="1331"/>
      <c r="U44" s="1331"/>
      <c r="V44" s="1331"/>
      <c r="W44" s="1331"/>
      <c r="X44" s="1331"/>
      <c r="Y44" s="1331"/>
      <c r="Z44" s="1331"/>
      <c r="AA44" s="1331"/>
      <c r="AB44" s="1331"/>
      <c r="AC44" s="1331">
        <f t="shared" si="24"/>
        <v>0</v>
      </c>
      <c r="AD44" s="1331">
        <f t="shared" si="27"/>
        <v>0</v>
      </c>
      <c r="AE44" s="1331">
        <f t="shared" si="27"/>
        <v>0</v>
      </c>
      <c r="AF44" s="1331">
        <f t="shared" si="27"/>
        <v>0</v>
      </c>
      <c r="AG44" s="1331">
        <f t="shared" si="27"/>
        <v>0</v>
      </c>
      <c r="AH44" s="1331">
        <f t="shared" si="27"/>
        <v>0</v>
      </c>
      <c r="AI44" s="1331">
        <f t="shared" si="27"/>
        <v>0</v>
      </c>
      <c r="AJ44" s="1331">
        <f t="shared" si="27"/>
        <v>0</v>
      </c>
      <c r="AK44" s="1331">
        <f t="shared" si="27"/>
        <v>0</v>
      </c>
      <c r="AL44" s="1331">
        <f t="shared" si="26"/>
        <v>0</v>
      </c>
      <c r="AM44" s="1331"/>
      <c r="AN44" s="1331"/>
      <c r="AO44" s="1331"/>
      <c r="AP44" s="1331"/>
      <c r="AQ44" s="1331"/>
      <c r="AR44" s="1331"/>
      <c r="AS44" s="1331"/>
      <c r="AT44" s="1331"/>
      <c r="AU44" s="1331"/>
      <c r="AV44" s="1331"/>
      <c r="AW44" s="1331"/>
      <c r="AX44" s="1331"/>
      <c r="AY44" s="1331"/>
      <c r="AZ44" s="1331"/>
      <c r="BA44" s="1331"/>
      <c r="BB44" s="1329"/>
      <c r="BC44" s="1329"/>
      <c r="BD44" s="1329"/>
      <c r="BE44" s="1329"/>
      <c r="BF44" s="1329"/>
      <c r="BG44" s="1329"/>
      <c r="BH44" s="1329"/>
      <c r="BI44" s="1329"/>
      <c r="BJ44" s="1329"/>
      <c r="BK44" s="1329"/>
      <c r="BL44" s="1329"/>
      <c r="BM44" s="1329"/>
      <c r="BN44" s="1329"/>
      <c r="BO44" s="1329"/>
      <c r="BP44" s="1329"/>
      <c r="BQ44" s="1329"/>
      <c r="BR44" s="1329"/>
      <c r="BS44" s="1329"/>
    </row>
    <row r="45" spans="1:71" ht="12" customHeight="1" thickBot="1">
      <c r="B45" s="156" t="s">
        <v>1316</v>
      </c>
      <c r="C45" s="157" t="s">
        <v>1317</v>
      </c>
      <c r="D45" s="157" t="s">
        <v>1318</v>
      </c>
      <c r="E45" s="481" t="s">
        <v>1319</v>
      </c>
      <c r="F45" s="157" t="s">
        <v>1320</v>
      </c>
      <c r="G45" s="157" t="s">
        <v>1303</v>
      </c>
      <c r="H45" s="158"/>
      <c r="I45" s="158"/>
      <c r="J45" s="158"/>
      <c r="K45" s="159"/>
      <c r="L45" s="1329"/>
      <c r="M45" s="1329"/>
      <c r="N45" s="1329"/>
      <c r="O45" s="1329"/>
      <c r="P45" s="1329"/>
      <c r="Q45" s="1329"/>
      <c r="R45" s="1329"/>
      <c r="S45" s="1329"/>
      <c r="T45" s="1331"/>
      <c r="U45" s="1331"/>
      <c r="V45" s="1331"/>
      <c r="W45" s="1331"/>
      <c r="X45" s="1331"/>
      <c r="Y45" s="1331"/>
      <c r="Z45" s="1331"/>
      <c r="AA45" s="1331"/>
      <c r="AB45" s="1331"/>
      <c r="AC45" s="1331">
        <f t="shared" si="24"/>
        <v>0</v>
      </c>
      <c r="AD45" s="1331">
        <f t="shared" si="27"/>
        <v>0</v>
      </c>
      <c r="AE45" s="1331">
        <f t="shared" si="27"/>
        <v>0</v>
      </c>
      <c r="AF45" s="1331">
        <f t="shared" si="27"/>
        <v>0</v>
      </c>
      <c r="AG45" s="1331">
        <f t="shared" si="27"/>
        <v>0</v>
      </c>
      <c r="AH45" s="1331">
        <f t="shared" si="27"/>
        <v>0</v>
      </c>
      <c r="AI45" s="1331">
        <f t="shared" si="27"/>
        <v>0</v>
      </c>
      <c r="AJ45" s="1331">
        <f t="shared" si="27"/>
        <v>0</v>
      </c>
      <c r="AK45" s="1331">
        <f t="shared" si="27"/>
        <v>0</v>
      </c>
      <c r="AL45" s="1331">
        <f t="shared" si="26"/>
        <v>0</v>
      </c>
      <c r="AM45" s="1331"/>
      <c r="AN45" s="1331"/>
      <c r="AO45" s="1331"/>
      <c r="AP45" s="1331"/>
      <c r="AQ45" s="1331"/>
      <c r="AR45" s="1331"/>
      <c r="AS45" s="1331"/>
      <c r="AT45" s="1331"/>
      <c r="AU45" s="1331"/>
      <c r="AV45" s="1331"/>
      <c r="AW45" s="1331"/>
      <c r="AX45" s="1331"/>
      <c r="AY45" s="1331"/>
      <c r="AZ45" s="1331"/>
      <c r="BA45" s="1331"/>
      <c r="BB45" s="1329"/>
      <c r="BC45" s="1329"/>
      <c r="BD45" s="1329"/>
      <c r="BE45" s="1329"/>
      <c r="BF45" s="1329"/>
      <c r="BG45" s="1329"/>
      <c r="BH45" s="1329"/>
      <c r="BI45" s="1329"/>
      <c r="BJ45" s="1329"/>
      <c r="BK45" s="1329"/>
      <c r="BL45" s="1329"/>
      <c r="BM45" s="1329"/>
      <c r="BN45" s="1329"/>
      <c r="BO45" s="1329"/>
      <c r="BP45" s="1329"/>
      <c r="BQ45" s="1329"/>
      <c r="BR45" s="1329"/>
      <c r="BS45" s="1329"/>
    </row>
    <row r="46" spans="1:71" ht="14.25" customHeight="1">
      <c r="B46" s="472"/>
      <c r="C46" s="473"/>
      <c r="D46" s="474"/>
      <c r="E46" s="475">
        <f t="shared" ref="E46:E51" si="28">C46*D46</f>
        <v>0</v>
      </c>
      <c r="F46" s="478"/>
      <c r="G46" s="466">
        <f t="shared" ref="G46:G51" si="29">F46*C46</f>
        <v>0</v>
      </c>
      <c r="H46" s="205"/>
      <c r="I46" s="205"/>
      <c r="J46" s="205"/>
      <c r="K46" s="206"/>
      <c r="L46" s="1331"/>
      <c r="M46" s="1331"/>
      <c r="N46" s="1331"/>
      <c r="O46" s="1331"/>
      <c r="P46" s="1331"/>
      <c r="Q46" s="1331"/>
      <c r="R46" s="1331"/>
      <c r="S46" s="1331"/>
      <c r="T46" s="1331"/>
      <c r="U46" s="1331"/>
      <c r="V46" s="1331"/>
      <c r="W46" s="1331"/>
      <c r="X46" s="1331"/>
      <c r="Y46" s="1331"/>
      <c r="Z46" s="1331"/>
      <c r="AA46" s="1331"/>
      <c r="AB46" s="1331"/>
      <c r="AC46" s="1331">
        <f t="shared" si="24"/>
        <v>0</v>
      </c>
      <c r="AD46" s="1331">
        <f t="shared" ref="AD46:AK51" si="30">IF($I23=AD$11,$C23,0)</f>
        <v>0</v>
      </c>
      <c r="AE46" s="1331">
        <f t="shared" si="30"/>
        <v>0</v>
      </c>
      <c r="AF46" s="1331">
        <f t="shared" si="30"/>
        <v>0</v>
      </c>
      <c r="AG46" s="1331">
        <f t="shared" si="30"/>
        <v>0</v>
      </c>
      <c r="AH46" s="1331">
        <f t="shared" si="30"/>
        <v>0</v>
      </c>
      <c r="AI46" s="1331">
        <f t="shared" si="30"/>
        <v>0</v>
      </c>
      <c r="AJ46" s="1331">
        <f t="shared" si="30"/>
        <v>0</v>
      </c>
      <c r="AK46" s="1331">
        <f t="shared" si="30"/>
        <v>0</v>
      </c>
      <c r="AL46" s="1331">
        <f t="shared" si="26"/>
        <v>0</v>
      </c>
      <c r="AM46" s="1331"/>
      <c r="AN46" s="1331"/>
      <c r="AO46" s="1331"/>
      <c r="AP46" s="1331"/>
      <c r="AQ46" s="1331"/>
      <c r="AR46" s="1331"/>
      <c r="AS46" s="1331"/>
      <c r="AT46" s="1331"/>
      <c r="AU46" s="1331"/>
      <c r="AV46" s="1331"/>
      <c r="AW46" s="1331"/>
      <c r="AX46" s="1331"/>
      <c r="AY46" s="1331"/>
      <c r="AZ46" s="1331"/>
      <c r="BA46" s="1331"/>
      <c r="BB46" s="1329"/>
      <c r="BC46" s="1329"/>
      <c r="BD46" s="1329"/>
      <c r="BE46" s="1329"/>
      <c r="BF46" s="1329"/>
      <c r="BG46" s="1329"/>
      <c r="BH46" s="1329"/>
      <c r="BI46" s="1329"/>
      <c r="BJ46" s="1329"/>
      <c r="BK46" s="1329"/>
      <c r="BL46" s="1329"/>
      <c r="BM46" s="1329"/>
      <c r="BN46" s="1329"/>
      <c r="BO46" s="1329"/>
      <c r="BP46" s="1329"/>
      <c r="BQ46" s="1329"/>
      <c r="BR46" s="1329"/>
      <c r="BS46" s="1329"/>
    </row>
    <row r="47" spans="1:71" ht="14.25" customHeight="1">
      <c r="B47" s="472"/>
      <c r="C47" s="473"/>
      <c r="D47" s="474"/>
      <c r="E47" s="475">
        <f t="shared" si="28"/>
        <v>0</v>
      </c>
      <c r="F47" s="478"/>
      <c r="G47" s="466">
        <f t="shared" si="29"/>
        <v>0</v>
      </c>
      <c r="H47" s="205"/>
      <c r="I47" s="205"/>
      <c r="J47" s="205"/>
      <c r="K47" s="206"/>
      <c r="L47" s="1331"/>
      <c r="M47" s="1331"/>
      <c r="N47" s="1331"/>
      <c r="O47" s="1331"/>
      <c r="P47" s="1331"/>
      <c r="Q47" s="1331"/>
      <c r="R47" s="1331"/>
      <c r="S47" s="1331"/>
      <c r="T47" s="1331"/>
      <c r="U47" s="1331"/>
      <c r="V47" s="1331"/>
      <c r="W47" s="1331"/>
      <c r="X47" s="1331"/>
      <c r="Y47" s="1331"/>
      <c r="Z47" s="1331"/>
      <c r="AA47" s="1331"/>
      <c r="AB47" s="1331"/>
      <c r="AC47" s="1331">
        <f t="shared" si="24"/>
        <v>0</v>
      </c>
      <c r="AD47" s="1331">
        <f t="shared" si="30"/>
        <v>0</v>
      </c>
      <c r="AE47" s="1331">
        <f t="shared" si="30"/>
        <v>0</v>
      </c>
      <c r="AF47" s="1331">
        <f t="shared" si="30"/>
        <v>0</v>
      </c>
      <c r="AG47" s="1331">
        <f t="shared" si="30"/>
        <v>0</v>
      </c>
      <c r="AH47" s="1331">
        <f t="shared" si="30"/>
        <v>0</v>
      </c>
      <c r="AI47" s="1331">
        <f t="shared" si="30"/>
        <v>0</v>
      </c>
      <c r="AJ47" s="1331">
        <f t="shared" si="30"/>
        <v>0</v>
      </c>
      <c r="AK47" s="1331">
        <f t="shared" si="30"/>
        <v>0</v>
      </c>
      <c r="AL47" s="1331">
        <f t="shared" si="26"/>
        <v>0</v>
      </c>
      <c r="AM47" s="1331"/>
      <c r="AN47" s="1331"/>
      <c r="AO47" s="1331"/>
      <c r="AP47" s="1331"/>
      <c r="AQ47" s="1331"/>
      <c r="AR47" s="1331"/>
      <c r="AS47" s="1331"/>
      <c r="AT47" s="1331"/>
      <c r="AU47" s="1331"/>
      <c r="AV47" s="1331"/>
      <c r="AW47" s="1331"/>
      <c r="AX47" s="1331"/>
      <c r="AY47" s="1331"/>
      <c r="AZ47" s="1331"/>
      <c r="BA47" s="1331"/>
      <c r="BB47" s="1329"/>
      <c r="BC47" s="1329"/>
      <c r="BD47" s="1329"/>
      <c r="BE47" s="1329"/>
      <c r="BF47" s="1329"/>
      <c r="BG47" s="1329"/>
      <c r="BH47" s="1329"/>
      <c r="BI47" s="1329"/>
      <c r="BJ47" s="1329"/>
      <c r="BK47" s="1329"/>
      <c r="BL47" s="1329"/>
      <c r="BM47" s="1329"/>
      <c r="BN47" s="1329"/>
      <c r="BO47" s="1329"/>
      <c r="BP47" s="1329"/>
      <c r="BQ47" s="1329"/>
      <c r="BR47" s="1329"/>
      <c r="BS47" s="1329"/>
    </row>
    <row r="48" spans="1:71" ht="14.25" customHeight="1">
      <c r="B48" s="472"/>
      <c r="C48" s="473"/>
      <c r="D48" s="474"/>
      <c r="E48" s="475">
        <f t="shared" si="28"/>
        <v>0</v>
      </c>
      <c r="F48" s="478"/>
      <c r="G48" s="466">
        <f t="shared" si="29"/>
        <v>0</v>
      </c>
      <c r="H48" s="205"/>
      <c r="I48" s="205"/>
      <c r="J48" s="205"/>
      <c r="K48" s="206"/>
      <c r="L48" s="1331"/>
      <c r="M48" s="1331"/>
      <c r="N48" s="1331"/>
      <c r="O48" s="1331"/>
      <c r="P48" s="1331"/>
      <c r="Q48" s="1331"/>
      <c r="R48" s="1331"/>
      <c r="S48" s="1331"/>
      <c r="T48" s="1331"/>
      <c r="U48" s="1331"/>
      <c r="V48" s="1331"/>
      <c r="W48" s="1331"/>
      <c r="X48" s="1331"/>
      <c r="Y48" s="1331"/>
      <c r="Z48" s="1331"/>
      <c r="AA48" s="1331"/>
      <c r="AB48" s="1331"/>
      <c r="AC48" s="1331">
        <f t="shared" si="24"/>
        <v>0</v>
      </c>
      <c r="AD48" s="1331">
        <f t="shared" si="30"/>
        <v>0</v>
      </c>
      <c r="AE48" s="1331">
        <f t="shared" si="30"/>
        <v>0</v>
      </c>
      <c r="AF48" s="1331">
        <f t="shared" si="30"/>
        <v>0</v>
      </c>
      <c r="AG48" s="1331">
        <f t="shared" si="30"/>
        <v>0</v>
      </c>
      <c r="AH48" s="1331">
        <f t="shared" si="30"/>
        <v>0</v>
      </c>
      <c r="AI48" s="1331">
        <f t="shared" si="30"/>
        <v>0</v>
      </c>
      <c r="AJ48" s="1331">
        <f t="shared" si="30"/>
        <v>0</v>
      </c>
      <c r="AK48" s="1331">
        <f t="shared" si="30"/>
        <v>0</v>
      </c>
      <c r="AL48" s="1331">
        <f t="shared" si="26"/>
        <v>0</v>
      </c>
      <c r="AM48" s="1331"/>
      <c r="AN48" s="1331"/>
      <c r="AO48" s="1331"/>
      <c r="AP48" s="1331"/>
      <c r="AQ48" s="1331"/>
      <c r="AR48" s="1331"/>
      <c r="AS48" s="1331"/>
      <c r="AT48" s="1331"/>
      <c r="AU48" s="1331"/>
      <c r="AV48" s="1331"/>
      <c r="AW48" s="1331"/>
      <c r="AX48" s="1331"/>
      <c r="AY48" s="1331"/>
      <c r="AZ48" s="1331"/>
      <c r="BA48" s="1331"/>
      <c r="BB48" s="1329"/>
      <c r="BC48" s="1329"/>
      <c r="BD48" s="1329"/>
      <c r="BE48" s="1329"/>
      <c r="BF48" s="1329"/>
      <c r="BG48" s="1329"/>
      <c r="BH48" s="1329"/>
      <c r="BI48" s="1329"/>
      <c r="BJ48" s="1329"/>
      <c r="BK48" s="1329"/>
      <c r="BL48" s="1329"/>
      <c r="BM48" s="1329"/>
      <c r="BN48" s="1329"/>
      <c r="BO48" s="1329"/>
      <c r="BP48" s="1329"/>
      <c r="BQ48" s="1329"/>
      <c r="BR48" s="1329"/>
      <c r="BS48" s="1329"/>
    </row>
    <row r="49" spans="1:71" ht="14.25" customHeight="1">
      <c r="B49" s="1172"/>
      <c r="C49" s="1174"/>
      <c r="D49" s="1176"/>
      <c r="E49" s="475">
        <f t="shared" si="28"/>
        <v>0</v>
      </c>
      <c r="F49" s="1179"/>
      <c r="G49" s="466">
        <f t="shared" si="29"/>
        <v>0</v>
      </c>
      <c r="H49" s="207"/>
      <c r="I49" s="207"/>
      <c r="J49" s="207"/>
      <c r="K49" s="208"/>
      <c r="L49" s="1331"/>
      <c r="M49" s="1331"/>
      <c r="N49" s="1331"/>
      <c r="O49" s="1331"/>
      <c r="P49" s="1331"/>
      <c r="Q49" s="1331"/>
      <c r="R49" s="1331"/>
      <c r="S49" s="1331"/>
      <c r="T49" s="1331"/>
      <c r="U49" s="1331"/>
      <c r="V49" s="1331"/>
      <c r="W49" s="1331"/>
      <c r="X49" s="1331"/>
      <c r="Y49" s="1331"/>
      <c r="Z49" s="1331"/>
      <c r="AA49" s="1331"/>
      <c r="AB49" s="1331"/>
      <c r="AC49" s="1331">
        <f t="shared" si="24"/>
        <v>0</v>
      </c>
      <c r="AD49" s="1331">
        <f t="shared" si="30"/>
        <v>0</v>
      </c>
      <c r="AE49" s="1331">
        <f t="shared" si="30"/>
        <v>0</v>
      </c>
      <c r="AF49" s="1331">
        <f t="shared" si="30"/>
        <v>0</v>
      </c>
      <c r="AG49" s="1331">
        <f t="shared" si="30"/>
        <v>0</v>
      </c>
      <c r="AH49" s="1331">
        <f t="shared" si="30"/>
        <v>0</v>
      </c>
      <c r="AI49" s="1331">
        <f t="shared" si="30"/>
        <v>0</v>
      </c>
      <c r="AJ49" s="1331">
        <f t="shared" si="30"/>
        <v>0</v>
      </c>
      <c r="AK49" s="1331">
        <f t="shared" si="30"/>
        <v>0</v>
      </c>
      <c r="AL49" s="1331">
        <f t="shared" si="26"/>
        <v>0</v>
      </c>
      <c r="AM49" s="1331"/>
      <c r="AN49" s="1331"/>
      <c r="AO49" s="1331"/>
      <c r="AP49" s="1331"/>
      <c r="AQ49" s="1331"/>
      <c r="AR49" s="1331"/>
      <c r="AS49" s="1331"/>
      <c r="AT49" s="1331"/>
      <c r="AU49" s="1331"/>
      <c r="AV49" s="1331"/>
      <c r="AW49" s="1331"/>
      <c r="AX49" s="1331"/>
      <c r="AY49" s="1331"/>
      <c r="AZ49" s="1331"/>
      <c r="BA49" s="1331"/>
      <c r="BB49" s="1329"/>
      <c r="BC49" s="1329"/>
      <c r="BD49" s="1329"/>
      <c r="BE49" s="1329"/>
      <c r="BF49" s="1329"/>
      <c r="BG49" s="1329"/>
      <c r="BH49" s="1329"/>
      <c r="BI49" s="1329"/>
      <c r="BJ49" s="1329"/>
      <c r="BK49" s="1329"/>
      <c r="BL49" s="1329"/>
      <c r="BM49" s="1329"/>
      <c r="BN49" s="1329"/>
      <c r="BO49" s="1329"/>
      <c r="BP49" s="1329"/>
      <c r="BQ49" s="1329"/>
      <c r="BR49" s="1329"/>
      <c r="BS49" s="1329"/>
    </row>
    <row r="50" spans="1:71" ht="14.25" customHeight="1">
      <c r="B50" s="1173"/>
      <c r="C50" s="1175"/>
      <c r="D50" s="1177"/>
      <c r="E50" s="475">
        <f t="shared" si="28"/>
        <v>0</v>
      </c>
      <c r="F50" s="1180"/>
      <c r="G50" s="466">
        <f t="shared" si="29"/>
        <v>0</v>
      </c>
      <c r="H50" s="209"/>
      <c r="I50" s="209"/>
      <c r="J50" s="209"/>
      <c r="K50" s="210"/>
      <c r="L50" s="1331"/>
      <c r="M50" s="1331"/>
      <c r="N50" s="1331"/>
      <c r="O50" s="1331"/>
      <c r="P50" s="1331"/>
      <c r="Q50" s="1331"/>
      <c r="R50" s="1331"/>
      <c r="S50" s="1331"/>
      <c r="T50" s="1331"/>
      <c r="U50" s="1331"/>
      <c r="V50" s="1331"/>
      <c r="W50" s="1331"/>
      <c r="X50" s="1331"/>
      <c r="Y50" s="1331"/>
      <c r="Z50" s="1331"/>
      <c r="AA50" s="1331"/>
      <c r="AB50" s="1331"/>
      <c r="AC50" s="1331">
        <f t="shared" si="24"/>
        <v>0</v>
      </c>
      <c r="AD50" s="1331">
        <f t="shared" si="30"/>
        <v>0</v>
      </c>
      <c r="AE50" s="1331">
        <f t="shared" si="30"/>
        <v>0</v>
      </c>
      <c r="AF50" s="1331">
        <f t="shared" si="30"/>
        <v>0</v>
      </c>
      <c r="AG50" s="1331">
        <f t="shared" si="30"/>
        <v>0</v>
      </c>
      <c r="AH50" s="1331">
        <f t="shared" si="30"/>
        <v>0</v>
      </c>
      <c r="AI50" s="1331">
        <f t="shared" si="30"/>
        <v>0</v>
      </c>
      <c r="AJ50" s="1331">
        <f t="shared" si="30"/>
        <v>0</v>
      </c>
      <c r="AK50" s="1331">
        <f t="shared" si="30"/>
        <v>0</v>
      </c>
      <c r="AL50" s="1331">
        <f t="shared" si="26"/>
        <v>0</v>
      </c>
      <c r="AM50" s="1331"/>
      <c r="AN50" s="1331"/>
      <c r="AO50" s="1331"/>
      <c r="AP50" s="1331"/>
      <c r="AQ50" s="1331"/>
      <c r="AR50" s="1331"/>
      <c r="AS50" s="1331"/>
      <c r="AT50" s="1331"/>
      <c r="AU50" s="1331"/>
      <c r="AV50" s="1331"/>
      <c r="AW50" s="1331"/>
      <c r="AX50" s="1331"/>
      <c r="AY50" s="1331"/>
      <c r="AZ50" s="1331"/>
      <c r="BA50" s="1331"/>
      <c r="BB50" s="1329"/>
      <c r="BC50" s="1329"/>
      <c r="BD50" s="1329"/>
      <c r="BE50" s="1329"/>
      <c r="BF50" s="1329"/>
      <c r="BG50" s="1329"/>
      <c r="BH50" s="1329"/>
      <c r="BI50" s="1329"/>
      <c r="BJ50" s="1329"/>
      <c r="BK50" s="1329"/>
      <c r="BL50" s="1329"/>
      <c r="BM50" s="1329"/>
      <c r="BN50" s="1329"/>
      <c r="BO50" s="1329"/>
      <c r="BP50" s="1329"/>
      <c r="BQ50" s="1329"/>
      <c r="BR50" s="1329"/>
      <c r="BS50" s="1329"/>
    </row>
    <row r="51" spans="1:71" ht="14.25" customHeight="1" thickBot="1">
      <c r="B51" s="467"/>
      <c r="C51" s="468"/>
      <c r="D51" s="1178"/>
      <c r="E51" s="475">
        <f t="shared" si="28"/>
        <v>0</v>
      </c>
      <c r="F51" s="965"/>
      <c r="G51" s="466">
        <f t="shared" si="29"/>
        <v>0</v>
      </c>
      <c r="H51" s="211"/>
      <c r="I51" s="211"/>
      <c r="J51" s="211"/>
      <c r="K51" s="148"/>
      <c r="L51" s="1331"/>
      <c r="M51" s="1331"/>
      <c r="N51" s="1331"/>
      <c r="O51" s="1331"/>
      <c r="P51" s="1331"/>
      <c r="Q51" s="1331"/>
      <c r="R51" s="1331"/>
      <c r="S51" s="1331"/>
      <c r="T51" s="1331"/>
      <c r="U51" s="1331"/>
      <c r="V51" s="1331"/>
      <c r="W51" s="1331"/>
      <c r="X51" s="1331"/>
      <c r="Y51" s="1331"/>
      <c r="Z51" s="1331"/>
      <c r="AA51" s="1331"/>
      <c r="AB51" s="1331"/>
      <c r="AC51" s="1331">
        <f t="shared" si="24"/>
        <v>0</v>
      </c>
      <c r="AD51" s="1331">
        <f t="shared" si="30"/>
        <v>0</v>
      </c>
      <c r="AE51" s="1331">
        <f t="shared" si="30"/>
        <v>0</v>
      </c>
      <c r="AF51" s="1331">
        <f t="shared" si="30"/>
        <v>0</v>
      </c>
      <c r="AG51" s="1331">
        <f t="shared" si="30"/>
        <v>0</v>
      </c>
      <c r="AH51" s="1331">
        <f t="shared" si="30"/>
        <v>0</v>
      </c>
      <c r="AI51" s="1331">
        <f t="shared" si="30"/>
        <v>0</v>
      </c>
      <c r="AJ51" s="1331">
        <f t="shared" si="30"/>
        <v>0</v>
      </c>
      <c r="AK51" s="1331">
        <f t="shared" si="30"/>
        <v>0</v>
      </c>
      <c r="AL51" s="1331">
        <f t="shared" si="26"/>
        <v>0</v>
      </c>
      <c r="AM51" s="1331"/>
      <c r="AN51" s="1331"/>
      <c r="AO51" s="1331"/>
      <c r="AP51" s="1331"/>
      <c r="AQ51" s="1331"/>
      <c r="AR51" s="1331"/>
      <c r="AS51" s="1331"/>
      <c r="AT51" s="1331"/>
      <c r="AU51" s="1331"/>
      <c r="AV51" s="1331"/>
      <c r="AW51" s="1331"/>
      <c r="AX51" s="1331"/>
      <c r="AY51" s="1331"/>
      <c r="AZ51" s="1331"/>
      <c r="BA51" s="1331"/>
      <c r="BB51" s="1329"/>
      <c r="BC51" s="1329"/>
      <c r="BD51" s="1329"/>
      <c r="BE51" s="1329"/>
      <c r="BF51" s="1329"/>
      <c r="BG51" s="1329"/>
      <c r="BH51" s="1329"/>
      <c r="BI51" s="1329"/>
      <c r="BJ51" s="1329"/>
      <c r="BK51" s="1329"/>
      <c r="BL51" s="1329"/>
      <c r="BM51" s="1329"/>
      <c r="BN51" s="1329"/>
      <c r="BO51" s="1329"/>
      <c r="BP51" s="1329"/>
      <c r="BQ51" s="1329"/>
      <c r="BR51" s="1329"/>
      <c r="BS51" s="1329"/>
    </row>
    <row r="52" spans="1:71" ht="14.25" customHeight="1" thickBot="1">
      <c r="A52" s="34"/>
      <c r="B52" s="160" t="s">
        <v>1323</v>
      </c>
      <c r="C52" s="469">
        <f>SUM(C46:C51)</f>
        <v>0</v>
      </c>
      <c r="D52" s="476"/>
      <c r="E52" s="477">
        <f>SUM(E46:E51)</f>
        <v>0</v>
      </c>
      <c r="F52" s="470"/>
      <c r="G52" s="471">
        <f>SUM(G46:G51)</f>
        <v>0</v>
      </c>
      <c r="H52" s="962"/>
      <c r="I52" s="963"/>
      <c r="J52" s="963"/>
      <c r="K52" s="964"/>
      <c r="L52" s="1331"/>
      <c r="M52" s="1331"/>
      <c r="N52" s="1331"/>
      <c r="O52" s="1331"/>
      <c r="P52" s="1331"/>
      <c r="Q52" s="1331"/>
      <c r="R52" s="1331"/>
      <c r="S52" s="1331"/>
      <c r="T52" s="1331"/>
      <c r="U52" s="1331"/>
      <c r="V52" s="1331"/>
      <c r="W52" s="1331"/>
      <c r="X52" s="1331"/>
      <c r="Y52" s="1331"/>
      <c r="Z52" s="1331"/>
      <c r="AA52" s="1331"/>
      <c r="AB52" s="1331"/>
      <c r="AC52" s="1331">
        <f t="shared" ref="AC52:AL52" si="31">IF($I29=AC$11,$C29,0)</f>
        <v>0</v>
      </c>
      <c r="AD52" s="1331">
        <f t="shared" si="31"/>
        <v>0</v>
      </c>
      <c r="AE52" s="1331">
        <f t="shared" si="31"/>
        <v>0</v>
      </c>
      <c r="AF52" s="1331">
        <f t="shared" si="31"/>
        <v>0</v>
      </c>
      <c r="AG52" s="1331">
        <f t="shared" si="31"/>
        <v>0</v>
      </c>
      <c r="AH52" s="1331">
        <f t="shared" si="31"/>
        <v>0</v>
      </c>
      <c r="AI52" s="1331">
        <f t="shared" si="31"/>
        <v>0</v>
      </c>
      <c r="AJ52" s="1331">
        <f t="shared" si="31"/>
        <v>0</v>
      </c>
      <c r="AK52" s="1331">
        <f t="shared" si="31"/>
        <v>0</v>
      </c>
      <c r="AL52" s="1331">
        <f t="shared" si="31"/>
        <v>0</v>
      </c>
      <c r="AM52" s="1331"/>
      <c r="AN52" s="1331"/>
      <c r="AO52" s="1331"/>
      <c r="AP52" s="1331"/>
      <c r="AQ52" s="1331"/>
      <c r="AR52" s="1331"/>
      <c r="AS52" s="1331"/>
      <c r="AT52" s="1331"/>
      <c r="AU52" s="1331"/>
      <c r="AV52" s="1331"/>
      <c r="AW52" s="1331"/>
      <c r="AX52" s="1331"/>
      <c r="AY52" s="1331"/>
      <c r="AZ52" s="1331"/>
      <c r="BA52" s="1331"/>
      <c r="BB52" s="1329"/>
      <c r="BC52" s="1329"/>
      <c r="BD52" s="1329"/>
      <c r="BE52" s="1329"/>
      <c r="BF52" s="1329"/>
      <c r="BG52" s="1329"/>
      <c r="BH52" s="1329"/>
      <c r="BI52" s="1329"/>
      <c r="BJ52" s="1329"/>
      <c r="BK52" s="1329"/>
      <c r="BL52" s="1329"/>
      <c r="BM52" s="1329"/>
      <c r="BN52" s="1329"/>
      <c r="BO52" s="1329"/>
      <c r="BP52" s="1329"/>
      <c r="BQ52" s="1329"/>
      <c r="BR52" s="1329"/>
      <c r="BS52" s="1329"/>
    </row>
    <row r="53" spans="1:71">
      <c r="A53" s="213"/>
      <c r="B53" s="214"/>
      <c r="C53" s="215"/>
      <c r="D53" s="215"/>
      <c r="E53" s="215"/>
      <c r="F53" s="215"/>
      <c r="G53" s="216"/>
      <c r="H53" s="217"/>
      <c r="I53" s="218"/>
      <c r="J53" s="218"/>
      <c r="K53" s="219"/>
      <c r="L53" s="1331"/>
      <c r="M53" s="1331"/>
      <c r="N53" s="1331"/>
      <c r="O53" s="1331"/>
      <c r="P53" s="1331"/>
      <c r="Q53" s="1331"/>
      <c r="R53" s="1331"/>
      <c r="S53" s="1331"/>
      <c r="T53" s="1331"/>
      <c r="U53" s="1331"/>
      <c r="V53" s="1331"/>
      <c r="W53" s="1331"/>
      <c r="X53" s="1331"/>
      <c r="Y53" s="1331"/>
      <c r="Z53" s="1331"/>
      <c r="AA53" s="1331"/>
      <c r="AB53" s="1331"/>
      <c r="AC53" s="1331">
        <f t="shared" ref="AC53:AL53" si="32">IF($I30=AC$11,$C30,0)</f>
        <v>0</v>
      </c>
      <c r="AD53" s="1331">
        <f t="shared" si="32"/>
        <v>0</v>
      </c>
      <c r="AE53" s="1331">
        <f t="shared" si="32"/>
        <v>0</v>
      </c>
      <c r="AF53" s="1331">
        <f t="shared" si="32"/>
        <v>0</v>
      </c>
      <c r="AG53" s="1331">
        <f t="shared" si="32"/>
        <v>0</v>
      </c>
      <c r="AH53" s="1331">
        <f t="shared" si="32"/>
        <v>0</v>
      </c>
      <c r="AI53" s="1331">
        <f t="shared" si="32"/>
        <v>0</v>
      </c>
      <c r="AJ53" s="1331">
        <f t="shared" si="32"/>
        <v>0</v>
      </c>
      <c r="AK53" s="1331">
        <f t="shared" si="32"/>
        <v>0</v>
      </c>
      <c r="AL53" s="1331">
        <f t="shared" si="32"/>
        <v>0</v>
      </c>
      <c r="AM53" s="1331"/>
      <c r="AN53" s="1331"/>
      <c r="AO53" s="1331"/>
      <c r="AP53" s="1331"/>
      <c r="AQ53" s="1331"/>
      <c r="AR53" s="1331"/>
      <c r="AS53" s="1331"/>
      <c r="AT53" s="1331"/>
      <c r="AU53" s="1331"/>
      <c r="AV53" s="1331"/>
      <c r="AW53" s="1331"/>
      <c r="AX53" s="1331"/>
      <c r="AY53" s="1331"/>
      <c r="AZ53" s="1331"/>
      <c r="BA53" s="1331"/>
      <c r="BB53" s="1329"/>
      <c r="BC53" s="1329"/>
      <c r="BD53" s="1329"/>
      <c r="BE53" s="1329"/>
      <c r="BF53" s="1329"/>
      <c r="BG53" s="1329"/>
      <c r="BH53" s="1329"/>
      <c r="BI53" s="1329"/>
      <c r="BJ53" s="1329"/>
      <c r="BK53" s="1329"/>
      <c r="BL53" s="1329"/>
      <c r="BM53" s="1329"/>
      <c r="BN53" s="1329"/>
      <c r="BO53" s="1329"/>
      <c r="BP53" s="1329"/>
      <c r="BQ53" s="1329"/>
      <c r="BR53" s="1329"/>
      <c r="BS53" s="1329"/>
    </row>
    <row r="54" spans="1:71">
      <c r="A54" s="213"/>
      <c r="B54" s="214"/>
      <c r="C54" s="215"/>
      <c r="D54" s="215"/>
      <c r="E54" s="215"/>
      <c r="F54" s="215"/>
      <c r="G54" s="216"/>
      <c r="H54" s="217"/>
      <c r="I54" s="218"/>
      <c r="J54" s="218"/>
      <c r="K54" s="219"/>
      <c r="L54" s="1331"/>
      <c r="M54" s="1331"/>
      <c r="N54" s="1331"/>
      <c r="O54" s="1331"/>
      <c r="P54" s="1331"/>
      <c r="Q54" s="1331"/>
      <c r="R54" s="1331"/>
      <c r="S54" s="1331"/>
      <c r="T54" s="1331"/>
      <c r="U54" s="1331"/>
      <c r="V54" s="1331"/>
      <c r="W54" s="1331"/>
      <c r="X54" s="1331"/>
      <c r="Y54" s="1331"/>
      <c r="Z54" s="1331"/>
      <c r="AA54" s="1331"/>
      <c r="AB54" s="1331"/>
      <c r="AC54" s="1331">
        <f>SUM(AC35:AC53)</f>
        <v>0</v>
      </c>
      <c r="AD54" s="1331">
        <f t="shared" ref="AD54:AN54" si="33">SUM(AD35:AD53)</f>
        <v>0</v>
      </c>
      <c r="AE54" s="1331">
        <f t="shared" si="33"/>
        <v>0</v>
      </c>
      <c r="AF54" s="1331">
        <f t="shared" si="33"/>
        <v>0</v>
      </c>
      <c r="AG54" s="1331">
        <f t="shared" si="33"/>
        <v>0</v>
      </c>
      <c r="AH54" s="1331">
        <f t="shared" si="33"/>
        <v>0</v>
      </c>
      <c r="AI54" s="1331">
        <f t="shared" si="33"/>
        <v>0</v>
      </c>
      <c r="AJ54" s="1331">
        <f t="shared" si="33"/>
        <v>0</v>
      </c>
      <c r="AK54" s="1331">
        <f t="shared" si="33"/>
        <v>0</v>
      </c>
      <c r="AL54" s="1331">
        <f t="shared" si="33"/>
        <v>0</v>
      </c>
      <c r="AM54" s="1331">
        <f>SUM(AC54:AL54)</f>
        <v>0</v>
      </c>
      <c r="AN54" s="1331">
        <f t="shared" si="33"/>
        <v>0</v>
      </c>
      <c r="AO54" s="1331">
        <f t="shared" ref="AO54:AW54" si="34">SUM(AO35:AO53)</f>
        <v>0</v>
      </c>
      <c r="AP54" s="1331">
        <f t="shared" si="34"/>
        <v>0</v>
      </c>
      <c r="AQ54" s="1331">
        <f t="shared" si="34"/>
        <v>0</v>
      </c>
      <c r="AR54" s="1331">
        <f t="shared" si="34"/>
        <v>0</v>
      </c>
      <c r="AS54" s="1331">
        <f t="shared" si="34"/>
        <v>0</v>
      </c>
      <c r="AT54" s="1331">
        <f t="shared" si="34"/>
        <v>0</v>
      </c>
      <c r="AU54" s="1331">
        <f t="shared" si="34"/>
        <v>0</v>
      </c>
      <c r="AV54" s="1331">
        <f t="shared" si="34"/>
        <v>0</v>
      </c>
      <c r="AW54" s="1331">
        <f t="shared" si="34"/>
        <v>0</v>
      </c>
      <c r="AX54" s="1331">
        <f>SUM(AN54:AW54)</f>
        <v>0</v>
      </c>
      <c r="AY54" s="1331"/>
      <c r="AZ54" s="1331"/>
      <c r="BA54" s="1331"/>
      <c r="BB54" s="1329"/>
      <c r="BC54" s="1329"/>
      <c r="BD54" s="1329"/>
      <c r="BE54" s="1329"/>
      <c r="BF54" s="1329"/>
      <c r="BG54" s="1329"/>
      <c r="BH54" s="1329"/>
      <c r="BI54" s="1329"/>
      <c r="BJ54" s="1329"/>
      <c r="BK54" s="1329"/>
      <c r="BL54" s="1329"/>
      <c r="BM54" s="1329"/>
      <c r="BN54" s="1329"/>
      <c r="BO54" s="1329"/>
      <c r="BP54" s="1329"/>
      <c r="BQ54" s="1329"/>
      <c r="BR54" s="1329"/>
      <c r="BS54" s="1329"/>
    </row>
    <row r="55" spans="1:71">
      <c r="L55" s="1386"/>
      <c r="M55" s="1386"/>
      <c r="N55" s="1386"/>
      <c r="O55" s="1386"/>
      <c r="P55" s="1386"/>
      <c r="Q55" s="1386"/>
      <c r="R55" s="1386"/>
      <c r="S55" s="1386"/>
      <c r="T55" s="1386"/>
      <c r="U55" s="1386"/>
      <c r="V55" s="1386"/>
      <c r="W55" s="1386"/>
      <c r="X55" s="1386"/>
      <c r="Y55" s="1386"/>
      <c r="Z55" s="1386"/>
      <c r="AA55" s="1331"/>
      <c r="AB55" s="1331"/>
      <c r="AC55" s="1331"/>
      <c r="AD55" s="1331"/>
      <c r="AE55" s="1331"/>
      <c r="AF55" s="1331"/>
      <c r="AG55" s="1331"/>
      <c r="AH55" s="1331"/>
      <c r="AI55" s="1331"/>
      <c r="AJ55" s="1331"/>
      <c r="AK55" s="1331"/>
      <c r="AL55" s="1331"/>
      <c r="AM55" s="1331"/>
      <c r="AN55" s="1331">
        <f>IF(AN54=AC54,0,1)</f>
        <v>0</v>
      </c>
      <c r="AO55" s="1331">
        <f t="shared" ref="AO55:AW55" si="35">IF(AO54=AD54,0,1)</f>
        <v>0</v>
      </c>
      <c r="AP55" s="1331">
        <f t="shared" si="35"/>
        <v>0</v>
      </c>
      <c r="AQ55" s="1331">
        <f t="shared" si="35"/>
        <v>0</v>
      </c>
      <c r="AR55" s="1331">
        <f t="shared" si="35"/>
        <v>0</v>
      </c>
      <c r="AS55" s="1331">
        <f t="shared" si="35"/>
        <v>0</v>
      </c>
      <c r="AT55" s="1331">
        <f t="shared" si="35"/>
        <v>0</v>
      </c>
      <c r="AU55" s="1331">
        <f t="shared" si="35"/>
        <v>0</v>
      </c>
      <c r="AV55" s="1331">
        <f t="shared" si="35"/>
        <v>0</v>
      </c>
      <c r="AW55" s="1331">
        <f t="shared" si="35"/>
        <v>0</v>
      </c>
      <c r="AX55" s="1331">
        <f>SUM(AN55:AW55)</f>
        <v>0</v>
      </c>
      <c r="AY55" s="1331">
        <f>AX32+AX55</f>
        <v>0</v>
      </c>
      <c r="AZ55" s="1331"/>
      <c r="BA55" s="1331"/>
      <c r="BB55" s="1329"/>
      <c r="BC55" s="1329"/>
      <c r="BD55" s="1329"/>
      <c r="BE55" s="1329"/>
      <c r="BF55" s="1329"/>
      <c r="BG55" s="1329"/>
      <c r="BH55" s="1329"/>
      <c r="BI55" s="1329"/>
      <c r="BJ55" s="1329"/>
      <c r="BK55" s="1329"/>
      <c r="BL55" s="1329"/>
      <c r="BM55" s="1329"/>
      <c r="BN55" s="1329"/>
      <c r="BO55" s="1329"/>
      <c r="BP55" s="1329"/>
      <c r="BQ55" s="1329"/>
      <c r="BR55" s="1329"/>
      <c r="BS55" s="1329"/>
    </row>
    <row r="56" spans="1:71">
      <c r="A56" s="17"/>
      <c r="B56" s="15"/>
      <c r="C56" s="15"/>
      <c r="D56" s="15"/>
      <c r="E56" s="15"/>
      <c r="F56" s="15"/>
      <c r="G56" s="15"/>
      <c r="H56" s="15"/>
      <c r="I56" s="15"/>
      <c r="J56" s="15"/>
      <c r="K56" s="15"/>
      <c r="L56" s="1386"/>
      <c r="M56" s="1386"/>
      <c r="N56" s="1386"/>
      <c r="O56" s="1386"/>
      <c r="P56" s="1386"/>
      <c r="Q56" s="1386"/>
      <c r="R56" s="1386"/>
      <c r="S56" s="1386"/>
      <c r="T56" s="1386"/>
      <c r="U56" s="1386"/>
      <c r="V56" s="1386"/>
      <c r="W56" s="1386"/>
      <c r="X56" s="1386"/>
      <c r="Y56" s="1386"/>
      <c r="Z56" s="1386"/>
      <c r="AA56" s="1331"/>
      <c r="AB56" s="1331"/>
      <c r="AC56" s="1331"/>
      <c r="AD56" s="1331"/>
      <c r="AE56" s="1331"/>
      <c r="AF56" s="1331"/>
      <c r="AG56" s="1331"/>
      <c r="AH56" s="1331"/>
      <c r="AI56" s="1331"/>
      <c r="AJ56" s="1331"/>
      <c r="AK56" s="1331"/>
      <c r="AL56" s="1331"/>
      <c r="AM56" s="1331"/>
      <c r="AN56" s="1331"/>
      <c r="AO56" s="1331"/>
      <c r="AP56" s="1331"/>
      <c r="AQ56" s="1331"/>
      <c r="AR56" s="1331"/>
      <c r="AS56" s="1331"/>
      <c r="AT56" s="1331"/>
      <c r="AU56" s="1331"/>
      <c r="AV56" s="1331"/>
      <c r="AW56" s="1331"/>
      <c r="AX56" s="1331"/>
      <c r="AY56" s="1331"/>
      <c r="AZ56" s="1331"/>
      <c r="BA56" s="1331"/>
      <c r="BB56" s="1329"/>
      <c r="BC56" s="1329"/>
      <c r="BD56" s="1329"/>
      <c r="BE56" s="1329"/>
      <c r="BF56" s="1329"/>
      <c r="BG56" s="1329"/>
      <c r="BH56" s="1329"/>
      <c r="BI56" s="1329"/>
      <c r="BJ56" s="1329"/>
      <c r="BK56" s="1329"/>
      <c r="BL56" s="1329"/>
      <c r="BM56" s="1329"/>
      <c r="BN56" s="1329"/>
      <c r="BO56" s="1329"/>
      <c r="BP56" s="1329"/>
      <c r="BQ56" s="1329"/>
      <c r="BR56" s="1329"/>
      <c r="BS56" s="1329"/>
    </row>
    <row r="57" spans="1:71">
      <c r="L57" s="1331"/>
      <c r="M57" s="1331"/>
      <c r="N57" s="1331"/>
      <c r="O57" s="1331"/>
      <c r="P57" s="1331"/>
      <c r="Q57" s="1331"/>
      <c r="R57" s="1331"/>
      <c r="S57" s="1331"/>
      <c r="T57" s="1331"/>
      <c r="U57" s="1331"/>
      <c r="V57" s="1331"/>
      <c r="W57" s="1331"/>
      <c r="X57" s="1331"/>
      <c r="Y57" s="1331"/>
      <c r="Z57" s="1331"/>
      <c r="AA57" s="1331"/>
      <c r="AB57" s="1331"/>
      <c r="AC57" s="1331"/>
      <c r="AD57" s="1331"/>
      <c r="AE57" s="1331"/>
      <c r="AF57" s="1331"/>
      <c r="AG57" s="1331"/>
      <c r="AH57" s="1331"/>
      <c r="AI57" s="1331"/>
      <c r="AJ57" s="1331"/>
      <c r="AK57" s="1331"/>
      <c r="AL57" s="1331"/>
      <c r="AM57" s="1331"/>
      <c r="AN57" s="1331"/>
      <c r="AO57" s="1331"/>
      <c r="AP57" s="1331"/>
      <c r="AQ57" s="1331"/>
      <c r="AR57" s="1331"/>
      <c r="AS57" s="1331"/>
      <c r="AT57" s="1331"/>
      <c r="AU57" s="1331"/>
      <c r="AV57" s="1331"/>
      <c r="AW57" s="1331"/>
      <c r="AX57" s="1331"/>
      <c r="AY57" s="1331"/>
      <c r="AZ57" s="1331"/>
      <c r="BA57" s="1331"/>
      <c r="BB57" s="1329"/>
      <c r="BC57" s="1329"/>
      <c r="BD57" s="1329"/>
      <c r="BE57" s="1329"/>
      <c r="BF57" s="1329"/>
      <c r="BG57" s="1329"/>
      <c r="BH57" s="1329"/>
      <c r="BI57" s="1329"/>
      <c r="BJ57" s="1329"/>
      <c r="BK57" s="1329"/>
      <c r="BL57" s="1329"/>
      <c r="BM57" s="1329"/>
      <c r="BN57" s="1329"/>
      <c r="BO57" s="1329"/>
      <c r="BP57" s="1329"/>
      <c r="BQ57" s="1329"/>
      <c r="BR57" s="1329"/>
      <c r="BS57" s="1329"/>
    </row>
    <row r="58" spans="1:71">
      <c r="L58" s="1331"/>
      <c r="M58" s="1331"/>
      <c r="N58" s="1331"/>
      <c r="O58" s="1331"/>
      <c r="P58" s="1331"/>
      <c r="Q58" s="1331"/>
      <c r="R58" s="1331"/>
      <c r="S58" s="1331"/>
      <c r="T58" s="1331"/>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V58" s="1331"/>
      <c r="AW58" s="1331"/>
      <c r="AX58" s="1331"/>
      <c r="AY58" s="1331"/>
      <c r="AZ58" s="1331"/>
      <c r="BA58" s="1331"/>
      <c r="BB58" s="1329"/>
      <c r="BC58" s="1329"/>
      <c r="BD58" s="1329"/>
      <c r="BE58" s="1329"/>
      <c r="BF58" s="1329"/>
      <c r="BG58" s="1329"/>
      <c r="BH58" s="1329"/>
      <c r="BI58" s="1329"/>
      <c r="BJ58" s="1329"/>
      <c r="BK58" s="1329"/>
      <c r="BL58" s="1329"/>
      <c r="BM58" s="1329"/>
      <c r="BN58" s="1329"/>
      <c r="BO58" s="1329"/>
      <c r="BP58" s="1329"/>
      <c r="BQ58" s="1329"/>
      <c r="BR58" s="1329"/>
      <c r="BS58" s="1329"/>
    </row>
    <row r="59" spans="1:71">
      <c r="L59" s="1331"/>
      <c r="M59" s="1331"/>
      <c r="N59" s="1331"/>
      <c r="O59" s="1331"/>
      <c r="P59" s="1331"/>
      <c r="Q59" s="1331"/>
      <c r="R59" s="1331"/>
      <c r="S59" s="1331"/>
      <c r="T59" s="1331"/>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V59" s="1331"/>
      <c r="AW59" s="1331"/>
      <c r="AX59" s="1331"/>
      <c r="AY59" s="1331"/>
      <c r="AZ59" s="1331"/>
      <c r="BA59" s="1331"/>
      <c r="BB59" s="1329"/>
      <c r="BC59" s="1329"/>
      <c r="BD59" s="1329"/>
      <c r="BE59" s="1329"/>
      <c r="BF59" s="1329"/>
      <c r="BG59" s="1329"/>
      <c r="BH59" s="1329"/>
      <c r="BI59" s="1329"/>
      <c r="BJ59" s="1329"/>
      <c r="BK59" s="1329"/>
      <c r="BL59" s="1329"/>
      <c r="BM59" s="1329"/>
      <c r="BN59" s="1329"/>
      <c r="BO59" s="1329"/>
      <c r="BP59" s="1329"/>
      <c r="BQ59" s="1329"/>
      <c r="BR59" s="1329"/>
      <c r="BS59" s="1329"/>
    </row>
    <row r="60" spans="1:71">
      <c r="L60" s="1331"/>
      <c r="M60" s="1331"/>
      <c r="N60" s="1331"/>
      <c r="O60" s="1331"/>
      <c r="P60" s="1331"/>
      <c r="Q60" s="1331"/>
      <c r="R60" s="1331"/>
      <c r="S60" s="1331"/>
      <c r="T60" s="1331"/>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29"/>
      <c r="BC60" s="1329"/>
      <c r="BD60" s="1329"/>
      <c r="BE60" s="1329"/>
      <c r="BF60" s="1329"/>
      <c r="BG60" s="1329"/>
      <c r="BH60" s="1329"/>
      <c r="BI60" s="1329"/>
      <c r="BJ60" s="1329"/>
      <c r="BK60" s="1329"/>
      <c r="BL60" s="1329"/>
      <c r="BM60" s="1329"/>
      <c r="BN60" s="1329"/>
      <c r="BO60" s="1329"/>
      <c r="BP60" s="1329"/>
      <c r="BQ60" s="1329"/>
      <c r="BR60" s="1329"/>
      <c r="BS60" s="1329"/>
    </row>
    <row r="61" spans="1:71">
      <c r="L61" s="1331"/>
      <c r="M61" s="1331"/>
      <c r="N61" s="1331"/>
      <c r="O61" s="1331"/>
      <c r="P61" s="1331"/>
      <c r="Q61" s="1331"/>
      <c r="R61" s="1331"/>
      <c r="S61" s="1331"/>
      <c r="T61" s="1331"/>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29"/>
      <c r="BC61" s="1329"/>
      <c r="BD61" s="1329"/>
      <c r="BE61" s="1329"/>
      <c r="BF61" s="1329"/>
      <c r="BG61" s="1329"/>
      <c r="BH61" s="1329"/>
      <c r="BI61" s="1329"/>
      <c r="BJ61" s="1329"/>
      <c r="BK61" s="1329"/>
      <c r="BL61" s="1329"/>
      <c r="BM61" s="1329"/>
      <c r="BN61" s="1329"/>
      <c r="BO61" s="1329"/>
      <c r="BP61" s="1329"/>
      <c r="BQ61" s="1329"/>
      <c r="BR61" s="1329"/>
      <c r="BS61" s="1329"/>
    </row>
    <row r="62" spans="1:71">
      <c r="L62" s="1331"/>
      <c r="M62" s="1331"/>
      <c r="N62" s="1331"/>
      <c r="O62" s="1331"/>
      <c r="P62" s="1331"/>
      <c r="Q62" s="1331"/>
      <c r="R62" s="1331"/>
      <c r="S62" s="1331"/>
      <c r="T62" s="1331"/>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29"/>
      <c r="BC62" s="1329"/>
      <c r="BD62" s="1329"/>
      <c r="BE62" s="1329"/>
      <c r="BF62" s="1329"/>
      <c r="BG62" s="1329"/>
      <c r="BH62" s="1329"/>
      <c r="BI62" s="1329"/>
      <c r="BJ62" s="1329"/>
      <c r="BK62" s="1329"/>
      <c r="BL62" s="1329"/>
      <c r="BM62" s="1329"/>
      <c r="BN62" s="1329"/>
      <c r="BO62" s="1329"/>
      <c r="BP62" s="1329"/>
      <c r="BQ62" s="1329"/>
      <c r="BR62" s="1329"/>
      <c r="BS62" s="1329"/>
    </row>
    <row r="63" spans="1:71">
      <c r="L63" s="1331"/>
      <c r="M63" s="1331"/>
      <c r="N63" s="1331"/>
      <c r="O63" s="1331"/>
      <c r="P63" s="1331"/>
      <c r="Q63" s="1331"/>
      <c r="R63" s="1331"/>
      <c r="S63" s="1331"/>
      <c r="T63" s="1331"/>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29"/>
      <c r="BC63" s="1329"/>
      <c r="BD63" s="1329"/>
      <c r="BE63" s="1329"/>
      <c r="BF63" s="1329"/>
      <c r="BG63" s="1329"/>
      <c r="BH63" s="1329"/>
      <c r="BI63" s="1329"/>
      <c r="BJ63" s="1329"/>
      <c r="BK63" s="1329"/>
      <c r="BL63" s="1329"/>
      <c r="BM63" s="1329"/>
      <c r="BN63" s="1329"/>
      <c r="BO63" s="1329"/>
      <c r="BP63" s="1329"/>
      <c r="BQ63" s="1329"/>
      <c r="BR63" s="1329"/>
      <c r="BS63" s="1329"/>
    </row>
    <row r="64" spans="1:71">
      <c r="L64" s="1331"/>
      <c r="M64" s="1331"/>
      <c r="N64" s="1331"/>
      <c r="O64" s="1331"/>
      <c r="P64" s="1331"/>
      <c r="Q64" s="1331"/>
      <c r="R64" s="1331"/>
      <c r="S64" s="1331"/>
      <c r="T64" s="1331"/>
      <c r="U64" s="1331"/>
      <c r="V64" s="1331"/>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R64" s="1331"/>
      <c r="AS64" s="1331"/>
      <c r="AT64" s="1331"/>
      <c r="AU64" s="1331"/>
      <c r="AV64" s="1331"/>
      <c r="AW64" s="1331"/>
      <c r="AX64" s="1331"/>
      <c r="AY64" s="1331"/>
      <c r="AZ64" s="1331"/>
      <c r="BA64" s="1331"/>
      <c r="BB64" s="1329"/>
      <c r="BC64" s="1329"/>
      <c r="BD64" s="1329"/>
      <c r="BE64" s="1329"/>
      <c r="BF64" s="1329"/>
      <c r="BG64" s="1329"/>
      <c r="BH64" s="1329"/>
      <c r="BI64" s="1329"/>
      <c r="BJ64" s="1329"/>
      <c r="BK64" s="1329"/>
      <c r="BL64" s="1329"/>
      <c r="BM64" s="1329"/>
      <c r="BN64" s="1329"/>
      <c r="BO64" s="1329"/>
      <c r="BP64" s="1329"/>
      <c r="BQ64" s="1329"/>
      <c r="BR64" s="1329"/>
      <c r="BS64" s="1329"/>
    </row>
    <row r="65" spans="12:7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R65" s="1331"/>
      <c r="AS65" s="1331"/>
      <c r="AT65" s="1331"/>
      <c r="AU65" s="1331"/>
      <c r="AV65" s="1331"/>
      <c r="AW65" s="1331"/>
      <c r="AX65" s="1331"/>
      <c r="AY65" s="1331"/>
      <c r="AZ65" s="1331"/>
      <c r="BA65" s="1331"/>
      <c r="BB65" s="1329"/>
      <c r="BC65" s="1329"/>
      <c r="BD65" s="1329"/>
      <c r="BE65" s="1329"/>
      <c r="BF65" s="1329"/>
      <c r="BG65" s="1329"/>
      <c r="BH65" s="1329"/>
      <c r="BI65" s="1329"/>
      <c r="BJ65" s="1329"/>
      <c r="BK65" s="1329"/>
      <c r="BL65" s="1329"/>
      <c r="BM65" s="1329"/>
      <c r="BN65" s="1329"/>
      <c r="BO65" s="1329"/>
      <c r="BP65" s="1329"/>
      <c r="BQ65" s="1329"/>
      <c r="BR65" s="1329"/>
      <c r="BS65" s="1329"/>
    </row>
    <row r="66" spans="12:71">
      <c r="L66" s="1331"/>
      <c r="M66" s="1331"/>
      <c r="N66" s="1331"/>
      <c r="O66" s="1331"/>
      <c r="P66" s="1331"/>
      <c r="Q66" s="1331"/>
      <c r="R66" s="1331"/>
      <c r="S66" s="1331"/>
      <c r="T66" s="1331"/>
      <c r="U66" s="1331"/>
      <c r="V66" s="1331"/>
      <c r="W66" s="1331"/>
      <c r="X66" s="1331"/>
      <c r="Y66" s="1331"/>
      <c r="Z66" s="1331"/>
      <c r="AA66" s="1331"/>
      <c r="AB66" s="1331"/>
      <c r="AC66" s="1331"/>
      <c r="AD66" s="1331"/>
      <c r="AE66" s="1331"/>
      <c r="AF66" s="1331"/>
      <c r="AG66" s="1331"/>
      <c r="AH66" s="1331"/>
      <c r="AI66" s="1331"/>
      <c r="AJ66" s="1331"/>
      <c r="AK66" s="1331"/>
      <c r="AL66" s="1331"/>
      <c r="AM66" s="1331"/>
      <c r="AN66" s="1331"/>
      <c r="AO66" s="1331"/>
      <c r="AP66" s="1331"/>
      <c r="AQ66" s="1331"/>
      <c r="AR66" s="1331"/>
      <c r="AS66" s="1331"/>
      <c r="AT66" s="1331"/>
      <c r="AU66" s="1331"/>
      <c r="AV66" s="1331"/>
      <c r="AW66" s="1331"/>
      <c r="AX66" s="1331"/>
      <c r="AY66" s="1331"/>
      <c r="AZ66" s="1331"/>
      <c r="BA66" s="1331"/>
      <c r="BB66" s="1329"/>
      <c r="BC66" s="1329"/>
      <c r="BD66" s="1329"/>
      <c r="BE66" s="1329"/>
      <c r="BF66" s="1329"/>
      <c r="BG66" s="1329"/>
      <c r="BH66" s="1329"/>
      <c r="BI66" s="1329"/>
      <c r="BJ66" s="1329"/>
      <c r="BK66" s="1329"/>
      <c r="BL66" s="1329"/>
      <c r="BM66" s="1329"/>
      <c r="BN66" s="1329"/>
      <c r="BO66" s="1329"/>
      <c r="BP66" s="1329"/>
      <c r="BQ66" s="1329"/>
      <c r="BR66" s="1329"/>
      <c r="BS66" s="1329"/>
    </row>
    <row r="67" spans="12:71">
      <c r="L67" s="1331"/>
      <c r="M67" s="1331"/>
      <c r="N67" s="1331"/>
      <c r="O67" s="1331"/>
      <c r="P67" s="1331"/>
      <c r="Q67" s="1331"/>
      <c r="R67" s="1331"/>
      <c r="S67" s="1331"/>
      <c r="T67" s="1331"/>
      <c r="U67" s="1331"/>
      <c r="V67" s="1331"/>
      <c r="W67" s="1331"/>
      <c r="X67" s="1331"/>
      <c r="Y67" s="1331"/>
      <c r="Z67" s="1331"/>
      <c r="AA67" s="1331"/>
      <c r="AB67" s="1331"/>
      <c r="AC67" s="1331"/>
      <c r="AD67" s="1331"/>
      <c r="AE67" s="1331"/>
      <c r="AF67" s="1331"/>
      <c r="AG67" s="1331"/>
      <c r="AH67" s="1331"/>
      <c r="AI67" s="1331"/>
      <c r="AJ67" s="1331"/>
      <c r="AK67" s="1331"/>
      <c r="AL67" s="1331"/>
      <c r="AM67" s="1331"/>
      <c r="AN67" s="1331"/>
      <c r="AO67" s="1331"/>
      <c r="AP67" s="1331"/>
      <c r="AQ67" s="1331"/>
      <c r="AR67" s="1331"/>
      <c r="AS67" s="1331"/>
      <c r="AT67" s="1331"/>
      <c r="AU67" s="1331"/>
      <c r="AV67" s="1331"/>
      <c r="AW67" s="1331"/>
      <c r="AX67" s="1331"/>
      <c r="AY67" s="1331"/>
      <c r="AZ67" s="1331"/>
      <c r="BA67" s="1331"/>
      <c r="BB67" s="1329"/>
      <c r="BC67" s="1329"/>
      <c r="BD67" s="1329"/>
      <c r="BE67" s="1329"/>
      <c r="BF67" s="1329"/>
      <c r="BG67" s="1329"/>
      <c r="BH67" s="1329"/>
      <c r="BI67" s="1329"/>
      <c r="BJ67" s="1329"/>
      <c r="BK67" s="1329"/>
      <c r="BL67" s="1329"/>
      <c r="BM67" s="1329"/>
      <c r="BN67" s="1329"/>
      <c r="BO67" s="1329"/>
      <c r="BP67" s="1329"/>
      <c r="BQ67" s="1329"/>
      <c r="BR67" s="1329"/>
      <c r="BS67" s="1329"/>
    </row>
    <row r="68" spans="12:71">
      <c r="L68" s="1331"/>
      <c r="M68" s="1331"/>
      <c r="N68" s="1331"/>
      <c r="O68" s="1331"/>
      <c r="P68" s="1331"/>
      <c r="Q68" s="1331"/>
      <c r="R68" s="1331"/>
      <c r="S68" s="1331"/>
      <c r="T68" s="1331"/>
      <c r="U68" s="1331"/>
      <c r="V68" s="1331"/>
      <c r="W68" s="1331"/>
      <c r="X68" s="1331"/>
      <c r="Y68" s="1331"/>
      <c r="Z68" s="1331"/>
      <c r="AA68" s="1331"/>
      <c r="AB68" s="1331"/>
      <c r="AC68" s="1331"/>
      <c r="AD68" s="1331"/>
      <c r="AE68" s="1331"/>
      <c r="AF68" s="1331"/>
      <c r="AG68" s="1331"/>
      <c r="AH68" s="1331"/>
      <c r="AI68" s="1331"/>
      <c r="AJ68" s="1331"/>
      <c r="AK68" s="1331"/>
      <c r="AL68" s="1331"/>
      <c r="AM68" s="1331"/>
      <c r="AN68" s="1331"/>
      <c r="AO68" s="1331"/>
      <c r="AP68" s="1331"/>
      <c r="AQ68" s="1331"/>
      <c r="AR68" s="1331"/>
      <c r="AS68" s="1331"/>
      <c r="AT68" s="1331"/>
      <c r="AU68" s="1331"/>
      <c r="AV68" s="1331"/>
      <c r="AW68" s="1331"/>
      <c r="AX68" s="1331"/>
      <c r="AY68" s="1331"/>
      <c r="AZ68" s="1331"/>
      <c r="BA68" s="1331"/>
      <c r="BB68" s="1329"/>
      <c r="BC68" s="1329"/>
      <c r="BD68" s="1329"/>
      <c r="BE68" s="1329"/>
      <c r="BF68" s="1329"/>
      <c r="BG68" s="1329"/>
      <c r="BH68" s="1329"/>
      <c r="BI68" s="1329"/>
      <c r="BJ68" s="1329"/>
      <c r="BK68" s="1329"/>
      <c r="BL68" s="1329"/>
      <c r="BM68" s="1329"/>
      <c r="BN68" s="1329"/>
      <c r="BO68" s="1329"/>
      <c r="BP68" s="1329"/>
      <c r="BQ68" s="1329"/>
      <c r="BR68" s="1329"/>
      <c r="BS68" s="1329"/>
    </row>
    <row r="69" spans="12:71">
      <c r="L69" s="1331"/>
      <c r="M69" s="1331"/>
      <c r="N69" s="1331"/>
      <c r="O69" s="1331"/>
      <c r="P69" s="1331"/>
      <c r="Q69" s="1331"/>
      <c r="R69" s="1331"/>
      <c r="S69" s="1331"/>
      <c r="T69" s="1331"/>
      <c r="U69" s="1331"/>
      <c r="V69" s="1331"/>
      <c r="W69" s="1331"/>
      <c r="X69" s="1331"/>
      <c r="Y69" s="1331"/>
      <c r="Z69" s="1331"/>
      <c r="AA69" s="1331"/>
      <c r="AB69" s="1331"/>
      <c r="AC69" s="1331"/>
      <c r="AD69" s="1331"/>
      <c r="AE69" s="1331"/>
      <c r="AF69" s="1331"/>
      <c r="AG69" s="1331"/>
      <c r="AH69" s="1331"/>
      <c r="AI69" s="1331"/>
      <c r="AJ69" s="1331"/>
      <c r="AK69" s="1331"/>
      <c r="AL69" s="1331"/>
      <c r="AM69" s="1331"/>
      <c r="AN69" s="1331"/>
      <c r="AO69" s="1331"/>
      <c r="AP69" s="1331"/>
      <c r="AQ69" s="1331"/>
      <c r="AR69" s="1331"/>
      <c r="AS69" s="1331"/>
      <c r="AT69" s="1331"/>
      <c r="AU69" s="1331"/>
      <c r="AV69" s="1331"/>
      <c r="AW69" s="1331"/>
      <c r="AX69" s="1331"/>
      <c r="AY69" s="1331"/>
      <c r="AZ69" s="1331"/>
      <c r="BA69" s="1331"/>
      <c r="BB69" s="1329"/>
      <c r="BC69" s="1329"/>
      <c r="BD69" s="1329"/>
      <c r="BE69" s="1329"/>
      <c r="BF69" s="1329"/>
      <c r="BG69" s="1329"/>
      <c r="BH69" s="1329"/>
      <c r="BI69" s="1329"/>
      <c r="BJ69" s="1329"/>
      <c r="BK69" s="1329"/>
      <c r="BL69" s="1329"/>
      <c r="BM69" s="1329"/>
      <c r="BN69" s="1329"/>
      <c r="BO69" s="1329"/>
      <c r="BP69" s="1329"/>
      <c r="BQ69" s="1329"/>
      <c r="BR69" s="1329"/>
      <c r="BS69" s="1329"/>
    </row>
    <row r="70" spans="12:71">
      <c r="L70" s="1331"/>
      <c r="M70" s="1331"/>
      <c r="N70" s="1331"/>
      <c r="O70" s="1331"/>
      <c r="P70" s="1331"/>
      <c r="Q70" s="1331"/>
      <c r="R70" s="1331"/>
      <c r="S70" s="1331"/>
      <c r="T70" s="1331"/>
      <c r="U70" s="1331"/>
      <c r="V70" s="1331"/>
      <c r="W70" s="1331"/>
      <c r="X70" s="1331"/>
      <c r="Y70" s="1331"/>
      <c r="Z70" s="1331"/>
      <c r="AA70" s="1331"/>
      <c r="AB70" s="1331"/>
      <c r="AC70" s="1331"/>
      <c r="AD70" s="1331"/>
      <c r="AE70" s="1331"/>
      <c r="AF70" s="1331"/>
      <c r="AG70" s="1331"/>
      <c r="AH70" s="1331"/>
      <c r="AI70" s="1331"/>
      <c r="AJ70" s="1331"/>
      <c r="AK70" s="1331"/>
      <c r="AL70" s="1331"/>
      <c r="AM70" s="1331"/>
      <c r="AN70" s="1331"/>
      <c r="AO70" s="1331"/>
      <c r="AP70" s="1331"/>
      <c r="AQ70" s="1331"/>
      <c r="AR70" s="1331"/>
      <c r="AS70" s="1331"/>
      <c r="AT70" s="1331"/>
      <c r="AU70" s="1331"/>
      <c r="AV70" s="1331"/>
      <c r="AW70" s="1331"/>
      <c r="AX70" s="1331"/>
      <c r="AY70" s="1331"/>
      <c r="AZ70" s="1331"/>
      <c r="BA70" s="1331"/>
      <c r="BB70" s="1329"/>
      <c r="BC70" s="1329"/>
      <c r="BD70" s="1329"/>
      <c r="BE70" s="1329"/>
      <c r="BF70" s="1329"/>
      <c r="BG70" s="1329"/>
      <c r="BH70" s="1329"/>
      <c r="BI70" s="1329"/>
      <c r="BJ70" s="1329"/>
      <c r="BK70" s="1329"/>
      <c r="BL70" s="1329"/>
      <c r="BM70" s="1329"/>
      <c r="BN70" s="1329"/>
      <c r="BO70" s="1329"/>
      <c r="BP70" s="1329"/>
      <c r="BQ70" s="1329"/>
      <c r="BR70" s="1329"/>
      <c r="BS70" s="1329"/>
    </row>
    <row r="71" spans="12:71">
      <c r="L71" s="1331"/>
      <c r="M71" s="1331"/>
      <c r="N71" s="1331"/>
      <c r="O71" s="1331"/>
      <c r="P71" s="1331"/>
      <c r="Q71" s="1331"/>
      <c r="R71" s="1331"/>
      <c r="S71" s="1331"/>
      <c r="T71" s="1331"/>
      <c r="U71" s="1331"/>
      <c r="V71" s="1331"/>
      <c r="W71" s="1331"/>
      <c r="X71" s="1331"/>
      <c r="Y71" s="1331"/>
      <c r="Z71" s="1331"/>
      <c r="AA71" s="1331"/>
      <c r="AB71" s="1331"/>
      <c r="AC71" s="1331"/>
      <c r="AD71" s="1331"/>
      <c r="AE71" s="1331"/>
      <c r="AF71" s="1331"/>
      <c r="AG71" s="1331"/>
      <c r="AH71" s="1331"/>
      <c r="AI71" s="1331"/>
      <c r="AJ71" s="1331"/>
      <c r="AK71" s="1331"/>
      <c r="AL71" s="1331"/>
      <c r="AM71" s="1331"/>
      <c r="AN71" s="1331"/>
      <c r="AO71" s="1331"/>
      <c r="AP71" s="1331"/>
      <c r="AQ71" s="1331"/>
      <c r="AR71" s="1331"/>
      <c r="AS71" s="1331"/>
      <c r="AT71" s="1331"/>
      <c r="AU71" s="1331"/>
      <c r="AV71" s="1331"/>
      <c r="AW71" s="1331"/>
      <c r="AX71" s="1331"/>
      <c r="AY71" s="1331"/>
      <c r="AZ71" s="1331"/>
      <c r="BA71" s="1331"/>
      <c r="BB71" s="1329"/>
      <c r="BC71" s="1329"/>
      <c r="BD71" s="1329"/>
      <c r="BE71" s="1329"/>
      <c r="BF71" s="1329"/>
      <c r="BG71" s="1329"/>
      <c r="BH71" s="1329"/>
      <c r="BI71" s="1329"/>
      <c r="BJ71" s="1329"/>
      <c r="BK71" s="1329"/>
      <c r="BL71" s="1329"/>
      <c r="BM71" s="1329"/>
      <c r="BN71" s="1329"/>
      <c r="BO71" s="1329"/>
      <c r="BP71" s="1329"/>
      <c r="BQ71" s="1329"/>
      <c r="BR71" s="1329"/>
      <c r="BS71" s="1329"/>
    </row>
    <row r="72" spans="12:71">
      <c r="L72" s="1331"/>
      <c r="M72" s="1331"/>
      <c r="N72" s="1331"/>
      <c r="O72" s="1331"/>
      <c r="P72" s="1331"/>
      <c r="Q72" s="1331"/>
      <c r="R72" s="1331"/>
      <c r="S72" s="1331"/>
      <c r="T72" s="1331"/>
      <c r="U72" s="1331"/>
      <c r="V72" s="1331"/>
      <c r="W72" s="1331"/>
      <c r="X72" s="1331"/>
      <c r="Y72" s="1331"/>
      <c r="Z72" s="1331"/>
      <c r="AA72" s="1331"/>
      <c r="AB72" s="1331"/>
      <c r="AC72" s="1331"/>
      <c r="AD72" s="1331"/>
      <c r="AE72" s="1331"/>
      <c r="AF72" s="1331"/>
      <c r="AG72" s="1331"/>
      <c r="AH72" s="1331"/>
      <c r="AI72" s="1331"/>
      <c r="AJ72" s="1331"/>
      <c r="AK72" s="1331"/>
      <c r="AL72" s="1331"/>
      <c r="AM72" s="1331"/>
      <c r="AN72" s="1331"/>
      <c r="AO72" s="1331"/>
      <c r="AP72" s="1331"/>
      <c r="AQ72" s="1331"/>
      <c r="AR72" s="1331"/>
      <c r="AS72" s="1331"/>
      <c r="AT72" s="1331"/>
      <c r="AU72" s="1331"/>
      <c r="AV72" s="1331"/>
      <c r="AW72" s="1331"/>
      <c r="AX72" s="1331"/>
      <c r="AY72" s="1331"/>
      <c r="AZ72" s="1331"/>
      <c r="BA72" s="1331"/>
      <c r="BB72" s="1329"/>
      <c r="BC72" s="1329"/>
      <c r="BD72" s="1329"/>
      <c r="BE72" s="1329"/>
      <c r="BF72" s="1329"/>
      <c r="BG72" s="1329"/>
      <c r="BH72" s="1329"/>
      <c r="BI72" s="1329"/>
      <c r="BJ72" s="1329"/>
      <c r="BK72" s="1329"/>
      <c r="BL72" s="1329"/>
      <c r="BM72" s="1329"/>
      <c r="BN72" s="1329"/>
      <c r="BO72" s="1329"/>
      <c r="BP72" s="1329"/>
      <c r="BQ72" s="1329"/>
      <c r="BR72" s="1329"/>
      <c r="BS72" s="1329"/>
    </row>
    <row r="73" spans="12:71">
      <c r="L73" s="1331"/>
      <c r="M73" s="1331"/>
      <c r="N73" s="1331"/>
      <c r="O73" s="1331"/>
      <c r="P73" s="1331"/>
      <c r="Q73" s="1331"/>
      <c r="R73" s="1331"/>
      <c r="S73" s="1331"/>
      <c r="T73" s="1331"/>
      <c r="U73" s="1331"/>
      <c r="V73" s="1331"/>
      <c r="W73" s="1331"/>
      <c r="X73" s="1331"/>
      <c r="Y73" s="1331"/>
      <c r="Z73" s="1331"/>
      <c r="AA73" s="1331"/>
      <c r="AB73" s="1331"/>
      <c r="AC73" s="1331"/>
      <c r="AD73" s="1331"/>
      <c r="AE73" s="1331"/>
      <c r="AF73" s="1331"/>
      <c r="AG73" s="1331"/>
      <c r="AH73" s="1331"/>
      <c r="AI73" s="1331"/>
      <c r="AJ73" s="1331"/>
      <c r="AK73" s="1331"/>
      <c r="AL73" s="1331"/>
      <c r="AM73" s="1331"/>
      <c r="AN73" s="1331"/>
      <c r="AO73" s="1331"/>
      <c r="AP73" s="1331"/>
      <c r="AQ73" s="1331"/>
      <c r="AR73" s="1331"/>
      <c r="AS73" s="1331"/>
      <c r="AT73" s="1331"/>
      <c r="AU73" s="1331"/>
      <c r="AV73" s="1331"/>
      <c r="AW73" s="1331"/>
      <c r="AX73" s="1331"/>
      <c r="AY73" s="1331"/>
      <c r="AZ73" s="1331"/>
      <c r="BA73" s="1331"/>
      <c r="BB73" s="1329"/>
      <c r="BC73" s="1329"/>
      <c r="BD73" s="1329"/>
      <c r="BE73" s="1329"/>
      <c r="BF73" s="1329"/>
      <c r="BG73" s="1329"/>
      <c r="BH73" s="1329"/>
      <c r="BI73" s="1329"/>
      <c r="BJ73" s="1329"/>
      <c r="BK73" s="1329"/>
      <c r="BL73" s="1329"/>
      <c r="BM73" s="1329"/>
      <c r="BN73" s="1329"/>
      <c r="BO73" s="1329"/>
      <c r="BP73" s="1329"/>
      <c r="BQ73" s="1329"/>
      <c r="BR73" s="1329"/>
      <c r="BS73" s="1329"/>
    </row>
    <row r="74" spans="12:71">
      <c r="L74" s="1331"/>
      <c r="M74" s="1331"/>
      <c r="N74" s="1331"/>
      <c r="O74" s="1331"/>
      <c r="P74" s="1331"/>
      <c r="Q74" s="1331"/>
      <c r="R74" s="1331"/>
      <c r="S74" s="1331"/>
      <c r="T74" s="1331"/>
      <c r="U74" s="1331"/>
      <c r="V74" s="1331"/>
      <c r="W74" s="1331"/>
      <c r="X74" s="1331"/>
      <c r="Y74" s="1331"/>
      <c r="Z74" s="1331"/>
      <c r="AA74" s="1331"/>
      <c r="AB74" s="1331"/>
      <c r="AC74" s="1331"/>
      <c r="AD74" s="1331"/>
      <c r="AE74" s="1331"/>
      <c r="AF74" s="1331"/>
      <c r="AG74" s="1331"/>
      <c r="AH74" s="1331"/>
      <c r="AI74" s="1331"/>
      <c r="AJ74" s="1331"/>
      <c r="AK74" s="1331"/>
      <c r="AL74" s="1331"/>
      <c r="AM74" s="1331"/>
      <c r="AN74" s="1331"/>
      <c r="AO74" s="1331"/>
      <c r="AP74" s="1331"/>
      <c r="AQ74" s="1331"/>
      <c r="AR74" s="1331"/>
      <c r="AS74" s="1331"/>
      <c r="AT74" s="1331"/>
      <c r="AU74" s="1331"/>
      <c r="AV74" s="1331"/>
      <c r="AW74" s="1331"/>
      <c r="AX74" s="1331"/>
      <c r="AY74" s="1331"/>
      <c r="AZ74" s="1331"/>
      <c r="BA74" s="1331"/>
      <c r="BB74" s="1329"/>
      <c r="BC74" s="1329"/>
      <c r="BD74" s="1329"/>
      <c r="BE74" s="1329"/>
      <c r="BF74" s="1329"/>
      <c r="BG74" s="1329"/>
      <c r="BH74" s="1329"/>
      <c r="BI74" s="1329"/>
      <c r="BJ74" s="1329"/>
      <c r="BK74" s="1329"/>
      <c r="BL74" s="1329"/>
      <c r="BM74" s="1329"/>
      <c r="BN74" s="1329"/>
      <c r="BO74" s="1329"/>
      <c r="BP74" s="1329"/>
      <c r="BQ74" s="1329"/>
      <c r="BR74" s="1329"/>
      <c r="BS74" s="1329"/>
    </row>
    <row r="75" spans="12:71">
      <c r="L75" s="1331"/>
      <c r="M75" s="1331"/>
      <c r="N75" s="1331"/>
      <c r="O75" s="1331"/>
      <c r="P75" s="1331"/>
      <c r="Q75" s="1331"/>
      <c r="R75" s="1331"/>
      <c r="S75" s="1331"/>
      <c r="T75" s="1331"/>
      <c r="U75" s="1331"/>
      <c r="V75" s="1331"/>
      <c r="W75" s="1331"/>
      <c r="X75" s="1331"/>
      <c r="Y75" s="1331"/>
      <c r="Z75" s="1331"/>
      <c r="AA75" s="1331"/>
      <c r="AB75" s="1331"/>
      <c r="AC75" s="1331"/>
      <c r="AD75" s="1331"/>
      <c r="AE75" s="1331"/>
      <c r="AF75" s="1331"/>
      <c r="AG75" s="1331"/>
      <c r="AH75" s="1331"/>
      <c r="AI75" s="1331"/>
      <c r="AJ75" s="1331"/>
      <c r="AK75" s="1331"/>
      <c r="AL75" s="1331"/>
      <c r="AM75" s="1331"/>
      <c r="AN75" s="1331"/>
      <c r="AO75" s="1331"/>
      <c r="AP75" s="1331"/>
      <c r="AQ75" s="1331"/>
      <c r="AR75" s="1331"/>
      <c r="AS75" s="1331"/>
      <c r="AT75" s="1331"/>
      <c r="AU75" s="1331"/>
      <c r="AV75" s="1331"/>
      <c r="AW75" s="1331"/>
      <c r="AX75" s="1331"/>
      <c r="AY75" s="1331"/>
      <c r="AZ75" s="1331"/>
      <c r="BA75" s="1331"/>
      <c r="BB75" s="1329"/>
      <c r="BC75" s="1329"/>
      <c r="BD75" s="1329"/>
      <c r="BE75" s="1329"/>
      <c r="BF75" s="1329"/>
      <c r="BG75" s="1329"/>
      <c r="BH75" s="1329"/>
      <c r="BI75" s="1329"/>
      <c r="BJ75" s="1329"/>
      <c r="BK75" s="1329"/>
      <c r="BL75" s="1329"/>
      <c r="BM75" s="1329"/>
      <c r="BN75" s="1329"/>
      <c r="BO75" s="1329"/>
      <c r="BP75" s="1329"/>
      <c r="BQ75" s="1329"/>
      <c r="BR75" s="1329"/>
      <c r="BS75" s="1329"/>
    </row>
    <row r="76" spans="12:71">
      <c r="L76" s="1331"/>
      <c r="M76" s="1331"/>
      <c r="N76" s="1331"/>
      <c r="O76" s="1331"/>
      <c r="P76" s="1331"/>
      <c r="Q76" s="1331"/>
      <c r="R76" s="1331"/>
      <c r="S76" s="1331"/>
      <c r="T76" s="1331"/>
      <c r="U76" s="1331"/>
      <c r="V76" s="1331"/>
      <c r="W76" s="1331"/>
      <c r="X76" s="1331"/>
      <c r="Y76" s="1331"/>
      <c r="Z76" s="1331"/>
      <c r="AA76" s="1331"/>
      <c r="AB76" s="1331"/>
      <c r="AC76" s="1331"/>
      <c r="AD76" s="1331"/>
      <c r="AE76" s="1331"/>
      <c r="AF76" s="1331"/>
      <c r="AG76" s="1331"/>
      <c r="AH76" s="1331"/>
      <c r="AI76" s="1331"/>
      <c r="AJ76" s="1331"/>
      <c r="AK76" s="1331"/>
      <c r="AL76" s="1331"/>
      <c r="AM76" s="1331"/>
      <c r="AN76" s="1331"/>
      <c r="AO76" s="1331"/>
      <c r="AP76" s="1331"/>
      <c r="AQ76" s="1331"/>
      <c r="AR76" s="1331"/>
      <c r="AS76" s="1331"/>
      <c r="AT76" s="1331"/>
      <c r="AU76" s="1331"/>
      <c r="AV76" s="1331"/>
      <c r="AW76" s="1331"/>
      <c r="AX76" s="1331"/>
      <c r="AY76" s="1331"/>
      <c r="AZ76" s="1331"/>
      <c r="BA76" s="1331"/>
      <c r="BB76" s="1329"/>
      <c r="BC76" s="1329"/>
      <c r="BD76" s="1329"/>
      <c r="BE76" s="1329"/>
      <c r="BF76" s="1329"/>
      <c r="BG76" s="1329"/>
      <c r="BH76" s="1329"/>
      <c r="BI76" s="1329"/>
      <c r="BJ76" s="1329"/>
      <c r="BK76" s="1329"/>
      <c r="BL76" s="1329"/>
      <c r="BM76" s="1329"/>
      <c r="BN76" s="1329"/>
      <c r="BO76" s="1329"/>
      <c r="BP76" s="1329"/>
      <c r="BQ76" s="1329"/>
      <c r="BR76" s="1329"/>
      <c r="BS76" s="1329"/>
    </row>
    <row r="77" spans="12:71">
      <c r="L77" s="1331"/>
      <c r="M77" s="1331"/>
      <c r="N77" s="1331"/>
      <c r="O77" s="1331"/>
      <c r="P77" s="1331"/>
      <c r="Q77" s="1331"/>
      <c r="R77" s="1331"/>
      <c r="S77" s="1331"/>
      <c r="T77" s="1331"/>
      <c r="U77" s="1331"/>
      <c r="V77" s="1331"/>
      <c r="W77" s="1331"/>
      <c r="X77" s="1331"/>
      <c r="Y77" s="1331"/>
      <c r="Z77" s="1331"/>
      <c r="AA77" s="1331"/>
      <c r="AB77" s="1331"/>
      <c r="AC77" s="1331"/>
      <c r="AD77" s="1331"/>
      <c r="AE77" s="1331"/>
      <c r="AF77" s="1331"/>
      <c r="AG77" s="1331"/>
      <c r="AH77" s="1331"/>
      <c r="AI77" s="1331"/>
      <c r="AJ77" s="1331"/>
      <c r="AK77" s="1331"/>
      <c r="AL77" s="1331"/>
      <c r="AM77" s="1331"/>
      <c r="AN77" s="1331"/>
      <c r="AO77" s="1331"/>
      <c r="AP77" s="1331"/>
      <c r="AQ77" s="1331"/>
      <c r="AR77" s="1331"/>
      <c r="AS77" s="1331"/>
      <c r="AT77" s="1331"/>
      <c r="AU77" s="1331"/>
      <c r="AV77" s="1331"/>
      <c r="AW77" s="1331"/>
      <c r="AX77" s="1331"/>
      <c r="AY77" s="1331"/>
      <c r="AZ77" s="1331"/>
      <c r="BA77" s="1331"/>
      <c r="BB77" s="1329"/>
      <c r="BC77" s="1329"/>
      <c r="BD77" s="1329"/>
      <c r="BE77" s="1329"/>
      <c r="BF77" s="1329"/>
      <c r="BG77" s="1329"/>
      <c r="BH77" s="1329"/>
      <c r="BI77" s="1329"/>
      <c r="BJ77" s="1329"/>
      <c r="BK77" s="1329"/>
      <c r="BL77" s="1329"/>
      <c r="BM77" s="1329"/>
      <c r="BN77" s="1329"/>
      <c r="BO77" s="1329"/>
      <c r="BP77" s="1329"/>
      <c r="BQ77" s="1329"/>
      <c r="BR77" s="1329"/>
      <c r="BS77" s="1329"/>
    </row>
    <row r="78" spans="12:71">
      <c r="L78" s="1331"/>
      <c r="M78" s="1331"/>
      <c r="N78" s="1331"/>
      <c r="O78" s="1331"/>
      <c r="P78" s="1331"/>
      <c r="Q78" s="1331"/>
      <c r="R78" s="1331"/>
      <c r="S78" s="1331"/>
      <c r="T78" s="1331"/>
      <c r="U78" s="1331"/>
      <c r="V78" s="1331"/>
      <c r="W78" s="1331"/>
      <c r="X78" s="1331"/>
      <c r="Y78" s="1331"/>
      <c r="Z78" s="1331"/>
      <c r="AA78" s="1331"/>
      <c r="AB78" s="1331"/>
      <c r="AC78" s="1331"/>
      <c r="AD78" s="1331"/>
      <c r="AE78" s="1331"/>
      <c r="AF78" s="1331"/>
      <c r="AG78" s="1331"/>
      <c r="AH78" s="1331"/>
      <c r="AI78" s="1331"/>
      <c r="AJ78" s="1331"/>
      <c r="AK78" s="1331"/>
      <c r="AL78" s="1331"/>
      <c r="AM78" s="1331"/>
      <c r="AN78" s="1331"/>
      <c r="AO78" s="1331"/>
      <c r="AP78" s="1331"/>
      <c r="AQ78" s="1331"/>
      <c r="AR78" s="1331"/>
      <c r="AS78" s="1331"/>
      <c r="AT78" s="1331"/>
      <c r="AU78" s="1331"/>
      <c r="AV78" s="1331"/>
      <c r="AW78" s="1331"/>
      <c r="AX78" s="1331"/>
      <c r="AY78" s="1331"/>
      <c r="AZ78" s="1331"/>
      <c r="BA78" s="1331"/>
      <c r="BB78" s="1329"/>
      <c r="BC78" s="1329"/>
      <c r="BD78" s="1329"/>
      <c r="BE78" s="1329"/>
      <c r="BF78" s="1329"/>
      <c r="BG78" s="1329"/>
      <c r="BH78" s="1329"/>
      <c r="BI78" s="1329"/>
      <c r="BJ78" s="1329"/>
      <c r="BK78" s="1329"/>
      <c r="BL78" s="1329"/>
      <c r="BM78" s="1329"/>
      <c r="BN78" s="1329"/>
      <c r="BO78" s="1329"/>
      <c r="BP78" s="1329"/>
      <c r="BQ78" s="1329"/>
      <c r="BR78" s="1329"/>
      <c r="BS78" s="1329"/>
    </row>
    <row r="79" spans="12:71">
      <c r="L79" s="1331"/>
      <c r="M79" s="1331"/>
      <c r="N79" s="1331"/>
      <c r="O79" s="1331"/>
      <c r="P79" s="1331"/>
      <c r="Q79" s="1331"/>
      <c r="R79" s="1331"/>
      <c r="S79" s="1331"/>
      <c r="T79" s="1331"/>
      <c r="U79" s="1331"/>
      <c r="V79" s="1331"/>
      <c r="W79" s="1331"/>
      <c r="X79" s="1331"/>
      <c r="Y79" s="1331"/>
      <c r="Z79" s="1331"/>
      <c r="AA79" s="1331"/>
      <c r="AB79" s="1331"/>
      <c r="AC79" s="1331"/>
      <c r="AD79" s="1331"/>
      <c r="AE79" s="1331"/>
      <c r="AF79" s="1331"/>
      <c r="AG79" s="1331"/>
      <c r="AH79" s="1331"/>
      <c r="AI79" s="1331"/>
      <c r="AJ79" s="1331"/>
      <c r="AK79" s="1331"/>
      <c r="AL79" s="1331"/>
      <c r="AM79" s="1331"/>
      <c r="AN79" s="1331"/>
      <c r="AO79" s="1331"/>
      <c r="AP79" s="1331"/>
      <c r="AQ79" s="1331"/>
      <c r="AR79" s="1331"/>
      <c r="AS79" s="1331"/>
      <c r="AT79" s="1331"/>
      <c r="AU79" s="1331"/>
      <c r="AV79" s="1331"/>
      <c r="AW79" s="1331"/>
      <c r="AX79" s="1331"/>
      <c r="AY79" s="1331"/>
      <c r="AZ79" s="1331"/>
      <c r="BA79" s="1331"/>
      <c r="BB79" s="1329"/>
      <c r="BC79" s="1329"/>
      <c r="BD79" s="1329"/>
      <c r="BE79" s="1329"/>
      <c r="BF79" s="1329"/>
      <c r="BG79" s="1329"/>
      <c r="BH79" s="1329"/>
      <c r="BI79" s="1329"/>
      <c r="BJ79" s="1329"/>
      <c r="BK79" s="1329"/>
      <c r="BL79" s="1329"/>
      <c r="BM79" s="1329"/>
      <c r="BN79" s="1329"/>
      <c r="BO79" s="1329"/>
      <c r="BP79" s="1329"/>
      <c r="BQ79" s="1329"/>
      <c r="BR79" s="1329"/>
      <c r="BS79" s="1329"/>
    </row>
    <row r="80" spans="12:71">
      <c r="L80" s="1331"/>
      <c r="M80" s="1331"/>
      <c r="N80" s="1331"/>
      <c r="O80" s="1331"/>
      <c r="P80" s="1331"/>
      <c r="Q80" s="1331"/>
      <c r="R80" s="1331"/>
      <c r="S80" s="1331"/>
      <c r="T80" s="1331"/>
      <c r="U80" s="1331"/>
      <c r="V80" s="1331"/>
      <c r="W80" s="1331"/>
      <c r="X80" s="1331"/>
      <c r="Y80" s="1331"/>
      <c r="Z80" s="1331"/>
      <c r="AA80" s="1331"/>
      <c r="AB80" s="1331"/>
      <c r="AC80" s="1331"/>
      <c r="AD80" s="1331"/>
      <c r="AE80" s="1331"/>
      <c r="AF80" s="1331"/>
      <c r="AG80" s="1331"/>
      <c r="AH80" s="1331"/>
      <c r="AI80" s="1331"/>
      <c r="AJ80" s="1331"/>
      <c r="AK80" s="1331"/>
      <c r="AL80" s="1331"/>
      <c r="AM80" s="1331"/>
      <c r="AN80" s="1331"/>
      <c r="AO80" s="1331"/>
      <c r="AP80" s="1331"/>
      <c r="AQ80" s="1331"/>
      <c r="AR80" s="1331"/>
      <c r="AS80" s="1331"/>
      <c r="AT80" s="1331"/>
      <c r="AU80" s="1331"/>
      <c r="AV80" s="1331"/>
      <c r="AW80" s="1331"/>
      <c r="AX80" s="1331"/>
      <c r="AY80" s="1331"/>
      <c r="AZ80" s="1331"/>
      <c r="BA80" s="1331"/>
      <c r="BB80" s="1329"/>
      <c r="BC80" s="1329"/>
      <c r="BD80" s="1329"/>
      <c r="BE80" s="1329"/>
      <c r="BF80" s="1329"/>
      <c r="BG80" s="1329"/>
      <c r="BH80" s="1329"/>
      <c r="BI80" s="1329"/>
      <c r="BJ80" s="1329"/>
      <c r="BK80" s="1329"/>
      <c r="BL80" s="1329"/>
      <c r="BM80" s="1329"/>
      <c r="BN80" s="1329"/>
      <c r="BO80" s="1329"/>
      <c r="BP80" s="1329"/>
      <c r="BQ80" s="1329"/>
      <c r="BR80" s="1329"/>
      <c r="BS80" s="1329"/>
    </row>
    <row r="81" spans="12:71">
      <c r="L81" s="1331"/>
      <c r="M81" s="1331"/>
      <c r="N81" s="1331"/>
      <c r="O81" s="1331"/>
      <c r="P81" s="1331"/>
      <c r="Q81" s="1331"/>
      <c r="R81" s="1331"/>
      <c r="S81" s="1331"/>
      <c r="T81" s="1331"/>
      <c r="U81" s="1331"/>
      <c r="V81" s="1331"/>
      <c r="W81" s="1331"/>
      <c r="X81" s="1331"/>
      <c r="Y81" s="1331"/>
      <c r="Z81" s="1331"/>
      <c r="AA81" s="1331"/>
      <c r="AB81" s="1331"/>
      <c r="AC81" s="1331"/>
      <c r="AD81" s="1331"/>
      <c r="AE81" s="1331"/>
      <c r="AF81" s="1331"/>
      <c r="AG81" s="1331"/>
      <c r="AH81" s="1331"/>
      <c r="AI81" s="1331"/>
      <c r="AJ81" s="1331"/>
      <c r="AK81" s="1331"/>
      <c r="AL81" s="1331"/>
      <c r="AM81" s="1331"/>
      <c r="AN81" s="1331"/>
      <c r="AO81" s="1331"/>
      <c r="AP81" s="1331"/>
      <c r="AQ81" s="1331"/>
      <c r="AR81" s="1331"/>
      <c r="AS81" s="1331"/>
      <c r="AT81" s="1331"/>
      <c r="AU81" s="1331"/>
      <c r="AV81" s="1331"/>
      <c r="AW81" s="1331"/>
      <c r="AX81" s="1331"/>
      <c r="AY81" s="1331"/>
      <c r="AZ81" s="1331"/>
      <c r="BA81" s="1331"/>
      <c r="BB81" s="1329"/>
      <c r="BC81" s="1329"/>
      <c r="BD81" s="1329"/>
      <c r="BE81" s="1329"/>
      <c r="BF81" s="1329"/>
      <c r="BG81" s="1329"/>
      <c r="BH81" s="1329"/>
      <c r="BI81" s="1329"/>
      <c r="BJ81" s="1329"/>
      <c r="BK81" s="1329"/>
      <c r="BL81" s="1329"/>
      <c r="BM81" s="1329"/>
      <c r="BN81" s="1329"/>
      <c r="BO81" s="1329"/>
      <c r="BP81" s="1329"/>
      <c r="BQ81" s="1329"/>
      <c r="BR81" s="1329"/>
      <c r="BS81" s="1329"/>
    </row>
    <row r="82" spans="12:71">
      <c r="L82" s="1331"/>
      <c r="M82" s="1331"/>
      <c r="N82" s="1331"/>
      <c r="O82" s="1331"/>
      <c r="P82" s="1331"/>
      <c r="Q82" s="1331"/>
      <c r="R82" s="1331"/>
      <c r="S82" s="1331"/>
      <c r="T82" s="1331"/>
      <c r="U82" s="1331"/>
      <c r="V82" s="1331"/>
      <c r="W82" s="1331"/>
      <c r="X82" s="1331"/>
      <c r="Y82" s="1331"/>
      <c r="Z82" s="1331"/>
      <c r="AA82" s="1331"/>
      <c r="AB82" s="1331"/>
      <c r="AC82" s="1331"/>
      <c r="AD82" s="1331"/>
      <c r="AE82" s="1331"/>
      <c r="AF82" s="1331"/>
      <c r="AG82" s="1331"/>
      <c r="AH82" s="1331"/>
      <c r="AI82" s="1331"/>
      <c r="AJ82" s="1331"/>
      <c r="AK82" s="1331"/>
      <c r="AL82" s="1331"/>
      <c r="AM82" s="1331"/>
      <c r="AN82" s="1331"/>
      <c r="AO82" s="1331"/>
      <c r="AP82" s="1331"/>
      <c r="AQ82" s="1331"/>
      <c r="AR82" s="1331"/>
      <c r="AS82" s="1331"/>
      <c r="AT82" s="1331"/>
      <c r="AU82" s="1331"/>
      <c r="AV82" s="1331"/>
      <c r="AW82" s="1331"/>
      <c r="AX82" s="1331"/>
      <c r="AY82" s="1331"/>
      <c r="AZ82" s="1331"/>
      <c r="BA82" s="1331"/>
      <c r="BB82" s="1329"/>
      <c r="BC82" s="1329"/>
      <c r="BD82" s="1329"/>
      <c r="BE82" s="1329"/>
      <c r="BF82" s="1329"/>
      <c r="BG82" s="1329"/>
      <c r="BH82" s="1329"/>
      <c r="BI82" s="1329"/>
      <c r="BJ82" s="1329"/>
      <c r="BK82" s="1329"/>
      <c r="BL82" s="1329"/>
      <c r="BM82" s="1329"/>
      <c r="BN82" s="1329"/>
      <c r="BO82" s="1329"/>
      <c r="BP82" s="1329"/>
      <c r="BQ82" s="1329"/>
      <c r="BR82" s="1329"/>
      <c r="BS82" s="1329"/>
    </row>
    <row r="83" spans="12:71">
      <c r="L83" s="1331"/>
      <c r="M83" s="1331"/>
      <c r="N83" s="1331"/>
      <c r="O83" s="1331"/>
      <c r="P83" s="1331"/>
      <c r="Q83" s="1331"/>
      <c r="R83" s="1331"/>
      <c r="S83" s="1331"/>
      <c r="T83" s="1331"/>
      <c r="U83" s="1331"/>
      <c r="V83" s="1331"/>
      <c r="W83" s="1331"/>
      <c r="X83" s="1331"/>
      <c r="Y83" s="1331"/>
      <c r="Z83" s="1331"/>
      <c r="AA83" s="1331"/>
      <c r="AB83" s="1331"/>
      <c r="AC83" s="1331"/>
      <c r="AD83" s="1331"/>
      <c r="AE83" s="1331"/>
      <c r="AF83" s="1331"/>
      <c r="AG83" s="1331"/>
      <c r="AH83" s="1331"/>
      <c r="AI83" s="1331"/>
      <c r="AJ83" s="1331"/>
      <c r="AK83" s="1331"/>
      <c r="AL83" s="1331"/>
      <c r="AM83" s="1331"/>
      <c r="AN83" s="1331"/>
      <c r="AO83" s="1331"/>
      <c r="AP83" s="1331"/>
      <c r="AQ83" s="1331"/>
      <c r="AR83" s="1331"/>
      <c r="AS83" s="1331"/>
      <c r="AT83" s="1331"/>
      <c r="AU83" s="1331"/>
      <c r="AV83" s="1331"/>
      <c r="AW83" s="1331"/>
      <c r="AX83" s="1331"/>
      <c r="AY83" s="1331"/>
      <c r="AZ83" s="1331"/>
      <c r="BA83" s="1331"/>
      <c r="BB83" s="1329"/>
      <c r="BC83" s="1329"/>
      <c r="BD83" s="1329"/>
      <c r="BE83" s="1329"/>
      <c r="BF83" s="1329"/>
      <c r="BG83" s="1329"/>
      <c r="BH83" s="1329"/>
      <c r="BI83" s="1329"/>
      <c r="BJ83" s="1329"/>
      <c r="BK83" s="1329"/>
      <c r="BL83" s="1329"/>
      <c r="BM83" s="1329"/>
      <c r="BN83" s="1329"/>
      <c r="BO83" s="1329"/>
      <c r="BP83" s="1329"/>
      <c r="BQ83" s="1329"/>
      <c r="BR83" s="1329"/>
      <c r="BS83" s="1329"/>
    </row>
    <row r="84" spans="12:71">
      <c r="L84" s="1331"/>
      <c r="M84" s="1331"/>
      <c r="N84" s="1331"/>
      <c r="O84" s="1331"/>
      <c r="P84" s="1331"/>
      <c r="Q84" s="1331"/>
      <c r="R84" s="1331"/>
      <c r="S84" s="1331"/>
      <c r="T84" s="1331"/>
      <c r="U84" s="1331"/>
      <c r="V84" s="1331"/>
      <c r="W84" s="1331"/>
      <c r="X84" s="1331"/>
      <c r="Y84" s="1331"/>
      <c r="Z84" s="1331"/>
      <c r="AA84" s="1331"/>
      <c r="AB84" s="1331"/>
      <c r="AC84" s="1331"/>
      <c r="AD84" s="1331"/>
      <c r="AE84" s="1331"/>
      <c r="AF84" s="1331"/>
      <c r="AG84" s="1331"/>
      <c r="AH84" s="1331"/>
      <c r="AI84" s="1331"/>
      <c r="AJ84" s="1331"/>
      <c r="AK84" s="1331"/>
      <c r="AL84" s="1331"/>
      <c r="AM84" s="1331"/>
      <c r="AN84" s="1331"/>
      <c r="AO84" s="1331"/>
      <c r="AP84" s="1331"/>
      <c r="AQ84" s="1331"/>
      <c r="AR84" s="1331"/>
      <c r="AS84" s="1331"/>
      <c r="AT84" s="1331"/>
      <c r="AU84" s="1331"/>
      <c r="AV84" s="1331"/>
      <c r="AW84" s="1331"/>
      <c r="AX84" s="1331"/>
      <c r="AY84" s="1331"/>
      <c r="AZ84" s="1331"/>
      <c r="BA84" s="1331"/>
      <c r="BB84" s="1329"/>
      <c r="BC84" s="1329"/>
      <c r="BD84" s="1329"/>
      <c r="BE84" s="1329"/>
      <c r="BF84" s="1329"/>
      <c r="BG84" s="1329"/>
      <c r="BH84" s="1329"/>
      <c r="BI84" s="1329"/>
      <c r="BJ84" s="1329"/>
      <c r="BK84" s="1329"/>
      <c r="BL84" s="1329"/>
      <c r="BM84" s="1329"/>
      <c r="BN84" s="1329"/>
      <c r="BO84" s="1329"/>
      <c r="BP84" s="1329"/>
      <c r="BQ84" s="1329"/>
      <c r="BR84" s="1329"/>
      <c r="BS84" s="1329"/>
    </row>
    <row r="85" spans="12:71">
      <c r="L85" s="1331"/>
      <c r="M85" s="1331"/>
      <c r="N85" s="1331"/>
      <c r="O85" s="1331"/>
      <c r="P85" s="1331"/>
      <c r="Q85" s="1331"/>
      <c r="R85" s="1331"/>
      <c r="S85" s="1331"/>
      <c r="T85" s="1331"/>
      <c r="U85" s="1331"/>
      <c r="V85" s="1331"/>
      <c r="W85" s="1331"/>
      <c r="X85" s="1331"/>
      <c r="Y85" s="1331"/>
      <c r="Z85" s="1331"/>
      <c r="AA85" s="1331"/>
      <c r="AB85" s="1331"/>
      <c r="AC85" s="1331"/>
      <c r="AD85" s="1331"/>
      <c r="AE85" s="1331"/>
      <c r="AF85" s="1331"/>
      <c r="AG85" s="1331"/>
      <c r="AH85" s="1331"/>
      <c r="AI85" s="1331"/>
      <c r="AJ85" s="1331"/>
      <c r="AK85" s="1331"/>
      <c r="AL85" s="1331"/>
      <c r="AM85" s="1331"/>
      <c r="AN85" s="1331"/>
      <c r="AO85" s="1331"/>
      <c r="AP85" s="1331"/>
      <c r="AQ85" s="1331"/>
      <c r="AR85" s="1331"/>
      <c r="AS85" s="1331"/>
      <c r="AT85" s="1331"/>
      <c r="AU85" s="1331"/>
      <c r="AV85" s="1331"/>
      <c r="AW85" s="1331"/>
      <c r="AX85" s="1331"/>
      <c r="AY85" s="1331"/>
      <c r="AZ85" s="1331"/>
      <c r="BA85" s="1331"/>
      <c r="BB85" s="1329"/>
      <c r="BC85" s="1329"/>
      <c r="BD85" s="1329"/>
      <c r="BE85" s="1329"/>
      <c r="BF85" s="1329"/>
      <c r="BG85" s="1329"/>
      <c r="BH85" s="1329"/>
      <c r="BI85" s="1329"/>
      <c r="BJ85" s="1329"/>
      <c r="BK85" s="1329"/>
      <c r="BL85" s="1329"/>
      <c r="BM85" s="1329"/>
      <c r="BN85" s="1329"/>
      <c r="BO85" s="1329"/>
      <c r="BP85" s="1329"/>
      <c r="BQ85" s="1329"/>
      <c r="BR85" s="1329"/>
      <c r="BS85" s="1329"/>
    </row>
    <row r="86" spans="12:71">
      <c r="L86" s="1331"/>
      <c r="M86" s="1331"/>
      <c r="N86" s="1331"/>
      <c r="O86" s="1331"/>
      <c r="P86" s="1331"/>
      <c r="Q86" s="1331"/>
      <c r="R86" s="1331"/>
      <c r="S86" s="1331"/>
      <c r="T86" s="1331"/>
      <c r="U86" s="1331"/>
      <c r="V86" s="1331"/>
      <c r="W86" s="1331"/>
      <c r="X86" s="1331"/>
      <c r="Y86" s="1331"/>
      <c r="Z86" s="1331"/>
      <c r="AA86" s="1331"/>
      <c r="AB86" s="1331"/>
      <c r="AC86" s="1331"/>
      <c r="AD86" s="1331"/>
      <c r="AE86" s="1331"/>
      <c r="AF86" s="1331"/>
      <c r="AG86" s="1331"/>
      <c r="AH86" s="1331"/>
      <c r="AI86" s="1331"/>
      <c r="AJ86" s="1331"/>
      <c r="AK86" s="1331"/>
      <c r="AL86" s="1331"/>
      <c r="AM86" s="1331"/>
      <c r="AN86" s="1331"/>
      <c r="AO86" s="1331"/>
      <c r="AP86" s="1331"/>
      <c r="AQ86" s="1331"/>
      <c r="AR86" s="1331"/>
      <c r="AS86" s="1331"/>
      <c r="AT86" s="1331"/>
      <c r="AU86" s="1331"/>
      <c r="AV86" s="1331"/>
      <c r="AW86" s="1331"/>
      <c r="AX86" s="1331"/>
      <c r="AY86" s="1331"/>
      <c r="AZ86" s="1331"/>
      <c r="BA86" s="1331"/>
      <c r="BB86" s="1329"/>
      <c r="BC86" s="1329"/>
      <c r="BD86" s="1329"/>
      <c r="BE86" s="1329"/>
      <c r="BF86" s="1329"/>
      <c r="BG86" s="1329"/>
      <c r="BH86" s="1329"/>
      <c r="BI86" s="1329"/>
      <c r="BJ86" s="1329"/>
      <c r="BK86" s="1329"/>
      <c r="BL86" s="1329"/>
      <c r="BM86" s="1329"/>
      <c r="BN86" s="1329"/>
      <c r="BO86" s="1329"/>
      <c r="BP86" s="1329"/>
      <c r="BQ86" s="1329"/>
      <c r="BR86" s="1329"/>
      <c r="BS86" s="1329"/>
    </row>
    <row r="87" spans="12:71">
      <c r="L87" s="1331"/>
      <c r="M87" s="1331"/>
      <c r="N87" s="1331"/>
      <c r="O87" s="1331"/>
      <c r="P87" s="1331"/>
      <c r="Q87" s="1331"/>
      <c r="R87" s="1331"/>
      <c r="S87" s="1331"/>
      <c r="T87" s="1331"/>
      <c r="U87" s="1331"/>
      <c r="V87" s="1331"/>
      <c r="W87" s="1331"/>
      <c r="X87" s="1331"/>
      <c r="Y87" s="1331"/>
      <c r="Z87" s="1331"/>
      <c r="AA87" s="1331"/>
      <c r="AB87" s="1331"/>
      <c r="AC87" s="1331"/>
      <c r="AD87" s="1331"/>
      <c r="AE87" s="1331"/>
      <c r="AF87" s="1331"/>
      <c r="AG87" s="1331"/>
      <c r="AH87" s="1331"/>
      <c r="AI87" s="1331"/>
      <c r="AJ87" s="1331"/>
      <c r="AK87" s="1331"/>
      <c r="AL87" s="1331"/>
      <c r="AM87" s="1331"/>
      <c r="AN87" s="1331"/>
      <c r="AO87" s="1331"/>
      <c r="AP87" s="1331"/>
      <c r="AQ87" s="1331"/>
      <c r="AR87" s="1331"/>
      <c r="AS87" s="1331"/>
      <c r="AT87" s="1331"/>
      <c r="AU87" s="1331"/>
      <c r="AV87" s="1331"/>
      <c r="AW87" s="1331"/>
      <c r="AX87" s="1331"/>
      <c r="AY87" s="1331"/>
      <c r="AZ87" s="1331"/>
      <c r="BA87" s="1331"/>
      <c r="BB87" s="1329"/>
      <c r="BC87" s="1329"/>
      <c r="BD87" s="1329"/>
      <c r="BE87" s="1329"/>
      <c r="BF87" s="1329"/>
      <c r="BG87" s="1329"/>
      <c r="BH87" s="1329"/>
      <c r="BI87" s="1329"/>
      <c r="BJ87" s="1329"/>
      <c r="BK87" s="1329"/>
      <c r="BL87" s="1329"/>
      <c r="BM87" s="1329"/>
      <c r="BN87" s="1329"/>
      <c r="BO87" s="1329"/>
      <c r="BP87" s="1329"/>
      <c r="BQ87" s="1329"/>
      <c r="BR87" s="1329"/>
      <c r="BS87" s="1329"/>
    </row>
    <row r="88" spans="12:71">
      <c r="L88" s="1331"/>
      <c r="M88" s="1331"/>
      <c r="N88" s="1331"/>
      <c r="O88" s="1331"/>
      <c r="P88" s="1331"/>
      <c r="Q88" s="1331"/>
      <c r="R88" s="1331"/>
      <c r="S88" s="1331"/>
      <c r="T88" s="1331"/>
      <c r="U88" s="1331"/>
      <c r="V88" s="1331"/>
      <c r="W88" s="1331"/>
      <c r="X88" s="1331"/>
      <c r="Y88" s="1331"/>
      <c r="Z88" s="1331"/>
      <c r="AA88" s="1331"/>
      <c r="AB88" s="1331"/>
      <c r="AC88" s="1331"/>
      <c r="AD88" s="1331"/>
      <c r="AE88" s="1331"/>
      <c r="AF88" s="1331"/>
      <c r="AG88" s="1331"/>
      <c r="AH88" s="1331"/>
      <c r="AI88" s="1331"/>
      <c r="AJ88" s="1331"/>
      <c r="AK88" s="1331"/>
      <c r="AL88" s="1331"/>
      <c r="AM88" s="1331"/>
      <c r="AN88" s="1331"/>
      <c r="AO88" s="1331"/>
      <c r="AP88" s="1331"/>
      <c r="AQ88" s="1331"/>
      <c r="AR88" s="1331"/>
      <c r="AS88" s="1331"/>
      <c r="AT88" s="1331"/>
      <c r="AU88" s="1331"/>
      <c r="AV88" s="1331"/>
      <c r="AW88" s="1331"/>
      <c r="AX88" s="1331"/>
      <c r="AY88" s="1331"/>
      <c r="AZ88" s="1331"/>
      <c r="BA88" s="1331"/>
      <c r="BB88" s="1329"/>
      <c r="BC88" s="1329"/>
      <c r="BD88" s="1329"/>
      <c r="BE88" s="1329"/>
      <c r="BF88" s="1329"/>
      <c r="BG88" s="1329"/>
      <c r="BH88" s="1329"/>
      <c r="BI88" s="1329"/>
      <c r="BJ88" s="1329"/>
      <c r="BK88" s="1329"/>
      <c r="BL88" s="1329"/>
      <c r="BM88" s="1329"/>
      <c r="BN88" s="1329"/>
      <c r="BO88" s="1329"/>
      <c r="BP88" s="1329"/>
      <c r="BQ88" s="1329"/>
      <c r="BR88" s="1329"/>
      <c r="BS88" s="1329"/>
    </row>
    <row r="89" spans="12:71">
      <c r="L89" s="1331"/>
      <c r="M89" s="1331"/>
      <c r="N89" s="1331"/>
      <c r="O89" s="1331"/>
      <c r="P89" s="1331"/>
      <c r="Q89" s="1331"/>
      <c r="R89" s="1331"/>
      <c r="S89" s="1331"/>
      <c r="T89" s="1331"/>
      <c r="U89" s="1331"/>
      <c r="V89" s="1331"/>
      <c r="W89" s="1331"/>
      <c r="X89" s="1331"/>
      <c r="Y89" s="1331"/>
      <c r="Z89" s="1331"/>
      <c r="AA89" s="1331"/>
      <c r="AB89" s="1331"/>
      <c r="AC89" s="1331"/>
      <c r="AD89" s="1331"/>
      <c r="AE89" s="1331"/>
      <c r="AF89" s="1331"/>
      <c r="AG89" s="1331"/>
      <c r="AH89" s="1331"/>
      <c r="AI89" s="1331"/>
      <c r="AJ89" s="1331"/>
      <c r="AK89" s="1331"/>
      <c r="AL89" s="1331"/>
      <c r="AM89" s="1331"/>
      <c r="AN89" s="1331"/>
      <c r="AO89" s="1331"/>
      <c r="AP89" s="1331"/>
      <c r="AQ89" s="1331"/>
      <c r="AR89" s="1331"/>
      <c r="AS89" s="1331"/>
      <c r="AT89" s="1331"/>
      <c r="AU89" s="1331"/>
      <c r="AV89" s="1331"/>
      <c r="AW89" s="1331"/>
      <c r="AX89" s="1331"/>
      <c r="AY89" s="1331"/>
      <c r="AZ89" s="1331"/>
      <c r="BA89" s="1331"/>
      <c r="BB89" s="1329"/>
      <c r="BC89" s="1329"/>
      <c r="BD89" s="1329"/>
      <c r="BE89" s="1329"/>
      <c r="BF89" s="1329"/>
      <c r="BG89" s="1329"/>
      <c r="BH89" s="1329"/>
      <c r="BI89" s="1329"/>
      <c r="BJ89" s="1329"/>
      <c r="BK89" s="1329"/>
      <c r="BL89" s="1329"/>
      <c r="BM89" s="1329"/>
      <c r="BN89" s="1329"/>
      <c r="BO89" s="1329"/>
      <c r="BP89" s="1329"/>
      <c r="BQ89" s="1329"/>
      <c r="BR89" s="1329"/>
      <c r="BS89" s="1329"/>
    </row>
    <row r="90" spans="12:71">
      <c r="L90" s="1331"/>
      <c r="M90" s="1331"/>
      <c r="N90" s="1331"/>
      <c r="O90" s="1331"/>
      <c r="P90" s="1331"/>
      <c r="Q90" s="1331"/>
      <c r="R90" s="1331"/>
      <c r="S90" s="1331"/>
      <c r="T90" s="1331"/>
      <c r="U90" s="1331"/>
      <c r="V90" s="1331"/>
      <c r="W90" s="1331"/>
      <c r="X90" s="1331"/>
      <c r="Y90" s="1331"/>
      <c r="Z90" s="1331"/>
      <c r="AA90" s="1331"/>
      <c r="AB90" s="1331"/>
      <c r="AC90" s="1331"/>
      <c r="AD90" s="1331"/>
      <c r="AE90" s="1331"/>
      <c r="AF90" s="1331"/>
      <c r="AG90" s="1331"/>
      <c r="AH90" s="1331"/>
      <c r="AI90" s="1331"/>
      <c r="AJ90" s="1331"/>
      <c r="AK90" s="1331"/>
      <c r="AL90" s="1331"/>
      <c r="AM90" s="1331"/>
      <c r="AN90" s="1331"/>
      <c r="AO90" s="1331"/>
      <c r="AP90" s="1331"/>
      <c r="AQ90" s="1331"/>
      <c r="AR90" s="1331"/>
      <c r="AS90" s="1331"/>
      <c r="AT90" s="1331"/>
      <c r="AU90" s="1331"/>
      <c r="AV90" s="1331"/>
      <c r="AW90" s="1331"/>
      <c r="AX90" s="1331"/>
      <c r="AY90" s="1331"/>
      <c r="AZ90" s="1331"/>
      <c r="BA90" s="1331"/>
      <c r="BB90" s="1329"/>
      <c r="BC90" s="1329"/>
      <c r="BD90" s="1329"/>
      <c r="BE90" s="1329"/>
      <c r="BF90" s="1329"/>
      <c r="BG90" s="1329"/>
      <c r="BH90" s="1329"/>
      <c r="BI90" s="1329"/>
      <c r="BJ90" s="1329"/>
      <c r="BK90" s="1329"/>
      <c r="BL90" s="1329"/>
      <c r="BM90" s="1329"/>
      <c r="BN90" s="1329"/>
      <c r="BO90" s="1329"/>
      <c r="BP90" s="1329"/>
      <c r="BQ90" s="1329"/>
      <c r="BR90" s="1329"/>
      <c r="BS90" s="1329"/>
    </row>
    <row r="91" spans="12:71">
      <c r="L91" s="1331"/>
      <c r="M91" s="1331"/>
      <c r="N91" s="1331"/>
      <c r="O91" s="1331"/>
      <c r="P91" s="1331"/>
      <c r="Q91" s="1331"/>
      <c r="R91" s="1331"/>
      <c r="S91" s="1331"/>
      <c r="T91" s="1331"/>
      <c r="U91" s="1331"/>
      <c r="V91" s="1331"/>
      <c r="W91" s="1331"/>
      <c r="X91" s="1331"/>
      <c r="Y91" s="1331"/>
      <c r="Z91" s="1331"/>
      <c r="AA91" s="1331"/>
      <c r="AB91" s="1331"/>
      <c r="AC91" s="1331"/>
      <c r="AD91" s="1331"/>
      <c r="AE91" s="1331"/>
      <c r="AF91" s="1331"/>
      <c r="AG91" s="1331"/>
      <c r="AH91" s="1331"/>
      <c r="AI91" s="1331"/>
      <c r="AJ91" s="1331"/>
      <c r="AK91" s="1331"/>
      <c r="AL91" s="1331"/>
      <c r="AM91" s="1331"/>
      <c r="AN91" s="1331"/>
      <c r="AO91" s="1331"/>
      <c r="AP91" s="1331"/>
      <c r="AQ91" s="1331"/>
      <c r="AR91" s="1331"/>
      <c r="AS91" s="1331"/>
      <c r="AT91" s="1331"/>
      <c r="AU91" s="1331"/>
      <c r="AV91" s="1331"/>
      <c r="AW91" s="1331"/>
      <c r="AX91" s="1331"/>
      <c r="AY91" s="1331"/>
      <c r="AZ91" s="1331"/>
      <c r="BA91" s="1331"/>
      <c r="BB91" s="1329"/>
      <c r="BC91" s="1329"/>
      <c r="BD91" s="1329"/>
      <c r="BE91" s="1329"/>
      <c r="BF91" s="1329"/>
      <c r="BG91" s="1329"/>
      <c r="BH91" s="1329"/>
      <c r="BI91" s="1329"/>
      <c r="BJ91" s="1329"/>
      <c r="BK91" s="1329"/>
      <c r="BL91" s="1329"/>
      <c r="BM91" s="1329"/>
      <c r="BN91" s="1329"/>
      <c r="BO91" s="1329"/>
      <c r="BP91" s="1329"/>
      <c r="BQ91" s="1329"/>
      <c r="BR91" s="1329"/>
      <c r="BS91" s="1329"/>
    </row>
    <row r="92" spans="12:71">
      <c r="L92" s="1331"/>
      <c r="M92" s="1331"/>
      <c r="N92" s="1331"/>
      <c r="O92" s="1331"/>
      <c r="P92" s="1331"/>
      <c r="Q92" s="1331"/>
      <c r="R92" s="1331"/>
      <c r="S92" s="1331"/>
      <c r="T92" s="1331"/>
      <c r="U92" s="1331"/>
      <c r="V92" s="1331"/>
      <c r="W92" s="1331"/>
      <c r="X92" s="1331"/>
      <c r="Y92" s="1331"/>
      <c r="Z92" s="1331"/>
      <c r="AA92" s="1331"/>
      <c r="AB92" s="1331"/>
      <c r="AC92" s="1331"/>
      <c r="AD92" s="1331"/>
      <c r="AE92" s="1331"/>
      <c r="AF92" s="1331"/>
      <c r="AG92" s="1331"/>
      <c r="AH92" s="1331"/>
      <c r="AI92" s="1331"/>
      <c r="AJ92" s="1331"/>
      <c r="AK92" s="1331"/>
      <c r="AL92" s="1331"/>
      <c r="AM92" s="1331"/>
      <c r="AN92" s="1331"/>
      <c r="AO92" s="1331"/>
      <c r="AP92" s="1331"/>
      <c r="AQ92" s="1331"/>
      <c r="AR92" s="1331"/>
      <c r="AS92" s="1331"/>
      <c r="AT92" s="1331"/>
      <c r="AU92" s="1331"/>
      <c r="AV92" s="1331"/>
      <c r="AW92" s="1331"/>
      <c r="AX92" s="1331"/>
      <c r="AY92" s="1331"/>
      <c r="AZ92" s="1331"/>
      <c r="BA92" s="1331"/>
      <c r="BB92" s="1329"/>
      <c r="BC92" s="1329"/>
      <c r="BD92" s="1329"/>
      <c r="BE92" s="1329"/>
      <c r="BF92" s="1329"/>
      <c r="BG92" s="1329"/>
      <c r="BH92" s="1329"/>
      <c r="BI92" s="1329"/>
      <c r="BJ92" s="1329"/>
      <c r="BK92" s="1329"/>
      <c r="BL92" s="1329"/>
      <c r="BM92" s="1329"/>
      <c r="BN92" s="1329"/>
      <c r="BO92" s="1329"/>
      <c r="BP92" s="1329"/>
      <c r="BQ92" s="1329"/>
      <c r="BR92" s="1329"/>
      <c r="BS92" s="1329"/>
    </row>
    <row r="93" spans="12:71">
      <c r="L93" s="1331"/>
      <c r="M93" s="1331"/>
      <c r="N93" s="1331"/>
      <c r="O93" s="1331"/>
      <c r="P93" s="1331"/>
      <c r="Q93" s="1331"/>
      <c r="R93" s="1331"/>
      <c r="S93" s="1331"/>
      <c r="T93" s="1331"/>
      <c r="U93" s="1331"/>
      <c r="V93" s="1331"/>
      <c r="W93" s="1331"/>
      <c r="X93" s="1331"/>
      <c r="Y93" s="1331"/>
      <c r="Z93" s="1331"/>
      <c r="AA93" s="1331"/>
      <c r="AB93" s="1331"/>
      <c r="AC93" s="1331"/>
      <c r="AD93" s="1331"/>
      <c r="AE93" s="1331"/>
      <c r="AF93" s="1331"/>
      <c r="AG93" s="1331"/>
      <c r="AH93" s="1331"/>
      <c r="AI93" s="1331"/>
      <c r="AJ93" s="1331"/>
      <c r="AK93" s="1331"/>
      <c r="AL93" s="1331"/>
      <c r="AM93" s="1331"/>
      <c r="AN93" s="1331"/>
      <c r="AO93" s="1331"/>
      <c r="AP93" s="1331"/>
      <c r="AQ93" s="1331"/>
      <c r="AR93" s="1331"/>
      <c r="AS93" s="1331"/>
      <c r="AT93" s="1331"/>
      <c r="AU93" s="1331"/>
      <c r="AV93" s="1331"/>
      <c r="AW93" s="1331"/>
      <c r="AX93" s="1331"/>
      <c r="AY93" s="1331"/>
      <c r="AZ93" s="1331"/>
      <c r="BA93" s="1331"/>
      <c r="BB93" s="1329"/>
      <c r="BC93" s="1329"/>
      <c r="BD93" s="1329"/>
      <c r="BE93" s="1329"/>
      <c r="BF93" s="1329"/>
      <c r="BG93" s="1329"/>
      <c r="BH93" s="1329"/>
      <c r="BI93" s="1329"/>
      <c r="BJ93" s="1329"/>
      <c r="BK93" s="1329"/>
      <c r="BL93" s="1329"/>
      <c r="BM93" s="1329"/>
      <c r="BN93" s="1329"/>
      <c r="BO93" s="1329"/>
      <c r="BP93" s="1329"/>
      <c r="BQ93" s="1329"/>
      <c r="BR93" s="1329"/>
      <c r="BS93" s="1329"/>
    </row>
    <row r="94" spans="12:71">
      <c r="L94" s="1331"/>
      <c r="M94" s="1331"/>
      <c r="N94" s="1331"/>
      <c r="O94" s="1331"/>
      <c r="P94" s="1331"/>
      <c r="Q94" s="1331"/>
      <c r="R94" s="1331"/>
      <c r="S94" s="1331"/>
      <c r="T94" s="1331"/>
      <c r="U94" s="1331"/>
      <c r="V94" s="1331"/>
      <c r="W94" s="1331"/>
      <c r="X94" s="1331"/>
      <c r="Y94" s="1331"/>
      <c r="Z94" s="1331"/>
      <c r="AA94" s="1331"/>
      <c r="AB94" s="1331"/>
      <c r="AC94" s="1331"/>
      <c r="AD94" s="1331"/>
      <c r="AE94" s="1331"/>
      <c r="AF94" s="1331"/>
      <c r="AG94" s="1331"/>
      <c r="AH94" s="1331"/>
      <c r="AI94" s="1331"/>
      <c r="AJ94" s="1331"/>
      <c r="AK94" s="1331"/>
      <c r="AL94" s="1331"/>
      <c r="AM94" s="1331"/>
      <c r="AN94" s="1331"/>
      <c r="AO94" s="1331"/>
      <c r="AP94" s="1331"/>
      <c r="AQ94" s="1331"/>
      <c r="AR94" s="1331"/>
      <c r="AS94" s="1331"/>
      <c r="AT94" s="1331"/>
      <c r="AU94" s="1331"/>
      <c r="AV94" s="1331"/>
      <c r="AW94" s="1331"/>
      <c r="AX94" s="1331"/>
      <c r="AY94" s="1331"/>
      <c r="AZ94" s="1331"/>
      <c r="BA94" s="1331"/>
      <c r="BB94" s="1329"/>
      <c r="BC94" s="1329"/>
      <c r="BD94" s="1329"/>
      <c r="BE94" s="1329"/>
      <c r="BF94" s="1329"/>
      <c r="BG94" s="1329"/>
      <c r="BH94" s="1329"/>
      <c r="BI94" s="1329"/>
      <c r="BJ94" s="1329"/>
      <c r="BK94" s="1329"/>
      <c r="BL94" s="1329"/>
      <c r="BM94" s="1329"/>
      <c r="BN94" s="1329"/>
      <c r="BO94" s="1329"/>
      <c r="BP94" s="1329"/>
      <c r="BQ94" s="1329"/>
      <c r="BR94" s="1329"/>
      <c r="BS94" s="1329"/>
    </row>
    <row r="95" spans="12:71">
      <c r="L95" s="1331"/>
      <c r="M95" s="1331"/>
      <c r="N95" s="1331"/>
      <c r="O95" s="1331"/>
      <c r="P95" s="1331"/>
      <c r="Q95" s="1331"/>
      <c r="R95" s="1331"/>
      <c r="S95" s="1331"/>
      <c r="T95" s="1331"/>
      <c r="U95" s="1331"/>
      <c r="V95" s="1331"/>
      <c r="W95" s="1331"/>
      <c r="X95" s="1331"/>
      <c r="Y95" s="1331"/>
      <c r="Z95" s="1331"/>
      <c r="AA95" s="1331"/>
      <c r="AB95" s="1331"/>
      <c r="AC95" s="1331"/>
      <c r="AD95" s="1331"/>
      <c r="AE95" s="1331"/>
      <c r="AF95" s="1331"/>
      <c r="AG95" s="1331"/>
      <c r="AH95" s="1331"/>
      <c r="AI95" s="1331"/>
      <c r="AJ95" s="1331"/>
      <c r="AK95" s="1331"/>
      <c r="AL95" s="1331"/>
      <c r="AM95" s="1331"/>
      <c r="AN95" s="1331"/>
      <c r="AO95" s="1331"/>
      <c r="AP95" s="1331"/>
      <c r="AQ95" s="1331"/>
      <c r="AR95" s="1331"/>
      <c r="AS95" s="1331"/>
      <c r="AT95" s="1331"/>
      <c r="AU95" s="1331"/>
      <c r="AV95" s="1331"/>
      <c r="AW95" s="1331"/>
      <c r="AX95" s="1331"/>
      <c r="AY95" s="1331"/>
      <c r="AZ95" s="1331"/>
      <c r="BA95" s="1331"/>
      <c r="BB95" s="1329"/>
      <c r="BC95" s="1329"/>
      <c r="BD95" s="1329"/>
      <c r="BE95" s="1329"/>
      <c r="BF95" s="1329"/>
      <c r="BG95" s="1329"/>
      <c r="BH95" s="1329"/>
      <c r="BI95" s="1329"/>
      <c r="BJ95" s="1329"/>
      <c r="BK95" s="1329"/>
      <c r="BL95" s="1329"/>
      <c r="BM95" s="1329"/>
      <c r="BN95" s="1329"/>
      <c r="BO95" s="1329"/>
      <c r="BP95" s="1329"/>
      <c r="BQ95" s="1329"/>
      <c r="BR95" s="1329"/>
      <c r="BS95" s="1329"/>
    </row>
    <row r="96" spans="12:71">
      <c r="L96" s="1331"/>
      <c r="M96" s="1331"/>
      <c r="N96" s="1331"/>
      <c r="O96" s="1331"/>
      <c r="P96" s="1331"/>
      <c r="Q96" s="1331"/>
      <c r="R96" s="1331"/>
      <c r="S96" s="1331"/>
      <c r="T96" s="1331"/>
      <c r="U96" s="1331"/>
      <c r="V96" s="1331"/>
      <c r="W96" s="1331"/>
      <c r="X96" s="1331"/>
      <c r="Y96" s="1331"/>
      <c r="Z96" s="1331"/>
      <c r="AA96" s="1331"/>
      <c r="AB96" s="1331"/>
      <c r="AC96" s="1331"/>
      <c r="AD96" s="1331"/>
      <c r="AE96" s="1331"/>
      <c r="AF96" s="1331"/>
      <c r="AG96" s="1331"/>
      <c r="AH96" s="1331"/>
      <c r="AI96" s="1331"/>
      <c r="AJ96" s="1331"/>
      <c r="AK96" s="1331"/>
      <c r="AL96" s="1331"/>
      <c r="AM96" s="1331"/>
      <c r="AN96" s="1331"/>
      <c r="AO96" s="1331"/>
      <c r="AP96" s="1331"/>
      <c r="AQ96" s="1331"/>
      <c r="AR96" s="1331"/>
      <c r="AS96" s="1331"/>
      <c r="AT96" s="1331"/>
      <c r="AU96" s="1331"/>
      <c r="AV96" s="1331"/>
      <c r="AW96" s="1331"/>
      <c r="AX96" s="1331"/>
      <c r="AY96" s="1331"/>
      <c r="AZ96" s="1331"/>
      <c r="BA96" s="1331"/>
      <c r="BB96" s="1329"/>
      <c r="BC96" s="1329"/>
      <c r="BD96" s="1329"/>
      <c r="BE96" s="1329"/>
      <c r="BF96" s="1329"/>
      <c r="BG96" s="1329"/>
      <c r="BH96" s="1329"/>
      <c r="BI96" s="1329"/>
      <c r="BJ96" s="1329"/>
      <c r="BK96" s="1329"/>
      <c r="BL96" s="1329"/>
      <c r="BM96" s="1329"/>
      <c r="BN96" s="1329"/>
      <c r="BO96" s="1329"/>
      <c r="BP96" s="1329"/>
      <c r="BQ96" s="1329"/>
      <c r="BR96" s="1329"/>
      <c r="BS96" s="1329"/>
    </row>
    <row r="97" spans="12:71">
      <c r="L97" s="1331"/>
      <c r="M97" s="1331"/>
      <c r="N97" s="1331"/>
      <c r="O97" s="1331"/>
      <c r="P97" s="1331"/>
      <c r="Q97" s="1331"/>
      <c r="R97" s="1331"/>
      <c r="S97" s="1331"/>
      <c r="T97" s="1331"/>
      <c r="U97" s="1331"/>
      <c r="V97" s="1331"/>
      <c r="W97" s="1331"/>
      <c r="X97" s="1331"/>
      <c r="Y97" s="1331"/>
      <c r="Z97" s="1331"/>
      <c r="AA97" s="1331"/>
      <c r="AB97" s="1331"/>
      <c r="AC97" s="1331"/>
      <c r="AD97" s="1331"/>
      <c r="AE97" s="1331"/>
      <c r="AF97" s="1331"/>
      <c r="AG97" s="1331"/>
      <c r="AH97" s="1331"/>
      <c r="AI97" s="1331"/>
      <c r="AJ97" s="1331"/>
      <c r="AK97" s="1331"/>
      <c r="AL97" s="1331"/>
      <c r="AM97" s="1331"/>
      <c r="AN97" s="1331"/>
      <c r="AO97" s="1331"/>
      <c r="AP97" s="1331"/>
      <c r="AQ97" s="1331"/>
      <c r="AR97" s="1331"/>
      <c r="AS97" s="1331"/>
      <c r="AT97" s="1331"/>
      <c r="AU97" s="1331"/>
      <c r="AV97" s="1331"/>
      <c r="AW97" s="1331"/>
      <c r="AX97" s="1331"/>
      <c r="AY97" s="1331"/>
      <c r="AZ97" s="1331"/>
      <c r="BA97" s="1331"/>
      <c r="BB97" s="1329"/>
      <c r="BC97" s="1329"/>
      <c r="BD97" s="1329"/>
      <c r="BE97" s="1329"/>
      <c r="BF97" s="1329"/>
      <c r="BG97" s="1329"/>
      <c r="BH97" s="1329"/>
      <c r="BI97" s="1329"/>
      <c r="BJ97" s="1329"/>
      <c r="BK97" s="1329"/>
      <c r="BL97" s="1329"/>
      <c r="BM97" s="1329"/>
      <c r="BN97" s="1329"/>
      <c r="BO97" s="1329"/>
      <c r="BP97" s="1329"/>
      <c r="BQ97" s="1329"/>
      <c r="BR97" s="1329"/>
      <c r="BS97" s="1329"/>
    </row>
    <row r="98" spans="12:71">
      <c r="L98" s="1331"/>
      <c r="M98" s="1331"/>
      <c r="N98" s="1331"/>
      <c r="O98" s="1331"/>
      <c r="P98" s="1331"/>
      <c r="Q98" s="1331"/>
      <c r="R98" s="1331"/>
      <c r="S98" s="1331"/>
      <c r="T98" s="1331"/>
      <c r="U98" s="1331"/>
      <c r="V98" s="1331"/>
      <c r="W98" s="1331"/>
      <c r="X98" s="1331"/>
      <c r="Y98" s="1331"/>
      <c r="Z98" s="1331"/>
      <c r="AA98" s="1331"/>
      <c r="AB98" s="1331"/>
      <c r="AC98" s="1331"/>
      <c r="AD98" s="1331"/>
      <c r="AE98" s="1331"/>
      <c r="AF98" s="1331"/>
      <c r="AG98" s="1331"/>
      <c r="AH98" s="1331"/>
      <c r="AI98" s="1331"/>
      <c r="AJ98" s="1331"/>
      <c r="AK98" s="1331"/>
      <c r="AL98" s="1331"/>
      <c r="AM98" s="1331"/>
      <c r="AN98" s="1331"/>
      <c r="AO98" s="1331"/>
      <c r="AP98" s="1331"/>
      <c r="AQ98" s="1331"/>
      <c r="AR98" s="1331"/>
      <c r="AS98" s="1331"/>
      <c r="AT98" s="1331"/>
      <c r="AU98" s="1331"/>
      <c r="AV98" s="1331"/>
      <c r="AW98" s="1331"/>
      <c r="AX98" s="1331"/>
      <c r="AY98" s="1331"/>
      <c r="AZ98" s="1331"/>
      <c r="BA98" s="1331"/>
      <c r="BB98" s="1329"/>
      <c r="BC98" s="1329"/>
      <c r="BD98" s="1329"/>
      <c r="BE98" s="1329"/>
      <c r="BF98" s="1329"/>
      <c r="BG98" s="1329"/>
      <c r="BH98" s="1329"/>
      <c r="BI98" s="1329"/>
      <c r="BJ98" s="1329"/>
      <c r="BK98" s="1329"/>
      <c r="BL98" s="1329"/>
      <c r="BM98" s="1329"/>
      <c r="BN98" s="1329"/>
      <c r="BO98" s="1329"/>
      <c r="BP98" s="1329"/>
      <c r="BQ98" s="1329"/>
      <c r="BR98" s="1329"/>
      <c r="BS98" s="1329"/>
    </row>
    <row r="99" spans="12:71">
      <c r="L99" s="1331"/>
      <c r="M99" s="1331"/>
      <c r="N99" s="1331"/>
      <c r="O99" s="1331"/>
      <c r="P99" s="1331"/>
      <c r="Q99" s="1331"/>
      <c r="R99" s="1331"/>
      <c r="S99" s="1331"/>
      <c r="T99" s="1331"/>
      <c r="U99" s="1331"/>
      <c r="V99" s="1331"/>
      <c r="W99" s="1331"/>
      <c r="X99" s="1331"/>
      <c r="Y99" s="1331"/>
      <c r="Z99" s="1331"/>
      <c r="AA99" s="1331"/>
      <c r="AB99" s="1331"/>
      <c r="AC99" s="1331"/>
      <c r="AD99" s="1331"/>
      <c r="AE99" s="1331"/>
      <c r="AF99" s="1331"/>
      <c r="AG99" s="1331"/>
      <c r="AH99" s="1331"/>
      <c r="AI99" s="1331"/>
      <c r="AJ99" s="1331"/>
      <c r="AK99" s="1331"/>
      <c r="AL99" s="1331"/>
      <c r="AM99" s="1331"/>
      <c r="AN99" s="1331"/>
      <c r="AO99" s="1331"/>
      <c r="AP99" s="1331"/>
      <c r="AQ99" s="1331"/>
      <c r="AR99" s="1331"/>
      <c r="AS99" s="1331"/>
      <c r="AT99" s="1331"/>
      <c r="AU99" s="1331"/>
      <c r="AV99" s="1331"/>
      <c r="AW99" s="1331"/>
      <c r="AX99" s="1331"/>
      <c r="AY99" s="1331"/>
      <c r="AZ99" s="1331"/>
      <c r="BA99" s="1331"/>
      <c r="BB99" s="1329"/>
      <c r="BC99" s="1329"/>
      <c r="BD99" s="1329"/>
      <c r="BE99" s="1329"/>
      <c r="BF99" s="1329"/>
      <c r="BG99" s="1329"/>
      <c r="BH99" s="1329"/>
      <c r="BI99" s="1329"/>
      <c r="BJ99" s="1329"/>
      <c r="BK99" s="1329"/>
      <c r="BL99" s="1329"/>
      <c r="BM99" s="1329"/>
      <c r="BN99" s="1329"/>
      <c r="BO99" s="1329"/>
      <c r="BP99" s="1329"/>
      <c r="BQ99" s="1329"/>
      <c r="BR99" s="1329"/>
      <c r="BS99" s="1329"/>
    </row>
    <row r="100" spans="12:71">
      <c r="L100" s="1331"/>
      <c r="M100" s="1331"/>
      <c r="N100" s="1331"/>
      <c r="O100" s="1331"/>
      <c r="P100" s="1331"/>
      <c r="Q100" s="1331"/>
      <c r="R100" s="1331"/>
      <c r="S100" s="1331"/>
      <c r="T100" s="1331"/>
      <c r="U100" s="1331"/>
      <c r="V100" s="1331"/>
      <c r="W100" s="1331"/>
      <c r="X100" s="1331"/>
      <c r="Y100" s="1331"/>
      <c r="Z100" s="1331"/>
      <c r="AA100" s="1331"/>
      <c r="AB100" s="1331"/>
      <c r="AC100" s="1331"/>
      <c r="AD100" s="1331"/>
      <c r="AE100" s="1331"/>
      <c r="AF100" s="1331"/>
      <c r="AG100" s="1331"/>
      <c r="AH100" s="1331"/>
      <c r="AI100" s="1331"/>
      <c r="AJ100" s="1331"/>
      <c r="AK100" s="1331"/>
      <c r="AL100" s="1331"/>
      <c r="AM100" s="1331"/>
      <c r="AN100" s="1331"/>
      <c r="AO100" s="1331"/>
      <c r="AP100" s="1331"/>
      <c r="AQ100" s="1331"/>
      <c r="AR100" s="1331"/>
      <c r="AS100" s="1331"/>
      <c r="AT100" s="1331"/>
      <c r="AU100" s="1331"/>
      <c r="AV100" s="1331"/>
      <c r="AW100" s="1331"/>
      <c r="AX100" s="1331"/>
      <c r="AY100" s="1331"/>
      <c r="AZ100" s="1331"/>
      <c r="BA100" s="1331"/>
      <c r="BB100" s="1329"/>
      <c r="BC100" s="1329"/>
      <c r="BD100" s="1329"/>
      <c r="BE100" s="1329"/>
      <c r="BF100" s="1329"/>
      <c r="BG100" s="1329"/>
      <c r="BH100" s="1329"/>
      <c r="BI100" s="1329"/>
      <c r="BJ100" s="1329"/>
      <c r="BK100" s="1329"/>
      <c r="BL100" s="1329"/>
      <c r="BM100" s="1329"/>
      <c r="BN100" s="1329"/>
      <c r="BO100" s="1329"/>
      <c r="BP100" s="1329"/>
      <c r="BQ100" s="1329"/>
      <c r="BR100" s="1329"/>
      <c r="BS100" s="1329"/>
    </row>
    <row r="101" spans="12:71">
      <c r="L101" s="1331"/>
      <c r="M101" s="1331"/>
      <c r="N101" s="1331"/>
      <c r="O101" s="1331"/>
      <c r="P101" s="1331"/>
      <c r="Q101" s="1331"/>
      <c r="R101" s="1331"/>
      <c r="S101" s="1331"/>
      <c r="T101" s="1331"/>
      <c r="U101" s="1331"/>
      <c r="V101" s="1331"/>
      <c r="W101" s="1331"/>
      <c r="X101" s="1331"/>
      <c r="Y101" s="1331"/>
      <c r="Z101" s="1331"/>
      <c r="AA101" s="1331"/>
      <c r="AB101" s="1331"/>
      <c r="AC101" s="1331"/>
      <c r="AD101" s="1331"/>
      <c r="AE101" s="1331"/>
      <c r="AF101" s="1331"/>
      <c r="AG101" s="1331"/>
      <c r="AH101" s="1331"/>
      <c r="AI101" s="1331"/>
      <c r="AJ101" s="1331"/>
      <c r="AK101" s="1331"/>
      <c r="AL101" s="1331"/>
      <c r="AM101" s="1331"/>
      <c r="AN101" s="1331"/>
      <c r="AO101" s="1331"/>
      <c r="AP101" s="1331"/>
      <c r="AQ101" s="1331"/>
      <c r="AR101" s="1331"/>
      <c r="AS101" s="1331"/>
      <c r="AT101" s="1331"/>
      <c r="AU101" s="1331"/>
      <c r="AV101" s="1331"/>
      <c r="AW101" s="1331"/>
      <c r="AX101" s="1331"/>
      <c r="AY101" s="1331"/>
      <c r="AZ101" s="1331"/>
      <c r="BA101" s="1331"/>
      <c r="BB101" s="1329"/>
      <c r="BC101" s="1329"/>
      <c r="BD101" s="1329"/>
      <c r="BE101" s="1329"/>
      <c r="BF101" s="1329"/>
      <c r="BG101" s="1329"/>
      <c r="BH101" s="1329"/>
      <c r="BI101" s="1329"/>
      <c r="BJ101" s="1329"/>
      <c r="BK101" s="1329"/>
      <c r="BL101" s="1329"/>
      <c r="BM101" s="1329"/>
      <c r="BN101" s="1329"/>
      <c r="BO101" s="1329"/>
      <c r="BP101" s="1329"/>
      <c r="BQ101" s="1329"/>
      <c r="BR101" s="1329"/>
      <c r="BS101" s="1329"/>
    </row>
    <row r="102" spans="12:71">
      <c r="L102" s="1331"/>
      <c r="M102" s="1331"/>
      <c r="N102" s="1331"/>
      <c r="O102" s="1331"/>
      <c r="P102" s="1331"/>
      <c r="Q102" s="1331"/>
      <c r="R102" s="1331"/>
      <c r="S102" s="1331"/>
      <c r="T102" s="1331"/>
      <c r="U102" s="1331"/>
      <c r="V102" s="1331"/>
      <c r="W102" s="1331"/>
      <c r="X102" s="1331"/>
      <c r="Y102" s="1331"/>
      <c r="Z102" s="1331"/>
      <c r="AA102" s="1331"/>
      <c r="AB102" s="1331"/>
      <c r="AC102" s="1331"/>
      <c r="AD102" s="1331"/>
      <c r="AE102" s="1331"/>
      <c r="AF102" s="1331"/>
      <c r="AG102" s="1331"/>
      <c r="AH102" s="1331"/>
      <c r="AI102" s="1331"/>
      <c r="AJ102" s="1331"/>
      <c r="AK102" s="1331"/>
      <c r="AL102" s="1331"/>
      <c r="AM102" s="1331"/>
      <c r="AN102" s="1331"/>
      <c r="AO102" s="1331"/>
      <c r="AP102" s="1331"/>
      <c r="AQ102" s="1331"/>
      <c r="AR102" s="1331"/>
      <c r="AS102" s="1331"/>
      <c r="AT102" s="1331"/>
      <c r="AU102" s="1331"/>
      <c r="AV102" s="1331"/>
      <c r="AW102" s="1331"/>
      <c r="AX102" s="1331"/>
      <c r="AY102" s="1331"/>
      <c r="AZ102" s="1331"/>
      <c r="BA102" s="1331"/>
      <c r="BB102" s="1329"/>
      <c r="BC102" s="1329"/>
      <c r="BD102" s="1329"/>
      <c r="BE102" s="1329"/>
      <c r="BF102" s="1329"/>
      <c r="BG102" s="1329"/>
      <c r="BH102" s="1329"/>
      <c r="BI102" s="1329"/>
      <c r="BJ102" s="1329"/>
      <c r="BK102" s="1329"/>
      <c r="BL102" s="1329"/>
      <c r="BM102" s="1329"/>
      <c r="BN102" s="1329"/>
      <c r="BO102" s="1329"/>
      <c r="BP102" s="1329"/>
      <c r="BQ102" s="1329"/>
      <c r="BR102" s="1329"/>
      <c r="BS102" s="1329"/>
    </row>
    <row r="103" spans="12:71">
      <c r="L103" s="1331"/>
      <c r="M103" s="1331"/>
      <c r="N103" s="1331"/>
      <c r="O103" s="1331"/>
      <c r="P103" s="1331"/>
      <c r="Q103" s="1331"/>
      <c r="R103" s="1331"/>
      <c r="S103" s="1331"/>
      <c r="T103" s="1331"/>
      <c r="U103" s="1331"/>
      <c r="V103" s="1331"/>
      <c r="W103" s="1331"/>
      <c r="X103" s="1331"/>
      <c r="Y103" s="1331"/>
      <c r="Z103" s="1331"/>
      <c r="AA103" s="1331"/>
      <c r="AB103" s="1331"/>
      <c r="AC103" s="1331"/>
      <c r="AD103" s="1331"/>
      <c r="AE103" s="1331"/>
      <c r="AF103" s="1331"/>
      <c r="AG103" s="1331"/>
      <c r="AH103" s="1331"/>
      <c r="AI103" s="1331"/>
      <c r="AJ103" s="1331"/>
      <c r="AK103" s="1331"/>
      <c r="AL103" s="1331"/>
      <c r="AM103" s="1331"/>
      <c r="AN103" s="1331"/>
      <c r="AO103" s="1331"/>
      <c r="AP103" s="1331"/>
      <c r="AQ103" s="1331"/>
      <c r="AR103" s="1331"/>
      <c r="AS103" s="1331"/>
      <c r="AT103" s="1331"/>
      <c r="AU103" s="1331"/>
      <c r="AV103" s="1331"/>
      <c r="AW103" s="1331"/>
      <c r="AX103" s="1331"/>
      <c r="AY103" s="1331"/>
      <c r="AZ103" s="1331"/>
      <c r="BA103" s="1331"/>
      <c r="BB103" s="1329"/>
      <c r="BC103" s="1329"/>
      <c r="BD103" s="1329"/>
      <c r="BE103" s="1329"/>
      <c r="BF103" s="1329"/>
      <c r="BG103" s="1329"/>
      <c r="BH103" s="1329"/>
      <c r="BI103" s="1329"/>
      <c r="BJ103" s="1329"/>
      <c r="BK103" s="1329"/>
      <c r="BL103" s="1329"/>
      <c r="BM103" s="1329"/>
      <c r="BN103" s="1329"/>
      <c r="BO103" s="1329"/>
      <c r="BP103" s="1329"/>
      <c r="BQ103" s="1329"/>
      <c r="BR103" s="1329"/>
      <c r="BS103" s="1329"/>
    </row>
    <row r="104" spans="12:71">
      <c r="L104" s="1331"/>
      <c r="M104" s="1331"/>
      <c r="N104" s="1331"/>
      <c r="O104" s="1331"/>
      <c r="P104" s="1331"/>
      <c r="Q104" s="1331"/>
      <c r="R104" s="1331"/>
      <c r="S104" s="1331"/>
      <c r="T104" s="1331"/>
      <c r="U104" s="1331"/>
      <c r="V104" s="1331"/>
      <c r="W104" s="1331"/>
      <c r="X104" s="1331"/>
      <c r="Y104" s="1331"/>
      <c r="Z104" s="1331"/>
      <c r="AA104" s="1331"/>
      <c r="AB104" s="1331"/>
      <c r="AC104" s="1331"/>
      <c r="AD104" s="1331"/>
      <c r="AE104" s="1331"/>
      <c r="AF104" s="1331"/>
      <c r="AG104" s="1331"/>
      <c r="AH104" s="1331"/>
      <c r="AI104" s="1331"/>
      <c r="AJ104" s="1331"/>
      <c r="AK104" s="1331"/>
      <c r="AL104" s="1331"/>
      <c r="AM104" s="1331"/>
      <c r="AN104" s="1331"/>
      <c r="AO104" s="1331"/>
      <c r="AP104" s="1331"/>
      <c r="AQ104" s="1331"/>
      <c r="AR104" s="1331"/>
      <c r="AS104" s="1331"/>
      <c r="AT104" s="1331"/>
      <c r="AU104" s="1331"/>
      <c r="AV104" s="1331"/>
      <c r="AW104" s="1331"/>
      <c r="AX104" s="1331"/>
      <c r="AY104" s="1331"/>
      <c r="AZ104" s="1331"/>
      <c r="BA104" s="1331"/>
      <c r="BB104" s="1329"/>
      <c r="BC104" s="1329"/>
      <c r="BD104" s="1329"/>
      <c r="BE104" s="1329"/>
      <c r="BF104" s="1329"/>
      <c r="BG104" s="1329"/>
      <c r="BH104" s="1329"/>
      <c r="BI104" s="1329"/>
      <c r="BJ104" s="1329"/>
      <c r="BK104" s="1329"/>
      <c r="BL104" s="1329"/>
      <c r="BM104" s="1329"/>
      <c r="BN104" s="1329"/>
      <c r="BO104" s="1329"/>
      <c r="BP104" s="1329"/>
      <c r="BQ104" s="1329"/>
      <c r="BR104" s="1329"/>
      <c r="BS104" s="1329"/>
    </row>
    <row r="105" spans="12:71">
      <c r="L105" s="1331"/>
      <c r="M105" s="1331"/>
      <c r="N105" s="1331"/>
      <c r="O105" s="1331"/>
      <c r="P105" s="1331"/>
      <c r="Q105" s="1331"/>
      <c r="R105" s="1331"/>
      <c r="S105" s="1331"/>
      <c r="T105" s="1331"/>
      <c r="U105" s="1331"/>
      <c r="V105" s="1331"/>
      <c r="W105" s="1331"/>
      <c r="X105" s="1331"/>
      <c r="Y105" s="1331"/>
      <c r="Z105" s="1331"/>
      <c r="AA105" s="1331"/>
      <c r="AB105" s="1331"/>
      <c r="AC105" s="1331"/>
      <c r="AD105" s="1331"/>
      <c r="AE105" s="1331"/>
      <c r="AF105" s="1331"/>
      <c r="AG105" s="1331"/>
      <c r="AH105" s="1331"/>
      <c r="AI105" s="1331"/>
      <c r="AJ105" s="1331"/>
      <c r="AK105" s="1331"/>
      <c r="AL105" s="1331"/>
      <c r="AM105" s="1331"/>
      <c r="AN105" s="1331"/>
      <c r="AO105" s="1331"/>
      <c r="AP105" s="1331"/>
      <c r="AQ105" s="1331"/>
      <c r="AR105" s="1331"/>
      <c r="AS105" s="1331"/>
      <c r="AT105" s="1331"/>
      <c r="AU105" s="1331"/>
      <c r="AV105" s="1331"/>
      <c r="AW105" s="1331"/>
      <c r="AX105" s="1331"/>
      <c r="AY105" s="1331"/>
      <c r="AZ105" s="1331"/>
      <c r="BA105" s="1331"/>
      <c r="BB105" s="1329"/>
      <c r="BC105" s="1329"/>
      <c r="BD105" s="1329"/>
      <c r="BE105" s="1329"/>
      <c r="BF105" s="1329"/>
      <c r="BG105" s="1329"/>
      <c r="BH105" s="1329"/>
      <c r="BI105" s="1329"/>
      <c r="BJ105" s="1329"/>
      <c r="BK105" s="1329"/>
      <c r="BL105" s="1329"/>
      <c r="BM105" s="1329"/>
      <c r="BN105" s="1329"/>
      <c r="BO105" s="1329"/>
      <c r="BP105" s="1329"/>
      <c r="BQ105" s="1329"/>
      <c r="BR105" s="1329"/>
      <c r="BS105" s="1329"/>
    </row>
    <row r="106" spans="12:71">
      <c r="L106" s="1331"/>
      <c r="M106" s="1331"/>
      <c r="N106" s="1331"/>
      <c r="O106" s="1331"/>
      <c r="P106" s="1331"/>
      <c r="Q106" s="1331"/>
      <c r="R106" s="1331"/>
      <c r="S106" s="1331"/>
      <c r="T106" s="1331"/>
      <c r="U106" s="1331"/>
      <c r="V106" s="1331"/>
      <c r="W106" s="1331"/>
      <c r="X106" s="1331"/>
      <c r="Y106" s="1331"/>
      <c r="Z106" s="1331"/>
      <c r="AA106" s="1331"/>
      <c r="AB106" s="1331"/>
      <c r="AC106" s="1331"/>
      <c r="AD106" s="1331"/>
      <c r="AE106" s="1331"/>
      <c r="AF106" s="1331"/>
      <c r="AG106" s="1331"/>
      <c r="AH106" s="1331"/>
      <c r="AI106" s="1331"/>
      <c r="AJ106" s="1331"/>
      <c r="AK106" s="1331"/>
      <c r="AL106" s="1331"/>
      <c r="AM106" s="1331"/>
      <c r="AN106" s="1331"/>
      <c r="AO106" s="1331"/>
      <c r="AP106" s="1331"/>
      <c r="AQ106" s="1331"/>
      <c r="AR106" s="1331"/>
      <c r="AS106" s="1331"/>
      <c r="AT106" s="1331"/>
      <c r="AU106" s="1331"/>
      <c r="AV106" s="1331"/>
      <c r="AW106" s="1331"/>
      <c r="AX106" s="1331"/>
      <c r="AY106" s="1331"/>
      <c r="AZ106" s="1331"/>
      <c r="BA106" s="1331"/>
      <c r="BB106" s="1329"/>
      <c r="BC106" s="1329"/>
      <c r="BD106" s="1329"/>
      <c r="BE106" s="1329"/>
      <c r="BF106" s="1329"/>
      <c r="BG106" s="1329"/>
      <c r="BH106" s="1329"/>
      <c r="BI106" s="1329"/>
      <c r="BJ106" s="1329"/>
      <c r="BK106" s="1329"/>
      <c r="BL106" s="1329"/>
      <c r="BM106" s="1329"/>
      <c r="BN106" s="1329"/>
      <c r="BO106" s="1329"/>
      <c r="BP106" s="1329"/>
      <c r="BQ106" s="1329"/>
      <c r="BR106" s="1329"/>
      <c r="BS106" s="1329"/>
    </row>
    <row r="107" spans="12:71">
      <c r="L107" s="1331"/>
      <c r="M107" s="1331"/>
      <c r="N107" s="1331"/>
      <c r="O107" s="1331"/>
      <c r="P107" s="1331"/>
      <c r="Q107" s="1331"/>
      <c r="R107" s="1331"/>
      <c r="S107" s="1331"/>
      <c r="T107" s="1331"/>
      <c r="U107" s="1331"/>
      <c r="V107" s="1331"/>
      <c r="W107" s="1331"/>
      <c r="X107" s="1331"/>
      <c r="Y107" s="1331"/>
      <c r="Z107" s="1331"/>
      <c r="AA107" s="1331"/>
      <c r="AB107" s="1331"/>
      <c r="AC107" s="1331"/>
      <c r="AD107" s="1331"/>
      <c r="AE107" s="1331"/>
      <c r="AF107" s="1331"/>
      <c r="AG107" s="1331"/>
      <c r="AH107" s="1331"/>
      <c r="AI107" s="1331"/>
      <c r="AJ107" s="1331"/>
      <c r="AK107" s="1331"/>
      <c r="AL107" s="1331"/>
      <c r="AM107" s="1331"/>
      <c r="AN107" s="1331"/>
      <c r="AO107" s="1331"/>
      <c r="AP107" s="1331"/>
      <c r="AQ107" s="1331"/>
      <c r="AR107" s="1331"/>
      <c r="AS107" s="1331"/>
      <c r="AT107" s="1331"/>
      <c r="AU107" s="1331"/>
      <c r="AV107" s="1331"/>
      <c r="AW107" s="1331"/>
      <c r="AX107" s="1331"/>
      <c r="AY107" s="1331"/>
      <c r="AZ107" s="1331"/>
      <c r="BA107" s="1331"/>
      <c r="BB107" s="1329"/>
      <c r="BC107" s="1329"/>
      <c r="BD107" s="1329"/>
      <c r="BE107" s="1329"/>
      <c r="BF107" s="1329"/>
      <c r="BG107" s="1329"/>
      <c r="BH107" s="1329"/>
      <c r="BI107" s="1329"/>
      <c r="BJ107" s="1329"/>
      <c r="BK107" s="1329"/>
      <c r="BL107" s="1329"/>
      <c r="BM107" s="1329"/>
      <c r="BN107" s="1329"/>
      <c r="BO107" s="1329"/>
      <c r="BP107" s="1329"/>
      <c r="BQ107" s="1329"/>
      <c r="BR107" s="1329"/>
      <c r="BS107" s="1329"/>
    </row>
    <row r="108" spans="12:71">
      <c r="L108" s="1331"/>
      <c r="M108" s="1331"/>
      <c r="N108" s="1331"/>
      <c r="O108" s="1331"/>
      <c r="P108" s="1331"/>
      <c r="Q108" s="1331"/>
      <c r="R108" s="1331"/>
      <c r="S108" s="1331"/>
      <c r="T108" s="1331"/>
      <c r="U108" s="1331"/>
      <c r="V108" s="1331"/>
      <c r="W108" s="1331"/>
      <c r="X108" s="1331"/>
      <c r="Y108" s="1331"/>
      <c r="Z108" s="1331"/>
      <c r="AA108" s="1331"/>
      <c r="AB108" s="1331"/>
      <c r="AC108" s="1331"/>
      <c r="AD108" s="1331"/>
      <c r="AE108" s="1331"/>
      <c r="AF108" s="1331"/>
      <c r="AG108" s="1331"/>
      <c r="AH108" s="1331"/>
      <c r="AI108" s="1331"/>
      <c r="AJ108" s="1331"/>
      <c r="AK108" s="1331"/>
      <c r="AL108" s="1331"/>
      <c r="AM108" s="1331"/>
      <c r="AN108" s="1331"/>
      <c r="AO108" s="1331"/>
      <c r="AP108" s="1331"/>
      <c r="AQ108" s="1331"/>
      <c r="AR108" s="1331"/>
      <c r="AS108" s="1331"/>
      <c r="AT108" s="1331"/>
      <c r="AU108" s="1331"/>
      <c r="AV108" s="1331"/>
      <c r="AW108" s="1331"/>
      <c r="AX108" s="1331"/>
      <c r="AY108" s="1331"/>
      <c r="AZ108" s="1331"/>
      <c r="BA108" s="1331"/>
      <c r="BB108" s="1329"/>
      <c r="BC108" s="1329"/>
      <c r="BD108" s="1329"/>
      <c r="BE108" s="1329"/>
      <c r="BF108" s="1329"/>
      <c r="BG108" s="1329"/>
      <c r="BH108" s="1329"/>
      <c r="BI108" s="1329"/>
      <c r="BJ108" s="1329"/>
      <c r="BK108" s="1329"/>
      <c r="BL108" s="1329"/>
      <c r="BM108" s="1329"/>
      <c r="BN108" s="1329"/>
      <c r="BO108" s="1329"/>
      <c r="BP108" s="1329"/>
      <c r="BQ108" s="1329"/>
      <c r="BR108" s="1329"/>
      <c r="BS108" s="1329"/>
    </row>
    <row r="109" spans="12:71">
      <c r="L109" s="1331"/>
      <c r="M109" s="1331"/>
      <c r="N109" s="1331"/>
      <c r="O109" s="1331"/>
      <c r="P109" s="1331"/>
      <c r="Q109" s="1331"/>
      <c r="R109" s="1331"/>
      <c r="S109" s="1331"/>
      <c r="T109" s="1331"/>
      <c r="U109" s="1331"/>
      <c r="V109" s="1331"/>
      <c r="W109" s="1331"/>
      <c r="X109" s="1331"/>
      <c r="Y109" s="1331"/>
      <c r="Z109" s="1331"/>
      <c r="AA109" s="1331"/>
      <c r="AB109" s="1331"/>
      <c r="AC109" s="1331"/>
      <c r="AD109" s="1331"/>
      <c r="AE109" s="1331"/>
      <c r="AF109" s="1331"/>
      <c r="AG109" s="1331"/>
      <c r="AH109" s="1331"/>
      <c r="AI109" s="1331"/>
      <c r="AJ109" s="1331"/>
      <c r="AK109" s="1331"/>
      <c r="AL109" s="1331"/>
      <c r="AM109" s="1331"/>
      <c r="AN109" s="1331"/>
      <c r="AO109" s="1331"/>
      <c r="AP109" s="1331"/>
      <c r="AQ109" s="1331"/>
      <c r="AR109" s="1331"/>
      <c r="AS109" s="1331"/>
      <c r="AT109" s="1331"/>
      <c r="AU109" s="1331"/>
      <c r="AV109" s="1331"/>
      <c r="AW109" s="1331"/>
      <c r="AX109" s="1331"/>
      <c r="AY109" s="1331"/>
      <c r="AZ109" s="1331"/>
      <c r="BA109" s="1331"/>
      <c r="BB109" s="1329"/>
      <c r="BC109" s="1329"/>
      <c r="BD109" s="1329"/>
      <c r="BE109" s="1329"/>
      <c r="BF109" s="1329"/>
      <c r="BG109" s="1329"/>
      <c r="BH109" s="1329"/>
      <c r="BI109" s="1329"/>
      <c r="BJ109" s="1329"/>
      <c r="BK109" s="1329"/>
      <c r="BL109" s="1329"/>
      <c r="BM109" s="1329"/>
      <c r="BN109" s="1329"/>
      <c r="BO109" s="1329"/>
      <c r="BP109" s="1329"/>
      <c r="BQ109" s="1329"/>
      <c r="BR109" s="1329"/>
      <c r="BS109" s="1329"/>
    </row>
    <row r="110" spans="12:71">
      <c r="L110" s="1331"/>
      <c r="M110" s="1331"/>
      <c r="N110" s="1331"/>
      <c r="O110" s="1331"/>
      <c r="P110" s="1331"/>
      <c r="Q110" s="1331"/>
      <c r="R110" s="1331"/>
      <c r="S110" s="1331"/>
      <c r="T110" s="1331"/>
      <c r="U110" s="1331"/>
      <c r="V110" s="1331"/>
      <c r="W110" s="1331"/>
      <c r="X110" s="1331"/>
      <c r="Y110" s="1331"/>
      <c r="Z110" s="1331"/>
      <c r="AA110" s="1331"/>
      <c r="AB110" s="1331"/>
      <c r="AC110" s="1331"/>
      <c r="AD110" s="1331"/>
      <c r="AE110" s="1331"/>
      <c r="AF110" s="1331"/>
      <c r="AG110" s="1331"/>
      <c r="AH110" s="1331"/>
      <c r="AI110" s="1331"/>
      <c r="AJ110" s="1331"/>
      <c r="AK110" s="1331"/>
      <c r="AL110" s="1331"/>
      <c r="AM110" s="1331"/>
      <c r="AN110" s="1331"/>
      <c r="AO110" s="1331"/>
      <c r="AP110" s="1331"/>
      <c r="AQ110" s="1331"/>
      <c r="AR110" s="1331"/>
      <c r="AS110" s="1331"/>
      <c r="AT110" s="1331"/>
      <c r="AU110" s="1331"/>
      <c r="AV110" s="1331"/>
      <c r="AW110" s="1331"/>
      <c r="AX110" s="1331"/>
      <c r="AY110" s="1331"/>
      <c r="AZ110" s="1331"/>
      <c r="BA110" s="1331"/>
      <c r="BB110" s="1329"/>
      <c r="BC110" s="1329"/>
      <c r="BD110" s="1329"/>
      <c r="BE110" s="1329"/>
      <c r="BF110" s="1329"/>
      <c r="BG110" s="1329"/>
      <c r="BH110" s="1329"/>
      <c r="BI110" s="1329"/>
      <c r="BJ110" s="1329"/>
      <c r="BK110" s="1329"/>
      <c r="BL110" s="1329"/>
      <c r="BM110" s="1329"/>
      <c r="BN110" s="1329"/>
      <c r="BO110" s="1329"/>
      <c r="BP110" s="1329"/>
      <c r="BQ110" s="1329"/>
      <c r="BR110" s="1329"/>
      <c r="BS110" s="1329"/>
    </row>
    <row r="111" spans="12:71">
      <c r="L111" s="1331"/>
      <c r="M111" s="1331"/>
      <c r="N111" s="1331"/>
      <c r="O111" s="1331"/>
      <c r="P111" s="1331"/>
      <c r="Q111" s="1331"/>
      <c r="R111" s="1331"/>
      <c r="S111" s="1331"/>
      <c r="T111" s="1331"/>
      <c r="U111" s="1331"/>
      <c r="V111" s="1331"/>
      <c r="W111" s="1331"/>
      <c r="X111" s="1331"/>
      <c r="Y111" s="1331"/>
      <c r="Z111" s="1331"/>
      <c r="AA111" s="1331"/>
      <c r="AB111" s="1331"/>
      <c r="AC111" s="1331"/>
      <c r="AD111" s="1331"/>
      <c r="AE111" s="1331"/>
      <c r="AF111" s="1331"/>
      <c r="AG111" s="1331"/>
      <c r="AH111" s="1331"/>
      <c r="AI111" s="1331"/>
      <c r="AJ111" s="1331"/>
      <c r="AK111" s="1331"/>
      <c r="AL111" s="1331"/>
      <c r="AM111" s="1331"/>
      <c r="AN111" s="1331"/>
      <c r="AO111" s="1331"/>
      <c r="AP111" s="1331"/>
      <c r="AQ111" s="1331"/>
      <c r="AR111" s="1331"/>
      <c r="AS111" s="1331"/>
      <c r="AT111" s="1331"/>
      <c r="AU111" s="1331"/>
      <c r="AV111" s="1331"/>
      <c r="AW111" s="1331"/>
      <c r="AX111" s="1331"/>
      <c r="AY111" s="1331"/>
      <c r="AZ111" s="1331"/>
      <c r="BA111" s="1331"/>
      <c r="BB111" s="1329"/>
      <c r="BC111" s="1329"/>
      <c r="BD111" s="1329"/>
      <c r="BE111" s="1329"/>
      <c r="BF111" s="1329"/>
      <c r="BG111" s="1329"/>
      <c r="BH111" s="1329"/>
      <c r="BI111" s="1329"/>
      <c r="BJ111" s="1329"/>
      <c r="BK111" s="1329"/>
      <c r="BL111" s="1329"/>
      <c r="BM111" s="1329"/>
      <c r="BN111" s="1329"/>
      <c r="BO111" s="1329"/>
      <c r="BP111" s="1329"/>
      <c r="BQ111" s="1329"/>
      <c r="BR111" s="1329"/>
      <c r="BS111" s="1329"/>
    </row>
    <row r="112" spans="12:71">
      <c r="L112" s="1331"/>
      <c r="M112" s="1331"/>
      <c r="N112" s="1331"/>
      <c r="O112" s="1331"/>
      <c r="P112" s="1331"/>
      <c r="Q112" s="1331"/>
      <c r="R112" s="1331"/>
      <c r="S112" s="1331"/>
      <c r="T112" s="1331"/>
      <c r="U112" s="1331"/>
      <c r="V112" s="1331"/>
      <c r="W112" s="1331"/>
      <c r="X112" s="1331"/>
      <c r="Y112" s="1331"/>
      <c r="Z112" s="1331"/>
      <c r="AA112" s="1331"/>
      <c r="AB112" s="1331"/>
      <c r="AC112" s="1331"/>
      <c r="AD112" s="1331"/>
      <c r="AE112" s="1331"/>
      <c r="AF112" s="1331"/>
      <c r="AG112" s="1331"/>
      <c r="AH112" s="1331"/>
      <c r="AI112" s="1331"/>
      <c r="AJ112" s="1331"/>
      <c r="AK112" s="1331"/>
      <c r="AL112" s="1331"/>
      <c r="AM112" s="1331"/>
      <c r="AN112" s="1331"/>
      <c r="AO112" s="1331"/>
      <c r="AP112" s="1331"/>
      <c r="AQ112" s="1331"/>
      <c r="AR112" s="1331"/>
      <c r="AS112" s="1331"/>
      <c r="AT112" s="1331"/>
      <c r="AU112" s="1331"/>
      <c r="AV112" s="1331"/>
      <c r="AW112" s="1331"/>
      <c r="AX112" s="1331"/>
      <c r="AY112" s="1331"/>
      <c r="AZ112" s="1331"/>
      <c r="BA112" s="1331"/>
      <c r="BB112" s="1329"/>
      <c r="BC112" s="1329"/>
      <c r="BD112" s="1329"/>
      <c r="BE112" s="1329"/>
      <c r="BF112" s="1329"/>
      <c r="BG112" s="1329"/>
      <c r="BH112" s="1329"/>
      <c r="BI112" s="1329"/>
      <c r="BJ112" s="1329"/>
      <c r="BK112" s="1329"/>
      <c r="BL112" s="1329"/>
      <c r="BM112" s="1329"/>
      <c r="BN112" s="1329"/>
      <c r="BO112" s="1329"/>
      <c r="BP112" s="1329"/>
      <c r="BQ112" s="1329"/>
      <c r="BR112" s="1329"/>
      <c r="BS112" s="1329"/>
    </row>
    <row r="113" spans="12:71">
      <c r="L113" s="1331"/>
      <c r="M113" s="1331"/>
      <c r="N113" s="1331"/>
      <c r="O113" s="1331"/>
      <c r="P113" s="1331"/>
      <c r="Q113" s="1331"/>
      <c r="R113" s="1331"/>
      <c r="S113" s="1331"/>
      <c r="T113" s="1331"/>
      <c r="U113" s="1331"/>
      <c r="V113" s="1331"/>
      <c r="W113" s="1331"/>
      <c r="X113" s="1331"/>
      <c r="Y113" s="1331"/>
      <c r="Z113" s="1331"/>
      <c r="AA113" s="1331"/>
      <c r="AB113" s="1331"/>
      <c r="AC113" s="1331"/>
      <c r="AD113" s="1331"/>
      <c r="AE113" s="1331"/>
      <c r="AF113" s="1331"/>
      <c r="AG113" s="1331"/>
      <c r="AH113" s="1331"/>
      <c r="AI113" s="1331"/>
      <c r="AJ113" s="1331"/>
      <c r="AK113" s="1331"/>
      <c r="AL113" s="1331"/>
      <c r="AM113" s="1331"/>
      <c r="AN113" s="1331"/>
      <c r="AO113" s="1331"/>
      <c r="AP113" s="1331"/>
      <c r="AQ113" s="1331"/>
      <c r="AR113" s="1331"/>
      <c r="AS113" s="1331"/>
      <c r="AT113" s="1331"/>
      <c r="AU113" s="1331"/>
      <c r="AV113" s="1331"/>
      <c r="AW113" s="1331"/>
      <c r="AX113" s="1331"/>
      <c r="AY113" s="1331"/>
      <c r="AZ113" s="1331"/>
      <c r="BA113" s="1331"/>
      <c r="BB113" s="1329"/>
      <c r="BC113" s="1329"/>
      <c r="BD113" s="1329"/>
      <c r="BE113" s="1329"/>
      <c r="BF113" s="1329"/>
      <c r="BG113" s="1329"/>
      <c r="BH113" s="1329"/>
      <c r="BI113" s="1329"/>
      <c r="BJ113" s="1329"/>
      <c r="BK113" s="1329"/>
      <c r="BL113" s="1329"/>
      <c r="BM113" s="1329"/>
      <c r="BN113" s="1329"/>
      <c r="BO113" s="1329"/>
      <c r="BP113" s="1329"/>
      <c r="BQ113" s="1329"/>
      <c r="BR113" s="1329"/>
      <c r="BS113" s="1329"/>
    </row>
    <row r="114" spans="12:71">
      <c r="L114" s="1329"/>
      <c r="M114" s="1329"/>
      <c r="N114" s="1329"/>
      <c r="O114" s="1329"/>
      <c r="P114" s="1329"/>
      <c r="Q114" s="1329"/>
      <c r="R114" s="1329"/>
      <c r="S114" s="1329"/>
      <c r="T114" s="1329"/>
      <c r="U114" s="1329"/>
      <c r="V114" s="1329"/>
      <c r="W114" s="1329"/>
      <c r="X114" s="1331"/>
      <c r="Y114" s="1331"/>
      <c r="Z114" s="1331"/>
      <c r="AA114" s="1331"/>
      <c r="AB114" s="1331"/>
      <c r="AC114" s="1331"/>
      <c r="AD114" s="1331"/>
      <c r="AE114" s="1331"/>
      <c r="AF114" s="1331"/>
      <c r="AG114" s="1331"/>
      <c r="AH114" s="1331"/>
      <c r="AI114" s="1331"/>
      <c r="AJ114" s="1331"/>
      <c r="AK114" s="1331"/>
      <c r="AL114" s="1331"/>
      <c r="AM114" s="1331"/>
      <c r="AN114" s="1331"/>
      <c r="AO114" s="1331"/>
      <c r="AP114" s="1331"/>
      <c r="AQ114" s="1331"/>
      <c r="AR114" s="1331"/>
      <c r="AS114" s="1331"/>
      <c r="AT114" s="1331"/>
      <c r="AU114" s="1331"/>
      <c r="AV114" s="1331"/>
      <c r="AW114" s="1331"/>
      <c r="AX114" s="1331"/>
      <c r="AY114" s="1331"/>
      <c r="AZ114" s="1331"/>
      <c r="BA114" s="1331"/>
      <c r="BB114" s="1329"/>
      <c r="BC114" s="1329"/>
      <c r="BD114" s="1329"/>
      <c r="BE114" s="1329"/>
      <c r="BF114" s="1329"/>
      <c r="BG114" s="1329"/>
      <c r="BH114" s="1329"/>
      <c r="BI114" s="1329"/>
      <c r="BJ114" s="1329"/>
      <c r="BK114" s="1329"/>
      <c r="BL114" s="1329"/>
      <c r="BM114" s="1329"/>
      <c r="BN114" s="1329"/>
      <c r="BO114" s="1329"/>
      <c r="BP114" s="1329"/>
      <c r="BQ114" s="1329"/>
      <c r="BR114" s="1329"/>
      <c r="BS114" s="1329"/>
    </row>
    <row r="115" spans="12:71">
      <c r="L115" s="1329"/>
      <c r="M115" s="1329"/>
      <c r="N115" s="1329"/>
      <c r="O115" s="1329"/>
      <c r="P115" s="1329"/>
      <c r="Q115" s="1329"/>
      <c r="R115" s="1329"/>
      <c r="S115" s="1329"/>
      <c r="T115" s="1329"/>
      <c r="U115" s="1329"/>
      <c r="V115" s="1329"/>
      <c r="W115" s="1329"/>
      <c r="X115" s="1331"/>
      <c r="Y115" s="1331"/>
      <c r="Z115" s="1331"/>
      <c r="AA115" s="1331"/>
      <c r="AB115" s="1331"/>
      <c r="AC115" s="1331"/>
      <c r="AD115" s="1331"/>
      <c r="AE115" s="1331"/>
      <c r="AF115" s="1331"/>
      <c r="AG115" s="1331"/>
      <c r="AH115" s="1331"/>
      <c r="AI115" s="1331"/>
      <c r="AJ115" s="1331"/>
      <c r="AK115" s="1331"/>
      <c r="AL115" s="1331"/>
      <c r="AM115" s="1331"/>
      <c r="AN115" s="1331"/>
      <c r="AO115" s="1331"/>
      <c r="AP115" s="1331"/>
      <c r="AQ115" s="1331"/>
      <c r="AR115" s="1331"/>
      <c r="AS115" s="1331"/>
      <c r="AT115" s="1331"/>
      <c r="AU115" s="1331"/>
      <c r="AV115" s="1331"/>
      <c r="AW115" s="1331"/>
      <c r="AX115" s="1331"/>
      <c r="AY115" s="1331"/>
      <c r="AZ115" s="1331"/>
      <c r="BA115" s="1331"/>
      <c r="BB115" s="1329"/>
      <c r="BC115" s="1329"/>
      <c r="BD115" s="1329"/>
      <c r="BE115" s="1329"/>
      <c r="BF115" s="1329"/>
      <c r="BG115" s="1329"/>
      <c r="BH115" s="1329"/>
      <c r="BI115" s="1329"/>
      <c r="BJ115" s="1329"/>
      <c r="BK115" s="1329"/>
      <c r="BL115" s="1329"/>
      <c r="BM115" s="1329"/>
      <c r="BN115" s="1329"/>
      <c r="BO115" s="1329"/>
      <c r="BP115" s="1329"/>
      <c r="BQ115" s="1329"/>
      <c r="BR115" s="1329"/>
      <c r="BS115" s="1329"/>
    </row>
    <row r="116" spans="12:71">
      <c r="L116" s="1329"/>
      <c r="M116" s="1329"/>
      <c r="N116" s="1329"/>
      <c r="O116" s="1329"/>
      <c r="P116" s="1329"/>
      <c r="Q116" s="1329"/>
      <c r="R116" s="1329"/>
      <c r="S116" s="1329"/>
      <c r="T116" s="1329"/>
      <c r="U116" s="1329"/>
      <c r="V116" s="1329"/>
      <c r="W116" s="1329"/>
      <c r="X116" s="1331"/>
      <c r="Y116" s="1331"/>
      <c r="Z116" s="1331"/>
      <c r="AA116" s="1331"/>
      <c r="AB116" s="1331"/>
      <c r="AC116" s="1331"/>
      <c r="AD116" s="1331"/>
      <c r="AE116" s="1331"/>
      <c r="AF116" s="1331"/>
      <c r="AG116" s="1331"/>
      <c r="AH116" s="1331"/>
      <c r="AI116" s="1331"/>
      <c r="AJ116" s="1331"/>
      <c r="AK116" s="1331"/>
      <c r="AL116" s="1331"/>
      <c r="AM116" s="1331"/>
      <c r="AN116" s="1331"/>
      <c r="AO116" s="1331"/>
      <c r="AP116" s="1331"/>
      <c r="AQ116" s="1331"/>
      <c r="AR116" s="1331"/>
      <c r="AS116" s="1331"/>
      <c r="AT116" s="1331"/>
      <c r="AU116" s="1331"/>
      <c r="AV116" s="1331"/>
      <c r="AW116" s="1331"/>
      <c r="AX116" s="1331"/>
      <c r="AY116" s="1331"/>
      <c r="AZ116" s="1331"/>
      <c r="BA116" s="1331"/>
      <c r="BB116" s="1329"/>
      <c r="BC116" s="1329"/>
      <c r="BD116" s="1329"/>
      <c r="BE116" s="1329"/>
      <c r="BF116" s="1329"/>
      <c r="BG116" s="1329"/>
      <c r="BH116" s="1329"/>
      <c r="BI116" s="1329"/>
      <c r="BJ116" s="1329"/>
      <c r="BK116" s="1329"/>
      <c r="BL116" s="1329"/>
      <c r="BM116" s="1329"/>
      <c r="BN116" s="1329"/>
      <c r="BO116" s="1329"/>
      <c r="BP116" s="1329"/>
      <c r="BQ116" s="1329"/>
      <c r="BR116" s="1329"/>
      <c r="BS116" s="1329"/>
    </row>
    <row r="117" spans="12:71">
      <c r="L117" s="1329"/>
      <c r="M117" s="1329"/>
      <c r="N117" s="1329"/>
      <c r="O117" s="1329"/>
      <c r="P117" s="1329"/>
      <c r="Q117" s="1329"/>
      <c r="R117" s="1329"/>
      <c r="S117" s="1329"/>
      <c r="T117" s="1329"/>
      <c r="U117" s="1329"/>
      <c r="V117" s="1329"/>
      <c r="W117" s="1329"/>
      <c r="X117" s="1331"/>
      <c r="Y117" s="1331"/>
      <c r="Z117" s="1331"/>
      <c r="AA117" s="1331"/>
      <c r="AB117" s="1331"/>
      <c r="AC117" s="1331"/>
      <c r="AD117" s="1331"/>
      <c r="AE117" s="1331"/>
      <c r="AF117" s="1331"/>
      <c r="AG117" s="1331"/>
      <c r="AH117" s="1331"/>
      <c r="AI117" s="1331"/>
      <c r="AJ117" s="1331"/>
      <c r="AK117" s="1331"/>
      <c r="AL117" s="1331"/>
      <c r="AM117" s="1331"/>
      <c r="AN117" s="1331"/>
      <c r="AO117" s="1331"/>
      <c r="AP117" s="1331"/>
      <c r="AQ117" s="1331"/>
      <c r="AR117" s="1331"/>
      <c r="AS117" s="1331"/>
      <c r="AT117" s="1331"/>
      <c r="AU117" s="1331"/>
      <c r="AV117" s="1331"/>
      <c r="AW117" s="1331"/>
      <c r="AX117" s="1331"/>
      <c r="AY117" s="1331"/>
      <c r="AZ117" s="1331"/>
      <c r="BA117" s="1331"/>
      <c r="BB117" s="1329"/>
      <c r="BC117" s="1329"/>
      <c r="BD117" s="1329"/>
      <c r="BE117" s="1329"/>
      <c r="BF117" s="1329"/>
      <c r="BG117" s="1329"/>
      <c r="BH117" s="1329"/>
      <c r="BI117" s="1329"/>
      <c r="BJ117" s="1329"/>
      <c r="BK117" s="1329"/>
      <c r="BL117" s="1329"/>
      <c r="BM117" s="1329"/>
      <c r="BN117" s="1329"/>
      <c r="BO117" s="1329"/>
      <c r="BP117" s="1329"/>
      <c r="BQ117" s="1329"/>
      <c r="BR117" s="1329"/>
      <c r="BS117" s="1329"/>
    </row>
    <row r="118" spans="12:71">
      <c r="L118" s="1329"/>
      <c r="M118" s="1329"/>
      <c r="N118" s="1329"/>
      <c r="O118" s="1329"/>
      <c r="P118" s="1329"/>
      <c r="Q118" s="1329"/>
      <c r="R118" s="1329"/>
      <c r="S118" s="1329"/>
      <c r="T118" s="1329"/>
      <c r="U118" s="1329"/>
      <c r="V118" s="1329"/>
      <c r="W118" s="1329"/>
      <c r="X118" s="1331"/>
      <c r="Y118" s="1331"/>
      <c r="Z118" s="1331"/>
      <c r="AA118" s="1331"/>
      <c r="AB118" s="1331"/>
      <c r="AC118" s="1331"/>
      <c r="AD118" s="1331"/>
      <c r="AE118" s="1331"/>
      <c r="AF118" s="1331"/>
      <c r="AG118" s="1331"/>
      <c r="AH118" s="1331"/>
      <c r="AI118" s="1331"/>
      <c r="AJ118" s="1331"/>
      <c r="AK118" s="1331"/>
      <c r="AL118" s="1331"/>
      <c r="AM118" s="1331"/>
      <c r="AN118" s="1331"/>
      <c r="AO118" s="1331"/>
      <c r="AP118" s="1331"/>
      <c r="AQ118" s="1331"/>
      <c r="AR118" s="1331"/>
      <c r="AS118" s="1331"/>
      <c r="AT118" s="1331"/>
      <c r="AU118" s="1331"/>
      <c r="AV118" s="1331"/>
      <c r="AW118" s="1331"/>
      <c r="AX118" s="1331"/>
      <c r="AY118" s="1331"/>
      <c r="AZ118" s="1331"/>
      <c r="BA118" s="1331"/>
      <c r="BB118" s="1329"/>
      <c r="BC118" s="1329"/>
      <c r="BD118" s="1329"/>
      <c r="BE118" s="1329"/>
      <c r="BF118" s="1329"/>
      <c r="BG118" s="1329"/>
      <c r="BH118" s="1329"/>
      <c r="BI118" s="1329"/>
      <c r="BJ118" s="1329"/>
      <c r="BK118" s="1329"/>
      <c r="BL118" s="1329"/>
      <c r="BM118" s="1329"/>
      <c r="BN118" s="1329"/>
      <c r="BO118" s="1329"/>
      <c r="BP118" s="1329"/>
      <c r="BQ118" s="1329"/>
      <c r="BR118" s="1329"/>
      <c r="BS118" s="1329"/>
    </row>
    <row r="119" spans="12:71">
      <c r="L119" s="1329"/>
      <c r="M119" s="1329"/>
      <c r="N119" s="1329"/>
      <c r="O119" s="1329"/>
      <c r="P119" s="1329"/>
      <c r="Q119" s="1329"/>
      <c r="R119" s="1329"/>
      <c r="S119" s="1329"/>
      <c r="T119" s="1329"/>
      <c r="U119" s="1329"/>
      <c r="V119" s="1329"/>
      <c r="W119" s="1329"/>
      <c r="X119" s="1331"/>
      <c r="Y119" s="1331"/>
      <c r="Z119" s="1331"/>
      <c r="AA119" s="1331"/>
      <c r="AB119" s="1331"/>
      <c r="AC119" s="1331"/>
      <c r="AD119" s="1331"/>
      <c r="AE119" s="1331"/>
      <c r="AF119" s="1331"/>
      <c r="AG119" s="1331"/>
      <c r="AH119" s="1331"/>
      <c r="AI119" s="1331"/>
      <c r="AJ119" s="1331"/>
      <c r="AK119" s="1331"/>
      <c r="AL119" s="1331"/>
      <c r="AM119" s="1331"/>
      <c r="AN119" s="1331"/>
      <c r="AO119" s="1331"/>
      <c r="AP119" s="1331"/>
      <c r="AQ119" s="1331"/>
      <c r="AR119" s="1331"/>
      <c r="AS119" s="1331"/>
      <c r="AT119" s="1331"/>
      <c r="AU119" s="1331"/>
      <c r="AV119" s="1331"/>
      <c r="AW119" s="1331"/>
      <c r="AX119" s="1331"/>
      <c r="AY119" s="1331"/>
      <c r="AZ119" s="1331"/>
      <c r="BA119" s="1331"/>
      <c r="BB119" s="1329"/>
      <c r="BC119" s="1329"/>
      <c r="BD119" s="1329"/>
      <c r="BE119" s="1329"/>
      <c r="BF119" s="1329"/>
      <c r="BG119" s="1329"/>
      <c r="BH119" s="1329"/>
      <c r="BI119" s="1329"/>
      <c r="BJ119" s="1329"/>
      <c r="BK119" s="1329"/>
      <c r="BL119" s="1329"/>
      <c r="BM119" s="1329"/>
      <c r="BN119" s="1329"/>
      <c r="BO119" s="1329"/>
      <c r="BP119" s="1329"/>
      <c r="BQ119" s="1329"/>
      <c r="BR119" s="1329"/>
      <c r="BS119" s="1329"/>
    </row>
    <row r="120" spans="12:71">
      <c r="L120" s="1329"/>
      <c r="M120" s="1329"/>
      <c r="N120" s="1329"/>
      <c r="O120" s="1329"/>
      <c r="P120" s="1329"/>
      <c r="Q120" s="1329"/>
      <c r="R120" s="1329"/>
      <c r="S120" s="1329"/>
      <c r="T120" s="1329"/>
      <c r="U120" s="1329"/>
      <c r="V120" s="1329"/>
      <c r="W120" s="1329"/>
      <c r="X120" s="1331"/>
      <c r="Y120" s="1331"/>
      <c r="Z120" s="1331"/>
      <c r="AA120" s="1331"/>
      <c r="AB120" s="1331"/>
      <c r="AC120" s="1331"/>
      <c r="AD120" s="1331"/>
      <c r="AE120" s="1331"/>
      <c r="AF120" s="1331"/>
      <c r="AG120" s="1331"/>
      <c r="AH120" s="1331"/>
      <c r="AI120" s="1331"/>
      <c r="AJ120" s="1331"/>
      <c r="AK120" s="1331"/>
      <c r="AL120" s="1331"/>
      <c r="AM120" s="1331"/>
      <c r="AN120" s="1331"/>
      <c r="AO120" s="1331"/>
      <c r="AP120" s="1331"/>
      <c r="AQ120" s="1331"/>
      <c r="AR120" s="1331"/>
      <c r="AS120" s="1331"/>
      <c r="AT120" s="1331"/>
      <c r="AU120" s="1331"/>
      <c r="AV120" s="1331"/>
      <c r="AW120" s="1331"/>
      <c r="AX120" s="1331"/>
      <c r="AY120" s="1331"/>
      <c r="AZ120" s="1331"/>
      <c r="BA120" s="1331"/>
      <c r="BB120" s="1329"/>
      <c r="BC120" s="1329"/>
      <c r="BD120" s="1329"/>
      <c r="BE120" s="1329"/>
      <c r="BF120" s="1329"/>
      <c r="BG120" s="1329"/>
      <c r="BH120" s="1329"/>
      <c r="BI120" s="1329"/>
      <c r="BJ120" s="1329"/>
      <c r="BK120" s="1329"/>
      <c r="BL120" s="1329"/>
      <c r="BM120" s="1329"/>
      <c r="BN120" s="1329"/>
      <c r="BO120" s="1329"/>
      <c r="BP120" s="1329"/>
      <c r="BQ120" s="1329"/>
      <c r="BR120" s="1329"/>
      <c r="BS120" s="1329"/>
    </row>
    <row r="121" spans="12:71">
      <c r="L121" s="1329"/>
      <c r="M121" s="1329"/>
      <c r="N121" s="1329"/>
      <c r="O121" s="1329"/>
      <c r="P121" s="1329"/>
      <c r="Q121" s="1329"/>
      <c r="R121" s="1329"/>
      <c r="S121" s="1329"/>
      <c r="T121" s="1329"/>
      <c r="U121" s="1329"/>
      <c r="V121" s="1329"/>
      <c r="W121" s="1329"/>
      <c r="X121" s="1331"/>
      <c r="Y121" s="1331"/>
      <c r="Z121" s="1331"/>
      <c r="AA121" s="1331"/>
      <c r="AB121" s="1331"/>
      <c r="AC121" s="1331"/>
      <c r="AD121" s="1331"/>
      <c r="AE121" s="1331"/>
      <c r="AF121" s="1331"/>
      <c r="AG121" s="1331"/>
      <c r="AH121" s="1331"/>
      <c r="AI121" s="1331"/>
      <c r="AJ121" s="1331"/>
      <c r="AK121" s="1331"/>
      <c r="AL121" s="1331"/>
      <c r="AM121" s="1331"/>
      <c r="AN121" s="1331"/>
      <c r="AO121" s="1331"/>
      <c r="AP121" s="1331"/>
      <c r="AQ121" s="1331"/>
      <c r="AR121" s="1331"/>
      <c r="AS121" s="1331"/>
      <c r="AT121" s="1331"/>
      <c r="AU121" s="1331"/>
      <c r="AV121" s="1331"/>
      <c r="AW121" s="1331"/>
      <c r="AX121" s="1331"/>
      <c r="AY121" s="1331"/>
      <c r="AZ121" s="1331"/>
      <c r="BA121" s="1331"/>
      <c r="BB121" s="1329"/>
      <c r="BC121" s="1329"/>
      <c r="BD121" s="1329"/>
      <c r="BE121" s="1329"/>
      <c r="BF121" s="1329"/>
      <c r="BG121" s="1329"/>
      <c r="BH121" s="1329"/>
      <c r="BI121" s="1329"/>
      <c r="BJ121" s="1329"/>
      <c r="BK121" s="1329"/>
      <c r="BL121" s="1329"/>
      <c r="BM121" s="1329"/>
      <c r="BN121" s="1329"/>
      <c r="BO121" s="1329"/>
      <c r="BP121" s="1329"/>
      <c r="BQ121" s="1329"/>
      <c r="BR121" s="1329"/>
      <c r="BS121" s="1329"/>
    </row>
    <row r="122" spans="12:71">
      <c r="L122" s="1329"/>
      <c r="M122" s="1329"/>
      <c r="N122" s="1329"/>
      <c r="O122" s="1329"/>
      <c r="P122" s="1329"/>
      <c r="Q122" s="1329"/>
      <c r="R122" s="1329"/>
      <c r="S122" s="1329"/>
      <c r="T122" s="1329"/>
      <c r="U122" s="1329"/>
      <c r="V122" s="1329"/>
      <c r="W122" s="1329"/>
      <c r="X122" s="1331"/>
      <c r="Y122" s="1331"/>
      <c r="Z122" s="1331"/>
      <c r="AA122" s="1331"/>
      <c r="AB122" s="1331"/>
      <c r="AC122" s="1331"/>
      <c r="AD122" s="1331"/>
      <c r="AE122" s="1331"/>
      <c r="AF122" s="1331"/>
      <c r="AG122" s="1331"/>
      <c r="AH122" s="1331"/>
      <c r="AI122" s="1331"/>
      <c r="AJ122" s="1331"/>
      <c r="AK122" s="1331"/>
      <c r="AL122" s="1331"/>
      <c r="AM122" s="1331"/>
      <c r="AN122" s="1331"/>
      <c r="AO122" s="1331"/>
      <c r="AP122" s="1331"/>
      <c r="AQ122" s="1331"/>
      <c r="AR122" s="1331"/>
      <c r="AS122" s="1331"/>
      <c r="AT122" s="1331"/>
      <c r="AU122" s="1331"/>
      <c r="AV122" s="1331"/>
      <c r="AW122" s="1331"/>
      <c r="AX122" s="1331"/>
      <c r="AY122" s="1331"/>
      <c r="AZ122" s="1331"/>
      <c r="BA122" s="1331"/>
      <c r="BB122" s="1329"/>
      <c r="BC122" s="1329"/>
      <c r="BD122" s="1329"/>
      <c r="BE122" s="1329"/>
      <c r="BF122" s="1329"/>
      <c r="BG122" s="1329"/>
      <c r="BH122" s="1329"/>
      <c r="BI122" s="1329"/>
      <c r="BJ122" s="1329"/>
      <c r="BK122" s="1329"/>
      <c r="BL122" s="1329"/>
      <c r="BM122" s="1329"/>
      <c r="BN122" s="1329"/>
      <c r="BO122" s="1329"/>
      <c r="BP122" s="1329"/>
      <c r="BQ122" s="1329"/>
      <c r="BR122" s="1329"/>
      <c r="BS122" s="1329"/>
    </row>
    <row r="123" spans="12:71">
      <c r="L123" s="1329"/>
      <c r="M123" s="1329"/>
      <c r="N123" s="1329"/>
      <c r="O123" s="1329"/>
      <c r="P123" s="1329"/>
      <c r="Q123" s="1329"/>
      <c r="R123" s="1329"/>
      <c r="S123" s="1329"/>
      <c r="T123" s="1329"/>
      <c r="U123" s="1329"/>
      <c r="V123" s="1329"/>
      <c r="W123" s="1329"/>
      <c r="X123" s="1331"/>
      <c r="Y123" s="1331"/>
      <c r="Z123" s="1331"/>
      <c r="AA123" s="1331"/>
      <c r="AB123" s="1331"/>
      <c r="AC123" s="1331"/>
      <c r="AD123" s="1331"/>
      <c r="AE123" s="1331"/>
      <c r="AF123" s="1331"/>
      <c r="AG123" s="1331"/>
      <c r="AH123" s="1331"/>
      <c r="AI123" s="1331"/>
      <c r="AJ123" s="1331"/>
      <c r="AK123" s="1331"/>
      <c r="AL123" s="1331"/>
      <c r="AM123" s="1331"/>
      <c r="AN123" s="1331"/>
      <c r="AO123" s="1331"/>
      <c r="AP123" s="1331"/>
      <c r="AQ123" s="1331"/>
      <c r="AR123" s="1331"/>
      <c r="AS123" s="1331"/>
      <c r="AT123" s="1331"/>
      <c r="AU123" s="1331"/>
      <c r="AV123" s="1331"/>
      <c r="AW123" s="1331"/>
      <c r="AX123" s="1331"/>
      <c r="AY123" s="1331"/>
      <c r="AZ123" s="1331"/>
      <c r="BA123" s="1331"/>
      <c r="BB123" s="1329"/>
      <c r="BC123" s="1329"/>
      <c r="BD123" s="1329"/>
      <c r="BE123" s="1329"/>
      <c r="BF123" s="1329"/>
      <c r="BG123" s="1329"/>
      <c r="BH123" s="1329"/>
      <c r="BI123" s="1329"/>
      <c r="BJ123" s="1329"/>
      <c r="BK123" s="1329"/>
      <c r="BL123" s="1329"/>
      <c r="BM123" s="1329"/>
      <c r="BN123" s="1329"/>
      <c r="BO123" s="1329"/>
      <c r="BP123" s="1329"/>
      <c r="BQ123" s="1329"/>
      <c r="BR123" s="1329"/>
      <c r="BS123" s="1329"/>
    </row>
    <row r="124" spans="12:71">
      <c r="L124" s="1329"/>
      <c r="M124" s="1329"/>
      <c r="N124" s="1329"/>
      <c r="O124" s="1329"/>
      <c r="P124" s="1329"/>
      <c r="Q124" s="1329"/>
      <c r="R124" s="1329"/>
      <c r="S124" s="1329"/>
      <c r="T124" s="1329"/>
      <c r="U124" s="1329"/>
      <c r="V124" s="1329"/>
      <c r="W124" s="1329"/>
      <c r="X124" s="1331"/>
      <c r="Y124" s="1331"/>
      <c r="Z124" s="1331"/>
      <c r="AA124" s="1331"/>
      <c r="AB124" s="1331"/>
      <c r="AC124" s="1331"/>
      <c r="AD124" s="1331"/>
      <c r="AE124" s="1331"/>
      <c r="AF124" s="1331"/>
      <c r="AG124" s="1331"/>
      <c r="AH124" s="1331"/>
      <c r="AI124" s="1331"/>
      <c r="AJ124" s="1331"/>
      <c r="AK124" s="1331"/>
      <c r="AL124" s="1331"/>
      <c r="AM124" s="1331"/>
      <c r="AN124" s="1331"/>
      <c r="AO124" s="1331"/>
      <c r="AP124" s="1331"/>
      <c r="AQ124" s="1331"/>
      <c r="AR124" s="1331"/>
      <c r="AS124" s="1331"/>
      <c r="AT124" s="1331"/>
      <c r="AU124" s="1331"/>
      <c r="AV124" s="1331"/>
      <c r="AW124" s="1331"/>
      <c r="AX124" s="1331"/>
      <c r="AY124" s="1331"/>
      <c r="AZ124" s="1331"/>
      <c r="BA124" s="1331"/>
      <c r="BB124" s="1329"/>
      <c r="BC124" s="1329"/>
      <c r="BD124" s="1329"/>
      <c r="BE124" s="1329"/>
      <c r="BF124" s="1329"/>
      <c r="BG124" s="1329"/>
      <c r="BH124" s="1329"/>
      <c r="BI124" s="1329"/>
      <c r="BJ124" s="1329"/>
      <c r="BK124" s="1329"/>
      <c r="BL124" s="1329"/>
      <c r="BM124" s="1329"/>
      <c r="BN124" s="1329"/>
      <c r="BO124" s="1329"/>
      <c r="BP124" s="1329"/>
      <c r="BQ124" s="1329"/>
      <c r="BR124" s="1329"/>
      <c r="BS124" s="1329"/>
    </row>
    <row r="125" spans="12:71">
      <c r="L125" s="1329"/>
      <c r="M125" s="1329"/>
      <c r="N125" s="1329"/>
      <c r="O125" s="1329"/>
      <c r="P125" s="1329"/>
      <c r="Q125" s="1329"/>
      <c r="R125" s="1329"/>
      <c r="S125" s="1329"/>
      <c r="T125" s="1329"/>
      <c r="U125" s="1329"/>
      <c r="V125" s="1329"/>
      <c r="W125" s="1329"/>
      <c r="X125" s="1331"/>
      <c r="Y125" s="1331"/>
      <c r="Z125" s="1331"/>
      <c r="AA125" s="1331"/>
      <c r="AB125" s="1331"/>
      <c r="AC125" s="1331"/>
      <c r="AD125" s="1331"/>
      <c r="AE125" s="1331"/>
      <c r="AF125" s="1331"/>
      <c r="AG125" s="1331"/>
      <c r="AH125" s="1331"/>
      <c r="AI125" s="1331"/>
      <c r="AJ125" s="1331"/>
      <c r="AK125" s="1331"/>
      <c r="AL125" s="1331"/>
      <c r="AM125" s="1331"/>
      <c r="AN125" s="1331"/>
      <c r="AO125" s="1331"/>
      <c r="AP125" s="1331"/>
      <c r="AQ125" s="1331"/>
      <c r="AR125" s="1331"/>
      <c r="AS125" s="1331"/>
      <c r="AT125" s="1331"/>
      <c r="AU125" s="1331"/>
      <c r="AV125" s="1331"/>
      <c r="AW125" s="1331"/>
      <c r="AX125" s="1331"/>
      <c r="AY125" s="1331"/>
      <c r="AZ125" s="1331"/>
      <c r="BA125" s="1331"/>
      <c r="BB125" s="1329"/>
      <c r="BC125" s="1329"/>
      <c r="BD125" s="1329"/>
      <c r="BE125" s="1329"/>
      <c r="BF125" s="1329"/>
      <c r="BG125" s="1329"/>
      <c r="BH125" s="1329"/>
      <c r="BI125" s="1329"/>
      <c r="BJ125" s="1329"/>
      <c r="BK125" s="1329"/>
      <c r="BL125" s="1329"/>
      <c r="BM125" s="1329"/>
      <c r="BN125" s="1329"/>
      <c r="BO125" s="1329"/>
      <c r="BP125" s="1329"/>
      <c r="BQ125" s="1329"/>
      <c r="BR125" s="1329"/>
      <c r="BS125" s="1329"/>
    </row>
    <row r="126" spans="12:71">
      <c r="L126" s="1329"/>
      <c r="M126" s="1329"/>
      <c r="N126" s="1329"/>
      <c r="O126" s="1329"/>
      <c r="P126" s="1329"/>
      <c r="Q126" s="1329"/>
      <c r="R126" s="1329"/>
      <c r="S126" s="1329"/>
      <c r="T126" s="1329"/>
      <c r="U126" s="1329"/>
      <c r="V126" s="1329"/>
      <c r="W126" s="1329"/>
      <c r="X126" s="1331"/>
      <c r="Y126" s="1331"/>
      <c r="Z126" s="1331"/>
      <c r="AA126" s="1331"/>
      <c r="AB126" s="1331"/>
      <c r="AC126" s="1331"/>
      <c r="AD126" s="1331"/>
      <c r="AE126" s="1331"/>
      <c r="AF126" s="1331"/>
      <c r="AG126" s="1331"/>
      <c r="AH126" s="1331"/>
      <c r="AI126" s="1331"/>
      <c r="AJ126" s="1331"/>
      <c r="AK126" s="1331"/>
      <c r="AL126" s="1331"/>
      <c r="AM126" s="1331"/>
      <c r="AN126" s="1331"/>
      <c r="AO126" s="1331"/>
      <c r="AP126" s="1331"/>
      <c r="AQ126" s="1331"/>
      <c r="AR126" s="1331"/>
      <c r="AS126" s="1331"/>
      <c r="AT126" s="1331"/>
      <c r="AU126" s="1331"/>
      <c r="AV126" s="1331"/>
      <c r="AW126" s="1331"/>
      <c r="AX126" s="1331"/>
      <c r="AY126" s="1331"/>
      <c r="AZ126" s="1331"/>
      <c r="BA126" s="1331"/>
      <c r="BB126" s="1329"/>
      <c r="BC126" s="1329"/>
      <c r="BD126" s="1329"/>
      <c r="BE126" s="1329"/>
      <c r="BF126" s="1329"/>
      <c r="BG126" s="1329"/>
      <c r="BH126" s="1329"/>
      <c r="BI126" s="1329"/>
      <c r="BJ126" s="1329"/>
      <c r="BK126" s="1329"/>
      <c r="BL126" s="1329"/>
      <c r="BM126" s="1329"/>
      <c r="BN126" s="1329"/>
      <c r="BO126" s="1329"/>
      <c r="BP126" s="1329"/>
      <c r="BQ126" s="1329"/>
      <c r="BR126" s="1329"/>
      <c r="BS126" s="1329"/>
    </row>
    <row r="127" spans="12:71">
      <c r="L127" s="1329"/>
      <c r="M127" s="1329"/>
      <c r="N127" s="1329"/>
      <c r="O127" s="1329"/>
      <c r="P127" s="1329"/>
      <c r="Q127" s="1329"/>
      <c r="R127" s="1329"/>
      <c r="S127" s="1329"/>
      <c r="T127" s="1329"/>
      <c r="U127" s="1329"/>
      <c r="V127" s="1329"/>
      <c r="W127" s="1329"/>
      <c r="X127" s="1331"/>
      <c r="Y127" s="1331"/>
      <c r="Z127" s="1331"/>
      <c r="AA127" s="1331"/>
      <c r="AB127" s="1331"/>
      <c r="AC127" s="1331"/>
      <c r="AD127" s="1331"/>
      <c r="AE127" s="1331"/>
      <c r="AF127" s="1331"/>
      <c r="AG127" s="1331"/>
      <c r="AH127" s="1331"/>
      <c r="AI127" s="1331"/>
      <c r="AJ127" s="1331"/>
      <c r="AK127" s="1331"/>
      <c r="AL127" s="1331"/>
      <c r="AM127" s="1331"/>
      <c r="AN127" s="1331"/>
      <c r="AO127" s="1331"/>
      <c r="AP127" s="1331"/>
      <c r="AQ127" s="1331"/>
      <c r="AR127" s="1331"/>
      <c r="AS127" s="1331"/>
      <c r="AT127" s="1331"/>
      <c r="AU127" s="1331"/>
      <c r="AV127" s="1331"/>
      <c r="AW127" s="1331"/>
      <c r="AX127" s="1331"/>
      <c r="AY127" s="1331"/>
      <c r="AZ127" s="1331"/>
      <c r="BA127" s="1331"/>
      <c r="BB127" s="1329"/>
      <c r="BC127" s="1329"/>
      <c r="BD127" s="1329"/>
      <c r="BE127" s="1329"/>
      <c r="BF127" s="1329"/>
      <c r="BG127" s="1329"/>
      <c r="BH127" s="1329"/>
      <c r="BI127" s="1329"/>
      <c r="BJ127" s="1329"/>
      <c r="BK127" s="1329"/>
      <c r="BL127" s="1329"/>
      <c r="BM127" s="1329"/>
      <c r="BN127" s="1329"/>
      <c r="BO127" s="1329"/>
      <c r="BP127" s="1329"/>
      <c r="BQ127" s="1329"/>
      <c r="BR127" s="1329"/>
      <c r="BS127" s="1329"/>
    </row>
    <row r="128" spans="12:71">
      <c r="L128" s="1329"/>
      <c r="M128" s="1329"/>
      <c r="N128" s="1329"/>
      <c r="O128" s="1329"/>
      <c r="P128" s="1329"/>
      <c r="Q128" s="1329"/>
      <c r="R128" s="1329"/>
      <c r="S128" s="1329"/>
      <c r="T128" s="1329"/>
      <c r="U128" s="1329"/>
      <c r="V128" s="1329"/>
      <c r="W128" s="1329"/>
      <c r="X128" s="1331"/>
      <c r="Y128" s="1331"/>
      <c r="Z128" s="1331"/>
      <c r="AA128" s="1331"/>
      <c r="AB128" s="1331"/>
      <c r="AC128" s="1331"/>
      <c r="AD128" s="1331"/>
      <c r="AE128" s="1331"/>
      <c r="AF128" s="1331"/>
      <c r="AG128" s="1331"/>
      <c r="AH128" s="1331"/>
      <c r="AI128" s="1331"/>
      <c r="AJ128" s="1331"/>
      <c r="AK128" s="1331"/>
      <c r="AL128" s="1331"/>
      <c r="AM128" s="1331"/>
      <c r="AN128" s="1331"/>
      <c r="AO128" s="1331"/>
      <c r="AP128" s="1331"/>
      <c r="AQ128" s="1331"/>
      <c r="AR128" s="1331"/>
      <c r="AS128" s="1331"/>
      <c r="AT128" s="1331"/>
      <c r="AU128" s="1331"/>
      <c r="AV128" s="1331"/>
      <c r="AW128" s="1331"/>
      <c r="AX128" s="1331"/>
      <c r="AY128" s="1331"/>
      <c r="AZ128" s="1331"/>
      <c r="BA128" s="1331"/>
      <c r="BB128" s="1329"/>
      <c r="BC128" s="1329"/>
      <c r="BD128" s="1329"/>
      <c r="BE128" s="1329"/>
      <c r="BF128" s="1329"/>
      <c r="BG128" s="1329"/>
      <c r="BH128" s="1329"/>
      <c r="BI128" s="1329"/>
      <c r="BJ128" s="1329"/>
      <c r="BK128" s="1329"/>
      <c r="BL128" s="1329"/>
      <c r="BM128" s="1329"/>
      <c r="BN128" s="1329"/>
      <c r="BO128" s="1329"/>
      <c r="BP128" s="1329"/>
      <c r="BQ128" s="1329"/>
      <c r="BR128" s="1329"/>
      <c r="BS128" s="1329"/>
    </row>
    <row r="129" spans="12:71">
      <c r="L129" s="1329"/>
      <c r="M129" s="1329"/>
      <c r="N129" s="1329"/>
      <c r="O129" s="1329"/>
      <c r="P129" s="1329"/>
      <c r="Q129" s="1329"/>
      <c r="R129" s="1329"/>
      <c r="S129" s="1329"/>
      <c r="T129" s="1329"/>
      <c r="U129" s="1329"/>
      <c r="V129" s="1329"/>
      <c r="W129" s="1329"/>
      <c r="X129" s="1331"/>
      <c r="Y129" s="1331"/>
      <c r="Z129" s="1331"/>
      <c r="AA129" s="1331"/>
      <c r="AB129" s="1331"/>
      <c r="AC129" s="1331"/>
      <c r="AD129" s="1331"/>
      <c r="AE129" s="1331"/>
      <c r="AF129" s="1331"/>
      <c r="AG129" s="1331"/>
      <c r="AH129" s="1331"/>
      <c r="AI129" s="1331"/>
      <c r="AJ129" s="1331"/>
      <c r="AK129" s="1331"/>
      <c r="AL129" s="1331"/>
      <c r="AM129" s="1331"/>
      <c r="AN129" s="1331"/>
      <c r="AO129" s="1331"/>
      <c r="AP129" s="1331"/>
      <c r="AQ129" s="1331"/>
      <c r="AR129" s="1331"/>
      <c r="AS129" s="1331"/>
      <c r="AT129" s="1331"/>
      <c r="AU129" s="1331"/>
      <c r="AV129" s="1331"/>
      <c r="AW129" s="1331"/>
      <c r="AX129" s="1331"/>
      <c r="AY129" s="1331"/>
      <c r="AZ129" s="1331"/>
      <c r="BA129" s="1331"/>
      <c r="BB129" s="1329"/>
      <c r="BC129" s="1329"/>
      <c r="BD129" s="1329"/>
      <c r="BE129" s="1329"/>
      <c r="BF129" s="1329"/>
      <c r="BG129" s="1329"/>
      <c r="BH129" s="1329"/>
      <c r="BI129" s="1329"/>
      <c r="BJ129" s="1329"/>
      <c r="BK129" s="1329"/>
      <c r="BL129" s="1329"/>
      <c r="BM129" s="1329"/>
      <c r="BN129" s="1329"/>
      <c r="BO129" s="1329"/>
      <c r="BP129" s="1329"/>
      <c r="BQ129" s="1329"/>
      <c r="BR129" s="1329"/>
      <c r="BS129" s="1329"/>
    </row>
    <row r="130" spans="12:71">
      <c r="L130" s="1329"/>
      <c r="M130" s="1329"/>
      <c r="N130" s="1329"/>
      <c r="O130" s="1329"/>
      <c r="P130" s="1329"/>
      <c r="Q130" s="1329"/>
      <c r="R130" s="1329"/>
      <c r="S130" s="1329"/>
      <c r="T130" s="1329"/>
      <c r="U130" s="1329"/>
      <c r="V130" s="1329"/>
      <c r="W130" s="1329"/>
      <c r="X130" s="1331"/>
      <c r="Y130" s="1331"/>
      <c r="Z130" s="1331"/>
      <c r="AA130" s="1331"/>
      <c r="AB130" s="1331"/>
      <c r="AC130" s="1331"/>
      <c r="AD130" s="1331"/>
      <c r="AE130" s="1331"/>
      <c r="AF130" s="1331"/>
      <c r="AG130" s="1331"/>
      <c r="AH130" s="1331"/>
      <c r="AI130" s="1331"/>
      <c r="AJ130" s="1331"/>
      <c r="AK130" s="1331"/>
      <c r="AL130" s="1331"/>
      <c r="AM130" s="1331"/>
      <c r="AN130" s="1331"/>
      <c r="AO130" s="1331"/>
      <c r="AP130" s="1331"/>
      <c r="AQ130" s="1331"/>
      <c r="AR130" s="1331"/>
      <c r="AS130" s="1331"/>
      <c r="AT130" s="1331"/>
      <c r="AU130" s="1331"/>
      <c r="AV130" s="1331"/>
      <c r="AW130" s="1331"/>
      <c r="AX130" s="1331"/>
      <c r="AY130" s="1331"/>
      <c r="AZ130" s="1331"/>
      <c r="BA130" s="1331"/>
      <c r="BB130" s="1329"/>
      <c r="BC130" s="1329"/>
      <c r="BD130" s="1329"/>
      <c r="BE130" s="1329"/>
      <c r="BF130" s="1329"/>
      <c r="BG130" s="1329"/>
      <c r="BH130" s="1329"/>
      <c r="BI130" s="1329"/>
      <c r="BJ130" s="1329"/>
      <c r="BK130" s="1329"/>
      <c r="BL130" s="1329"/>
      <c r="BM130" s="1329"/>
      <c r="BN130" s="1329"/>
      <c r="BO130" s="1329"/>
      <c r="BP130" s="1329"/>
      <c r="BQ130" s="1329"/>
      <c r="BR130" s="1329"/>
      <c r="BS130" s="1329"/>
    </row>
    <row r="131" spans="12:71">
      <c r="L131" s="1329"/>
      <c r="M131" s="1329"/>
      <c r="N131" s="1329"/>
      <c r="O131" s="1329"/>
      <c r="P131" s="1329"/>
      <c r="Q131" s="1329"/>
      <c r="R131" s="1329"/>
      <c r="S131" s="1329"/>
      <c r="T131" s="1329"/>
      <c r="U131" s="1329"/>
      <c r="V131" s="1329"/>
      <c r="W131" s="1329"/>
      <c r="X131" s="1331"/>
      <c r="Y131" s="1331"/>
      <c r="Z131" s="1331"/>
      <c r="AA131" s="1331"/>
      <c r="AB131" s="1331"/>
      <c r="AC131" s="1331"/>
      <c r="AD131" s="1331"/>
      <c r="AE131" s="1331"/>
      <c r="AF131" s="1331"/>
      <c r="AG131" s="1331"/>
      <c r="AH131" s="1331"/>
      <c r="AI131" s="1331"/>
      <c r="AJ131" s="1331"/>
      <c r="AK131" s="1331"/>
      <c r="AL131" s="1331"/>
      <c r="AM131" s="1331"/>
      <c r="AN131" s="1331"/>
      <c r="AO131" s="1331"/>
      <c r="AP131" s="1331"/>
      <c r="AQ131" s="1331"/>
      <c r="AR131" s="1331"/>
      <c r="AS131" s="1331"/>
      <c r="AT131" s="1331"/>
      <c r="AU131" s="1331"/>
      <c r="AV131" s="1331"/>
      <c r="AW131" s="1331"/>
      <c r="AX131" s="1331"/>
      <c r="AY131" s="1331"/>
      <c r="AZ131" s="1331"/>
      <c r="BA131" s="1331"/>
      <c r="BB131" s="1329"/>
      <c r="BC131" s="1329"/>
      <c r="BD131" s="1329"/>
      <c r="BE131" s="1329"/>
      <c r="BF131" s="1329"/>
      <c r="BG131" s="1329"/>
      <c r="BH131" s="1329"/>
      <c r="BI131" s="1329"/>
      <c r="BJ131" s="1329"/>
      <c r="BK131" s="1329"/>
      <c r="BL131" s="1329"/>
      <c r="BM131" s="1329"/>
      <c r="BN131" s="1329"/>
      <c r="BO131" s="1329"/>
      <c r="BP131" s="1329"/>
      <c r="BQ131" s="1329"/>
      <c r="BR131" s="1329"/>
      <c r="BS131" s="1329"/>
    </row>
    <row r="132" spans="12:71">
      <c r="L132" s="1329"/>
      <c r="M132" s="1329"/>
      <c r="N132" s="1329"/>
      <c r="O132" s="1329"/>
      <c r="P132" s="1329"/>
      <c r="Q132" s="1329"/>
      <c r="R132" s="1329"/>
      <c r="S132" s="1329"/>
      <c r="T132" s="1329"/>
      <c r="U132" s="1329"/>
      <c r="V132" s="1329"/>
      <c r="W132" s="1329"/>
      <c r="X132" s="1329"/>
      <c r="Y132" s="1329"/>
      <c r="Z132" s="1329"/>
      <c r="AA132" s="1329"/>
      <c r="AB132" s="1329"/>
      <c r="AC132" s="1329"/>
      <c r="AD132" s="1329"/>
      <c r="AE132" s="1329"/>
      <c r="AF132" s="1329"/>
      <c r="AG132" s="1329"/>
      <c r="AH132" s="1329"/>
      <c r="AI132" s="1329"/>
      <c r="AJ132" s="1329"/>
      <c r="AK132" s="1329"/>
      <c r="AL132" s="1329"/>
      <c r="AM132" s="1329"/>
      <c r="AN132" s="1329"/>
      <c r="AO132" s="1329"/>
      <c r="AP132" s="1329"/>
      <c r="AQ132" s="1329"/>
      <c r="AR132" s="1329"/>
      <c r="AS132" s="1329"/>
      <c r="AT132" s="1329"/>
      <c r="AU132" s="1329"/>
      <c r="AV132" s="1329"/>
      <c r="AW132" s="1329"/>
      <c r="AX132" s="1329"/>
      <c r="AY132" s="1329"/>
      <c r="AZ132" s="1329"/>
      <c r="BA132" s="1329"/>
      <c r="BB132" s="1329"/>
      <c r="BC132" s="1329"/>
      <c r="BD132" s="1329"/>
      <c r="BE132" s="1329"/>
      <c r="BF132" s="1329"/>
      <c r="BG132" s="1329"/>
      <c r="BH132" s="1329"/>
      <c r="BI132" s="1329"/>
      <c r="BJ132" s="1329"/>
      <c r="BK132" s="1329"/>
      <c r="BL132" s="1329"/>
      <c r="BM132" s="1329"/>
      <c r="BN132" s="1329"/>
      <c r="BO132" s="1329"/>
      <c r="BP132" s="1329"/>
      <c r="BQ132" s="1329"/>
      <c r="BR132" s="1329"/>
      <c r="BS132" s="1329"/>
    </row>
    <row r="133" spans="12:71">
      <c r="L133" s="1329"/>
      <c r="M133" s="1329"/>
      <c r="N133" s="1329"/>
      <c r="O133" s="1329"/>
      <c r="P133" s="1329"/>
      <c r="Q133" s="1329"/>
      <c r="R133" s="1329"/>
      <c r="S133" s="1329"/>
      <c r="T133" s="1329"/>
      <c r="U133" s="1329"/>
      <c r="V133" s="1329"/>
      <c r="W133" s="1329"/>
      <c r="X133" s="1329"/>
      <c r="Y133" s="1329"/>
      <c r="Z133" s="1329"/>
      <c r="AA133" s="1329"/>
      <c r="AB133" s="1329"/>
      <c r="AC133" s="1329"/>
      <c r="AD133" s="1329"/>
      <c r="AE133" s="1329"/>
      <c r="AF133" s="1329"/>
      <c r="AG133" s="1329"/>
      <c r="AH133" s="1329"/>
      <c r="AI133" s="1329"/>
      <c r="AJ133" s="1329"/>
      <c r="AK133" s="1329"/>
      <c r="AL133" s="1329"/>
      <c r="AM133" s="1329"/>
      <c r="AN133" s="1329"/>
      <c r="AO133" s="1329"/>
      <c r="AP133" s="1329"/>
      <c r="AQ133" s="1329"/>
      <c r="AR133" s="1329"/>
      <c r="AS133" s="1329"/>
      <c r="AT133" s="1329"/>
      <c r="AU133" s="1329"/>
      <c r="AV133" s="1329"/>
      <c r="AW133" s="1329"/>
      <c r="AX133" s="1329"/>
      <c r="AY133" s="1329"/>
      <c r="AZ133" s="1329"/>
      <c r="BA133" s="1329"/>
      <c r="BB133" s="1329"/>
      <c r="BC133" s="1329"/>
      <c r="BD133" s="1329"/>
      <c r="BE133" s="1329"/>
      <c r="BF133" s="1329"/>
      <c r="BG133" s="1329"/>
      <c r="BH133" s="1329"/>
      <c r="BI133" s="1329"/>
      <c r="BJ133" s="1329"/>
      <c r="BK133" s="1329"/>
      <c r="BL133" s="1329"/>
      <c r="BM133" s="1329"/>
      <c r="BN133" s="1329"/>
      <c r="BO133" s="1329"/>
      <c r="BP133" s="1329"/>
      <c r="BQ133" s="1329"/>
      <c r="BR133" s="1329"/>
      <c r="BS133" s="1329"/>
    </row>
    <row r="134" spans="12:71">
      <c r="L134" s="1329"/>
      <c r="M134" s="1329"/>
      <c r="N134" s="1329"/>
      <c r="O134" s="1329"/>
      <c r="P134" s="1329"/>
      <c r="Q134" s="1329"/>
      <c r="R134" s="1329"/>
      <c r="S134" s="1329"/>
      <c r="T134" s="1329"/>
      <c r="U134" s="1329"/>
      <c r="V134" s="1329"/>
      <c r="W134" s="1329"/>
      <c r="X134" s="1329"/>
      <c r="Y134" s="1329"/>
      <c r="Z134" s="1329"/>
      <c r="AA134" s="1329"/>
      <c r="AB134" s="1329"/>
      <c r="AC134" s="1329"/>
      <c r="AD134" s="1329"/>
      <c r="AE134" s="1329"/>
      <c r="AF134" s="1329"/>
      <c r="AG134" s="1329"/>
      <c r="AH134" s="1329"/>
      <c r="AI134" s="1329"/>
      <c r="AJ134" s="1329"/>
      <c r="AK134" s="1329"/>
      <c r="AL134" s="1329"/>
      <c r="AM134" s="1329"/>
      <c r="AN134" s="1329"/>
      <c r="AO134" s="1329"/>
      <c r="AP134" s="1329"/>
      <c r="AQ134" s="1329"/>
      <c r="AR134" s="1329"/>
      <c r="AS134" s="1329"/>
      <c r="AT134" s="1329"/>
      <c r="AU134" s="1329"/>
      <c r="AV134" s="1329"/>
      <c r="AW134" s="1329"/>
      <c r="AX134" s="1329"/>
      <c r="AY134" s="1329"/>
      <c r="AZ134" s="1329"/>
      <c r="BA134" s="1329"/>
      <c r="BB134" s="1329"/>
      <c r="BC134" s="1329"/>
      <c r="BD134" s="1329"/>
      <c r="BE134" s="1329"/>
      <c r="BF134" s="1329"/>
      <c r="BG134" s="1329"/>
      <c r="BH134" s="1329"/>
      <c r="BI134" s="1329"/>
      <c r="BJ134" s="1329"/>
      <c r="BK134" s="1329"/>
      <c r="BL134" s="1329"/>
      <c r="BM134" s="1329"/>
      <c r="BN134" s="1329"/>
      <c r="BO134" s="1329"/>
      <c r="BP134" s="1329"/>
      <c r="BQ134" s="1329"/>
      <c r="BR134" s="1329"/>
      <c r="BS134" s="1329"/>
    </row>
    <row r="135" spans="12:71">
      <c r="L135" s="1329"/>
      <c r="M135" s="1329"/>
      <c r="N135" s="1329"/>
      <c r="O135" s="1329"/>
      <c r="P135" s="1329"/>
      <c r="Q135" s="1329"/>
      <c r="R135" s="1329"/>
      <c r="S135" s="1329"/>
      <c r="T135" s="1329"/>
      <c r="U135" s="1329"/>
      <c r="V135" s="1329"/>
      <c r="W135" s="1329"/>
      <c r="X135" s="1329"/>
      <c r="Y135" s="1329"/>
      <c r="Z135" s="1329"/>
      <c r="AA135" s="1329"/>
      <c r="AB135" s="1329"/>
      <c r="AC135" s="1329"/>
      <c r="AD135" s="1329"/>
      <c r="AE135" s="1329"/>
      <c r="AF135" s="1329"/>
      <c r="AG135" s="1329"/>
      <c r="AH135" s="1329"/>
      <c r="AI135" s="1329"/>
      <c r="AJ135" s="1329"/>
      <c r="AK135" s="1329"/>
      <c r="AL135" s="1329"/>
      <c r="AM135" s="1329"/>
      <c r="AN135" s="1329"/>
      <c r="AO135" s="1329"/>
      <c r="AP135" s="1329"/>
      <c r="AQ135" s="1329"/>
      <c r="AR135" s="1329"/>
      <c r="AS135" s="1329"/>
      <c r="AT135" s="1329"/>
      <c r="AU135" s="1329"/>
      <c r="AV135" s="1329"/>
      <c r="AW135" s="1329"/>
      <c r="AX135" s="1329"/>
      <c r="AY135" s="1329"/>
      <c r="AZ135" s="1329"/>
      <c r="BA135" s="1329"/>
      <c r="BB135" s="1329"/>
      <c r="BC135" s="1329"/>
      <c r="BD135" s="1329"/>
      <c r="BE135" s="1329"/>
      <c r="BF135" s="1329"/>
      <c r="BG135" s="1329"/>
      <c r="BH135" s="1329"/>
      <c r="BI135" s="1329"/>
      <c r="BJ135" s="1329"/>
      <c r="BK135" s="1329"/>
      <c r="BL135" s="1329"/>
      <c r="BM135" s="1329"/>
      <c r="BN135" s="1329"/>
      <c r="BO135" s="1329"/>
      <c r="BP135" s="1329"/>
      <c r="BQ135" s="1329"/>
      <c r="BR135" s="1329"/>
      <c r="BS135" s="1329"/>
    </row>
    <row r="136" spans="12:71">
      <c r="L136" s="1329"/>
      <c r="M136" s="1329"/>
      <c r="N136" s="1329"/>
      <c r="O136" s="1329"/>
      <c r="P136" s="1329"/>
      <c r="Q136" s="1329"/>
      <c r="R136" s="1329"/>
      <c r="S136" s="1329"/>
      <c r="T136" s="1329"/>
      <c r="U136" s="1329"/>
      <c r="V136" s="1329"/>
      <c r="W136" s="1329"/>
      <c r="X136" s="1329"/>
      <c r="Y136" s="1329"/>
      <c r="Z136" s="1329"/>
      <c r="AA136" s="1329"/>
      <c r="AB136" s="1329"/>
      <c r="AC136" s="1329"/>
      <c r="AD136" s="1329"/>
      <c r="AE136" s="1329"/>
      <c r="AF136" s="1329"/>
      <c r="AG136" s="1329"/>
      <c r="AH136" s="1329"/>
      <c r="AI136" s="1329"/>
      <c r="AJ136" s="1329"/>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c r="BN136" s="1329"/>
      <c r="BO136" s="1329"/>
      <c r="BP136" s="1329"/>
      <c r="BQ136" s="1329"/>
      <c r="BR136" s="1329"/>
      <c r="BS136" s="1329"/>
    </row>
    <row r="137" spans="12:71">
      <c r="L137" s="1329"/>
      <c r="M137" s="1329"/>
      <c r="N137" s="1329"/>
      <c r="O137" s="1329"/>
      <c r="P137" s="1329"/>
      <c r="Q137" s="1329"/>
      <c r="R137" s="1329"/>
      <c r="S137" s="1329"/>
      <c r="T137" s="1329"/>
      <c r="U137" s="1329"/>
      <c r="V137" s="1329"/>
      <c r="W137" s="1329"/>
      <c r="X137" s="1329"/>
      <c r="Y137" s="1329"/>
      <c r="Z137" s="1329"/>
      <c r="AA137" s="1329"/>
      <c r="AB137" s="1329"/>
      <c r="AC137" s="1329"/>
      <c r="AD137" s="1329"/>
      <c r="AE137" s="1329"/>
      <c r="AF137" s="1329"/>
      <c r="AG137" s="1329"/>
      <c r="AH137" s="1329"/>
      <c r="AI137" s="1329"/>
      <c r="AJ137" s="1329"/>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c r="BN137" s="1329"/>
      <c r="BO137" s="1329"/>
      <c r="BP137" s="1329"/>
      <c r="BQ137" s="1329"/>
      <c r="BR137" s="1329"/>
      <c r="BS137" s="1329"/>
    </row>
    <row r="138" spans="12:71">
      <c r="L138" s="1329"/>
      <c r="M138" s="1329"/>
      <c r="N138" s="1329"/>
      <c r="O138" s="1329"/>
      <c r="P138" s="1329"/>
      <c r="Q138" s="1329"/>
      <c r="R138" s="1329"/>
      <c r="S138" s="1329"/>
      <c r="T138" s="1329"/>
      <c r="U138" s="1329"/>
      <c r="V138" s="1329"/>
      <c r="W138" s="1329"/>
      <c r="X138" s="1329"/>
      <c r="Y138" s="1329"/>
      <c r="Z138" s="1329"/>
      <c r="AA138" s="1329"/>
      <c r="AB138" s="1329"/>
      <c r="AC138" s="1329"/>
      <c r="AD138" s="1329"/>
      <c r="AE138" s="1329"/>
      <c r="AF138" s="1329"/>
      <c r="AG138" s="1329"/>
      <c r="AH138" s="1329"/>
      <c r="AI138" s="1329"/>
      <c r="AJ138" s="1329"/>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c r="BN138" s="1329"/>
      <c r="BO138" s="1329"/>
      <c r="BP138" s="1329"/>
      <c r="BQ138" s="1329"/>
      <c r="BR138" s="1329"/>
      <c r="BS138" s="1329"/>
    </row>
    <row r="139" spans="12:71">
      <c r="L139" s="1329"/>
      <c r="M139" s="1329"/>
      <c r="N139" s="1329"/>
      <c r="O139" s="1329"/>
      <c r="P139" s="1329"/>
      <c r="Q139" s="1329"/>
      <c r="R139" s="1329"/>
      <c r="S139" s="1329"/>
      <c r="T139" s="1329"/>
      <c r="U139" s="1329"/>
      <c r="V139" s="1329"/>
      <c r="W139" s="1329"/>
      <c r="X139" s="1329"/>
      <c r="Y139" s="1329"/>
      <c r="Z139" s="1329"/>
      <c r="AA139" s="1329"/>
      <c r="AB139" s="1329"/>
      <c r="AC139" s="1329"/>
      <c r="AD139" s="1329"/>
      <c r="AE139" s="1329"/>
      <c r="AF139" s="1329"/>
      <c r="AG139" s="1329"/>
      <c r="AH139" s="1329"/>
      <c r="AI139" s="1329"/>
      <c r="AJ139" s="1329"/>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c r="BN139" s="1329"/>
      <c r="BO139" s="1329"/>
      <c r="BP139" s="1329"/>
      <c r="BQ139" s="1329"/>
      <c r="BR139" s="1329"/>
      <c r="BS139" s="1329"/>
    </row>
    <row r="140" spans="12:71">
      <c r="L140" s="1329"/>
      <c r="M140" s="1329"/>
      <c r="N140" s="1329"/>
      <c r="O140" s="1329"/>
      <c r="P140" s="1329"/>
      <c r="Q140" s="1329"/>
      <c r="R140" s="1329"/>
      <c r="S140" s="1329"/>
      <c r="T140" s="1329"/>
      <c r="U140" s="1329"/>
      <c r="V140" s="1329"/>
      <c r="W140" s="1329"/>
      <c r="X140" s="1329"/>
      <c r="Y140" s="1329"/>
      <c r="Z140" s="1329"/>
      <c r="AA140" s="1329"/>
      <c r="AB140" s="1329"/>
      <c r="AC140" s="1329"/>
      <c r="AD140" s="1329"/>
      <c r="AE140" s="1329"/>
      <c r="AF140" s="1329"/>
      <c r="AG140" s="1329"/>
      <c r="AH140" s="1329"/>
      <c r="AI140" s="1329"/>
      <c r="AJ140" s="1329"/>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c r="BN140" s="1329"/>
      <c r="BO140" s="1329"/>
      <c r="BP140" s="1329"/>
      <c r="BQ140" s="1329"/>
      <c r="BR140" s="1329"/>
      <c r="BS140" s="1329"/>
    </row>
    <row r="141" spans="12:71">
      <c r="L141" s="1329"/>
      <c r="M141" s="1329"/>
      <c r="N141" s="1329"/>
      <c r="O141" s="1329"/>
      <c r="P141" s="1329"/>
      <c r="Q141" s="1329"/>
      <c r="R141" s="1329"/>
      <c r="S141" s="1329"/>
      <c r="T141" s="1329"/>
      <c r="U141" s="1329"/>
      <c r="V141" s="1329"/>
      <c r="W141" s="1329"/>
      <c r="X141" s="1329"/>
      <c r="Y141" s="1329"/>
      <c r="Z141" s="1329"/>
      <c r="AA141" s="1329"/>
      <c r="AB141" s="1329"/>
      <c r="AC141" s="1329"/>
      <c r="AD141" s="1329"/>
      <c r="AE141" s="1329"/>
      <c r="AF141" s="1329"/>
      <c r="AG141" s="1329"/>
      <c r="AH141" s="1329"/>
      <c r="AI141" s="1329"/>
      <c r="AJ141" s="1329"/>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c r="BN141" s="1329"/>
      <c r="BO141" s="1329"/>
      <c r="BP141" s="1329"/>
      <c r="BQ141" s="1329"/>
      <c r="BR141" s="1329"/>
      <c r="BS141" s="1329"/>
    </row>
    <row r="142" spans="12:71">
      <c r="L142" s="1329"/>
      <c r="M142" s="1329"/>
      <c r="N142" s="1329"/>
      <c r="O142" s="1329"/>
      <c r="P142" s="1329"/>
      <c r="Q142" s="1329"/>
      <c r="R142" s="1329"/>
      <c r="S142" s="1329"/>
      <c r="T142" s="1329"/>
      <c r="U142" s="1329"/>
      <c r="V142" s="1329"/>
      <c r="W142" s="1329"/>
      <c r="X142" s="1329"/>
      <c r="Y142" s="1329"/>
      <c r="Z142" s="1329"/>
      <c r="AA142" s="1329"/>
      <c r="AB142" s="1329"/>
      <c r="AC142" s="1329"/>
      <c r="AD142" s="1329"/>
      <c r="AE142" s="1329"/>
      <c r="AF142" s="1329"/>
      <c r="AG142" s="1329"/>
      <c r="AH142" s="1329"/>
      <c r="AI142" s="1329"/>
      <c r="AJ142" s="1329"/>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c r="BN142" s="1329"/>
      <c r="BO142" s="1329"/>
      <c r="BP142" s="1329"/>
      <c r="BQ142" s="1329"/>
      <c r="BR142" s="1329"/>
      <c r="BS142" s="1329"/>
    </row>
    <row r="143" spans="12:71">
      <c r="L143" s="1329"/>
      <c r="M143" s="1329"/>
      <c r="N143" s="1329"/>
      <c r="O143" s="1329"/>
      <c r="P143" s="1329"/>
      <c r="Q143" s="1329"/>
      <c r="R143" s="1329"/>
      <c r="S143" s="1329"/>
      <c r="T143" s="1329"/>
      <c r="U143" s="1329"/>
      <c r="V143" s="1329"/>
      <c r="W143" s="1329"/>
      <c r="X143" s="1329"/>
      <c r="Y143" s="1329"/>
      <c r="Z143" s="1329"/>
      <c r="AA143" s="1329"/>
      <c r="AB143" s="1329"/>
      <c r="AC143" s="1329"/>
      <c r="AD143" s="1329"/>
      <c r="AE143" s="1329"/>
      <c r="AF143" s="1329"/>
      <c r="AG143" s="1329"/>
      <c r="AH143" s="1329"/>
      <c r="AI143" s="1329"/>
      <c r="AJ143" s="1329"/>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c r="BN143" s="1329"/>
      <c r="BO143" s="1329"/>
      <c r="BP143" s="1329"/>
      <c r="BQ143" s="1329"/>
      <c r="BR143" s="1329"/>
      <c r="BS143" s="1329"/>
    </row>
    <row r="144" spans="12:71">
      <c r="L144" s="1329"/>
      <c r="M144" s="1329"/>
      <c r="N144" s="1329"/>
      <c r="O144" s="1329"/>
      <c r="P144" s="1329"/>
      <c r="Q144" s="1329"/>
      <c r="R144" s="1329"/>
      <c r="S144" s="1329"/>
      <c r="T144" s="1329"/>
      <c r="U144" s="1329"/>
      <c r="V144" s="1329"/>
      <c r="W144" s="1329"/>
      <c r="X144" s="1329"/>
      <c r="Y144" s="1329"/>
      <c r="Z144" s="1329"/>
      <c r="AA144" s="1329"/>
      <c r="AB144" s="1329"/>
      <c r="AC144" s="1329"/>
      <c r="AD144" s="1329"/>
      <c r="AE144" s="1329"/>
      <c r="AF144" s="1329"/>
      <c r="AG144" s="1329"/>
      <c r="AH144" s="1329"/>
      <c r="AI144" s="1329"/>
      <c r="AJ144" s="1329"/>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c r="BN144" s="1329"/>
      <c r="BO144" s="1329"/>
      <c r="BP144" s="1329"/>
      <c r="BQ144" s="1329"/>
      <c r="BR144" s="1329"/>
      <c r="BS144" s="1329"/>
    </row>
    <row r="145" spans="12:71">
      <c r="L145" s="1329"/>
      <c r="M145" s="1329"/>
      <c r="N145" s="1329"/>
      <c r="O145" s="1329"/>
      <c r="P145" s="1329"/>
      <c r="Q145" s="1329"/>
      <c r="R145" s="1329"/>
      <c r="S145" s="1329"/>
      <c r="T145" s="1329"/>
      <c r="U145" s="1329"/>
      <c r="V145" s="1329"/>
      <c r="W145" s="1329"/>
      <c r="X145" s="1329"/>
      <c r="Y145" s="1329"/>
      <c r="Z145" s="1329"/>
      <c r="AA145" s="1329"/>
      <c r="AB145" s="1329"/>
      <c r="AC145" s="1329"/>
      <c r="AD145" s="1329"/>
      <c r="AE145" s="1329"/>
      <c r="AF145" s="1329"/>
      <c r="AG145" s="1329"/>
      <c r="AH145" s="1329"/>
      <c r="AI145" s="1329"/>
      <c r="AJ145" s="1329"/>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c r="BN145" s="1329"/>
      <c r="BO145" s="1329"/>
      <c r="BP145" s="1329"/>
      <c r="BQ145" s="1329"/>
      <c r="BR145" s="1329"/>
      <c r="BS145" s="1329"/>
    </row>
    <row r="146" spans="12:71">
      <c r="L146" s="1329"/>
      <c r="M146" s="1329"/>
      <c r="N146" s="1329"/>
      <c r="O146" s="1329"/>
      <c r="P146" s="1329"/>
      <c r="Q146" s="1329"/>
      <c r="R146" s="1329"/>
      <c r="S146" s="1329"/>
      <c r="T146" s="1329"/>
      <c r="U146" s="1329"/>
      <c r="V146" s="1329"/>
      <c r="W146" s="1329"/>
      <c r="X146" s="1329"/>
      <c r="Y146" s="1329"/>
      <c r="Z146" s="1329"/>
      <c r="AA146" s="1329"/>
      <c r="AB146" s="1329"/>
      <c r="AC146" s="1329"/>
      <c r="AD146" s="1329"/>
      <c r="AE146" s="1329"/>
      <c r="AF146" s="1329"/>
      <c r="AG146" s="1329"/>
      <c r="AH146" s="1329"/>
      <c r="AI146" s="1329"/>
      <c r="AJ146" s="1329"/>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c r="BN146" s="1329"/>
      <c r="BO146" s="1329"/>
      <c r="BP146" s="1329"/>
      <c r="BQ146" s="1329"/>
      <c r="BR146" s="1329"/>
      <c r="BS146" s="1329"/>
    </row>
    <row r="147" spans="12:71">
      <c r="L147" s="1329"/>
      <c r="M147" s="1329"/>
      <c r="N147" s="1329"/>
      <c r="O147" s="1329"/>
      <c r="P147" s="1329"/>
      <c r="Q147" s="1329"/>
      <c r="R147" s="1329"/>
      <c r="S147" s="1329"/>
      <c r="T147" s="1329"/>
      <c r="U147" s="1329"/>
      <c r="V147" s="1329"/>
      <c r="W147" s="1329"/>
      <c r="X147" s="1329"/>
      <c r="Y147" s="1329"/>
      <c r="Z147" s="1329"/>
      <c r="AA147" s="1329"/>
      <c r="AB147" s="1329"/>
      <c r="AC147" s="1329"/>
      <c r="AD147" s="1329"/>
      <c r="AE147" s="1329"/>
      <c r="AF147" s="1329"/>
      <c r="AG147" s="1329"/>
      <c r="AH147" s="1329"/>
      <c r="AI147" s="1329"/>
      <c r="AJ147" s="1329"/>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c r="BN147" s="1329"/>
      <c r="BO147" s="1329"/>
      <c r="BP147" s="1329"/>
      <c r="BQ147" s="1329"/>
      <c r="BR147" s="1329"/>
      <c r="BS147" s="1329"/>
    </row>
    <row r="148" spans="12:71">
      <c r="L148" s="1329"/>
      <c r="M148" s="1329"/>
      <c r="N148" s="1329"/>
      <c r="O148" s="1329"/>
      <c r="P148" s="1329"/>
      <c r="Q148" s="1329"/>
      <c r="R148" s="1329"/>
      <c r="S148" s="1329"/>
      <c r="T148" s="1329"/>
      <c r="U148" s="1329"/>
      <c r="V148" s="1329"/>
      <c r="W148" s="1329"/>
      <c r="X148" s="1329"/>
      <c r="Y148" s="1329"/>
      <c r="Z148" s="1329"/>
      <c r="AA148" s="1329"/>
      <c r="AB148" s="1329"/>
      <c r="AC148" s="1329"/>
      <c r="AD148" s="1329"/>
      <c r="AE148" s="1329"/>
      <c r="AF148" s="1329"/>
      <c r="AG148" s="1329"/>
      <c r="AH148" s="1329"/>
      <c r="AI148" s="1329"/>
      <c r="AJ148" s="1329"/>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c r="BN148" s="1329"/>
      <c r="BO148" s="1329"/>
      <c r="BP148" s="1329"/>
      <c r="BQ148" s="1329"/>
      <c r="BR148" s="1329"/>
      <c r="BS148" s="1329"/>
    </row>
    <row r="149" spans="12:71">
      <c r="L149" s="1329"/>
      <c r="M149" s="1329"/>
      <c r="N149" s="1329"/>
      <c r="O149" s="1329"/>
      <c r="P149" s="1329"/>
      <c r="Q149" s="1329"/>
      <c r="R149" s="1329"/>
      <c r="S149" s="1329"/>
      <c r="T149" s="1329"/>
      <c r="U149" s="1329"/>
      <c r="V149" s="1329"/>
      <c r="W149" s="1329"/>
      <c r="X149" s="1329"/>
      <c r="Y149" s="1329"/>
      <c r="Z149" s="1329"/>
      <c r="AA149" s="1329"/>
      <c r="AB149" s="1329"/>
      <c r="AC149" s="1329"/>
      <c r="AD149" s="1329"/>
      <c r="AE149" s="1329"/>
      <c r="AF149" s="1329"/>
      <c r="AG149" s="1329"/>
      <c r="AH149" s="1329"/>
      <c r="AI149" s="1329"/>
      <c r="AJ149" s="1329"/>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c r="BN149" s="1329"/>
      <c r="BO149" s="1329"/>
      <c r="BP149" s="1329"/>
      <c r="BQ149" s="1329"/>
      <c r="BR149" s="1329"/>
      <c r="BS149" s="1329"/>
    </row>
    <row r="150" spans="12:71">
      <c r="L150" s="1329"/>
      <c r="M150" s="1329"/>
      <c r="N150" s="1329"/>
      <c r="O150" s="1329"/>
      <c r="P150" s="1329"/>
      <c r="Q150" s="1329"/>
      <c r="R150" s="1329"/>
      <c r="S150" s="1329"/>
      <c r="T150" s="1329"/>
      <c r="U150" s="1329"/>
      <c r="V150" s="1329"/>
      <c r="W150" s="1329"/>
      <c r="X150" s="1329"/>
      <c r="Y150" s="1329"/>
      <c r="Z150" s="1329"/>
      <c r="AA150" s="1329"/>
      <c r="AB150" s="1329"/>
      <c r="AC150" s="1329"/>
      <c r="AD150" s="1329"/>
      <c r="AE150" s="1329"/>
      <c r="AF150" s="1329"/>
      <c r="AG150" s="1329"/>
      <c r="AH150" s="1329"/>
      <c r="AI150" s="1329"/>
      <c r="AJ150" s="1329"/>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c r="BN150" s="1329"/>
      <c r="BO150" s="1329"/>
      <c r="BP150" s="1329"/>
      <c r="BQ150" s="1329"/>
      <c r="BR150" s="1329"/>
      <c r="BS150" s="1329"/>
    </row>
    <row r="151" spans="12:71">
      <c r="L151" s="1329"/>
      <c r="M151" s="1329"/>
      <c r="N151" s="1329"/>
      <c r="O151" s="1329"/>
      <c r="P151" s="1329"/>
      <c r="Q151" s="1329"/>
      <c r="R151" s="1329"/>
      <c r="S151" s="1329"/>
      <c r="T151" s="1329"/>
      <c r="U151" s="1329"/>
      <c r="V151" s="1329"/>
      <c r="W151" s="1329"/>
      <c r="X151" s="1329"/>
      <c r="Y151" s="1329"/>
      <c r="Z151" s="1329"/>
      <c r="AA151" s="1329"/>
      <c r="AB151" s="1329"/>
      <c r="AC151" s="1329"/>
      <c r="AD151" s="1329"/>
      <c r="AE151" s="1329"/>
      <c r="AF151" s="1329"/>
      <c r="AG151" s="1329"/>
      <c r="AH151" s="1329"/>
      <c r="AI151" s="1329"/>
      <c r="AJ151" s="1329"/>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c r="BN151" s="1329"/>
      <c r="BO151" s="1329"/>
      <c r="BP151" s="1329"/>
      <c r="BQ151" s="1329"/>
      <c r="BR151" s="1329"/>
      <c r="BS151" s="1329"/>
    </row>
    <row r="152" spans="12:71">
      <c r="L152" s="1329"/>
      <c r="M152" s="1329"/>
      <c r="N152" s="1329"/>
      <c r="O152" s="1329"/>
      <c r="P152" s="1329"/>
      <c r="Q152" s="1329"/>
      <c r="R152" s="1329"/>
      <c r="S152" s="1329"/>
      <c r="T152" s="1329"/>
      <c r="U152" s="1329"/>
      <c r="V152" s="1329"/>
      <c r="W152" s="1329"/>
      <c r="X152" s="1329"/>
      <c r="Y152" s="1329"/>
      <c r="Z152" s="1329"/>
      <c r="AA152" s="1329"/>
      <c r="AB152" s="1329"/>
      <c r="AC152" s="1329"/>
      <c r="AD152" s="1329"/>
      <c r="AE152" s="1329"/>
      <c r="AF152" s="1329"/>
      <c r="AG152" s="1329"/>
      <c r="AH152" s="1329"/>
      <c r="AI152" s="1329"/>
      <c r="AJ152" s="1329"/>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c r="BN152" s="1329"/>
      <c r="BO152" s="1329"/>
      <c r="BP152" s="1329"/>
      <c r="BQ152" s="1329"/>
      <c r="BR152" s="1329"/>
      <c r="BS152" s="1329"/>
    </row>
    <row r="153" spans="12:71">
      <c r="L153" s="1329"/>
      <c r="M153" s="1329"/>
      <c r="N153" s="1329"/>
      <c r="O153" s="1329"/>
      <c r="P153" s="1329"/>
      <c r="Q153" s="1329"/>
      <c r="R153" s="1329"/>
      <c r="S153" s="1329"/>
      <c r="T153" s="1329"/>
      <c r="U153" s="1329"/>
      <c r="V153" s="1329"/>
      <c r="W153" s="1329"/>
      <c r="X153" s="1329"/>
      <c r="Y153" s="1329"/>
      <c r="Z153" s="1329"/>
      <c r="AA153" s="1329"/>
      <c r="AB153" s="1329"/>
      <c r="AC153" s="1329"/>
      <c r="AD153" s="1329"/>
      <c r="AE153" s="1329"/>
      <c r="AF153" s="1329"/>
      <c r="AG153" s="1329"/>
      <c r="AH153" s="1329"/>
      <c r="AI153" s="1329"/>
      <c r="AJ153" s="1329"/>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c r="BN153" s="1329"/>
      <c r="BO153" s="1329"/>
      <c r="BP153" s="1329"/>
      <c r="BQ153" s="1329"/>
      <c r="BR153" s="1329"/>
      <c r="BS153" s="1329"/>
    </row>
    <row r="154" spans="12:71">
      <c r="L154" s="1329"/>
      <c r="M154" s="1329"/>
      <c r="N154" s="1329"/>
      <c r="O154" s="1329"/>
      <c r="P154" s="1329"/>
      <c r="Q154" s="1329"/>
      <c r="R154" s="1329"/>
      <c r="S154" s="1329"/>
      <c r="T154" s="1329"/>
      <c r="U154" s="1329"/>
      <c r="V154" s="1329"/>
      <c r="W154" s="1329"/>
      <c r="X154" s="1329"/>
      <c r="Y154" s="1329"/>
      <c r="Z154" s="1329"/>
      <c r="AA154" s="1329"/>
      <c r="AB154" s="1329"/>
      <c r="AC154" s="1329"/>
      <c r="AD154" s="1329"/>
      <c r="AE154" s="1329"/>
      <c r="AF154" s="1329"/>
      <c r="AG154" s="1329"/>
      <c r="AH154" s="1329"/>
      <c r="AI154" s="1329"/>
      <c r="AJ154" s="1329"/>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c r="BN154" s="1329"/>
      <c r="BO154" s="1329"/>
      <c r="BP154" s="1329"/>
      <c r="BQ154" s="1329"/>
      <c r="BR154" s="1329"/>
      <c r="BS154" s="1329"/>
    </row>
    <row r="155" spans="12:71">
      <c r="L155" s="1329"/>
      <c r="M155" s="1329"/>
      <c r="N155" s="1329"/>
      <c r="O155" s="1329"/>
      <c r="P155" s="1329"/>
      <c r="Q155" s="1329"/>
      <c r="R155" s="1329"/>
      <c r="S155" s="1329"/>
      <c r="T155" s="1329"/>
      <c r="U155" s="1329"/>
      <c r="V155" s="1329"/>
      <c r="W155" s="1329"/>
      <c r="X155" s="1329"/>
      <c r="Y155" s="1329"/>
      <c r="Z155" s="1329"/>
      <c r="AA155" s="1329"/>
      <c r="AB155" s="1329"/>
      <c r="AC155" s="1329"/>
      <c r="AD155" s="1329"/>
      <c r="AE155" s="1329"/>
      <c r="AF155" s="1329"/>
      <c r="AG155" s="1329"/>
      <c r="AH155" s="1329"/>
      <c r="AI155" s="1329"/>
      <c r="AJ155" s="1329"/>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c r="BN155" s="1329"/>
      <c r="BO155" s="1329"/>
      <c r="BP155" s="1329"/>
      <c r="BQ155" s="1329"/>
      <c r="BR155" s="1329"/>
      <c r="BS155" s="1329"/>
    </row>
    <row r="156" spans="12:71">
      <c r="L156" s="1329"/>
      <c r="M156" s="1329"/>
      <c r="N156" s="1329"/>
      <c r="O156" s="1329"/>
      <c r="P156" s="1329"/>
      <c r="Q156" s="1329"/>
      <c r="R156" s="1329"/>
      <c r="S156" s="1329"/>
      <c r="T156" s="1329"/>
      <c r="U156" s="1329"/>
      <c r="V156" s="1329"/>
      <c r="W156" s="1329"/>
      <c r="X156" s="1329"/>
      <c r="Y156" s="1329"/>
      <c r="Z156" s="1329"/>
      <c r="AA156" s="1329"/>
      <c r="AB156" s="1329"/>
      <c r="AC156" s="1329"/>
      <c r="AD156" s="1329"/>
      <c r="AE156" s="1329"/>
      <c r="AF156" s="1329"/>
      <c r="AG156" s="1329"/>
      <c r="AH156" s="1329"/>
      <c r="AI156" s="1329"/>
      <c r="AJ156" s="1329"/>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c r="BN156" s="1329"/>
      <c r="BO156" s="1329"/>
      <c r="BP156" s="1329"/>
      <c r="BQ156" s="1329"/>
      <c r="BR156" s="1329"/>
      <c r="BS156" s="1329"/>
    </row>
    <row r="157" spans="12:71">
      <c r="L157" s="1329"/>
      <c r="M157" s="1329"/>
      <c r="N157" s="1329"/>
      <c r="O157" s="1329"/>
      <c r="P157" s="1329"/>
      <c r="Q157" s="1329"/>
      <c r="R157" s="1329"/>
      <c r="S157" s="1329"/>
      <c r="T157" s="1329"/>
      <c r="U157" s="1329"/>
      <c r="V157" s="1329"/>
      <c r="W157" s="1329"/>
      <c r="X157" s="1329"/>
      <c r="Y157" s="1329"/>
      <c r="Z157" s="1329"/>
      <c r="AA157" s="1329"/>
      <c r="AB157" s="1329"/>
      <c r="AC157" s="1329"/>
      <c r="AD157" s="1329"/>
      <c r="AE157" s="1329"/>
      <c r="AF157" s="1329"/>
      <c r="AG157" s="1329"/>
      <c r="AH157" s="1329"/>
      <c r="AI157" s="1329"/>
      <c r="AJ157" s="1329"/>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c r="BN157" s="1329"/>
      <c r="BO157" s="1329"/>
      <c r="BP157" s="1329"/>
      <c r="BQ157" s="1329"/>
      <c r="BR157" s="1329"/>
      <c r="BS157" s="1329"/>
    </row>
    <row r="158" spans="12:71">
      <c r="L158" s="1329"/>
      <c r="M158" s="1329"/>
      <c r="N158" s="1329"/>
      <c r="O158" s="1329"/>
      <c r="P158" s="1329"/>
      <c r="Q158" s="1329"/>
      <c r="R158" s="1329"/>
      <c r="S158" s="1329"/>
      <c r="T158" s="1329"/>
      <c r="U158" s="1329"/>
      <c r="V158" s="1329"/>
      <c r="W158" s="1329"/>
      <c r="X158" s="1329"/>
      <c r="Y158" s="1329"/>
      <c r="Z158" s="1329"/>
      <c r="AA158" s="1329"/>
      <c r="AB158" s="1329"/>
      <c r="AC158" s="1329"/>
      <c r="AD158" s="1329"/>
      <c r="AE158" s="1329"/>
      <c r="AF158" s="1329"/>
      <c r="AG158" s="1329"/>
      <c r="AH158" s="1329"/>
      <c r="AI158" s="1329"/>
      <c r="AJ158" s="1329"/>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c r="BN158" s="1329"/>
      <c r="BO158" s="1329"/>
      <c r="BP158" s="1329"/>
      <c r="BQ158" s="1329"/>
      <c r="BR158" s="1329"/>
      <c r="BS158" s="1329"/>
    </row>
    <row r="159" spans="12:71">
      <c r="L159" s="1329"/>
      <c r="M159" s="1329"/>
      <c r="N159" s="1329"/>
      <c r="O159" s="1329"/>
      <c r="P159" s="1329"/>
      <c r="Q159" s="1329"/>
      <c r="R159" s="1329"/>
      <c r="S159" s="1329"/>
      <c r="T159" s="1329"/>
      <c r="U159" s="1329"/>
      <c r="V159" s="1329"/>
      <c r="W159" s="1329"/>
      <c r="X159" s="1329"/>
      <c r="Y159" s="1329"/>
      <c r="Z159" s="1329"/>
      <c r="AA159" s="1329"/>
      <c r="AB159" s="1329"/>
      <c r="AC159" s="1329"/>
      <c r="AD159" s="1329"/>
      <c r="AE159" s="1329"/>
      <c r="AF159" s="1329"/>
      <c r="AG159" s="1329"/>
      <c r="AH159" s="1329"/>
      <c r="AI159" s="1329"/>
      <c r="AJ159" s="1329"/>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c r="BN159" s="1329"/>
      <c r="BO159" s="1329"/>
      <c r="BP159" s="1329"/>
      <c r="BQ159" s="1329"/>
      <c r="BR159" s="1329"/>
      <c r="BS159" s="1329"/>
    </row>
    <row r="160" spans="12:71">
      <c r="L160" s="1329"/>
      <c r="M160" s="1329"/>
      <c r="N160" s="1329"/>
      <c r="O160" s="1329"/>
      <c r="P160" s="1329"/>
      <c r="Q160" s="1329"/>
      <c r="R160" s="1329"/>
      <c r="S160" s="1329"/>
      <c r="T160" s="1329"/>
      <c r="U160" s="1329"/>
      <c r="V160" s="1329"/>
      <c r="W160" s="1329"/>
      <c r="X160" s="1329"/>
      <c r="Y160" s="1329"/>
      <c r="Z160" s="1329"/>
      <c r="AA160" s="1329"/>
      <c r="AB160" s="1329"/>
      <c r="AC160" s="1329"/>
      <c r="AD160" s="1329"/>
      <c r="AE160" s="1329"/>
      <c r="AF160" s="1329"/>
      <c r="AG160" s="1329"/>
      <c r="AH160" s="1329"/>
      <c r="AI160" s="1329"/>
      <c r="AJ160" s="1329"/>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c r="BN160" s="1329"/>
      <c r="BO160" s="1329"/>
      <c r="BP160" s="1329"/>
      <c r="BQ160" s="1329"/>
      <c r="BR160" s="1329"/>
      <c r="BS160" s="1329"/>
    </row>
    <row r="161" spans="12:71">
      <c r="L161" s="1329"/>
      <c r="M161" s="1329"/>
      <c r="N161" s="1329"/>
      <c r="O161" s="1329"/>
      <c r="P161" s="1329"/>
      <c r="Q161" s="1329"/>
      <c r="R161" s="1329"/>
      <c r="S161" s="1329"/>
      <c r="T161" s="1329"/>
      <c r="U161" s="1329"/>
      <c r="V161" s="1329"/>
      <c r="W161" s="1329"/>
      <c r="X161" s="1329"/>
      <c r="Y161" s="1329"/>
      <c r="Z161" s="1329"/>
      <c r="AA161" s="1329"/>
      <c r="AB161" s="1329"/>
      <c r="AC161" s="1329"/>
      <c r="AD161" s="1329"/>
      <c r="AE161" s="1329"/>
      <c r="AF161" s="1329"/>
      <c r="AG161" s="1329"/>
      <c r="AH161" s="1329"/>
      <c r="AI161" s="1329"/>
      <c r="AJ161" s="1329"/>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c r="BN161" s="1329"/>
      <c r="BO161" s="1329"/>
      <c r="BP161" s="1329"/>
      <c r="BQ161" s="1329"/>
      <c r="BR161" s="1329"/>
      <c r="BS161" s="1329"/>
    </row>
    <row r="162" spans="12:71">
      <c r="L162" s="1329"/>
      <c r="M162" s="1329"/>
      <c r="N162" s="1329"/>
      <c r="O162" s="1329"/>
      <c r="P162" s="1329"/>
      <c r="Q162" s="1329"/>
      <c r="R162" s="1329"/>
      <c r="S162" s="1329"/>
      <c r="T162" s="1329"/>
      <c r="U162" s="1329"/>
      <c r="V162" s="1329"/>
      <c r="W162" s="1329"/>
      <c r="X162" s="1329"/>
      <c r="Y162" s="1329"/>
      <c r="Z162" s="1329"/>
      <c r="AA162" s="1329"/>
      <c r="AB162" s="1329"/>
      <c r="AC162" s="1329"/>
      <c r="AD162" s="1329"/>
      <c r="AE162" s="1329"/>
      <c r="AF162" s="1329"/>
      <c r="AG162" s="1329"/>
      <c r="AH162" s="1329"/>
      <c r="AI162" s="1329"/>
      <c r="AJ162" s="1329"/>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c r="BN162" s="1329"/>
      <c r="BO162" s="1329"/>
      <c r="BP162" s="1329"/>
      <c r="BQ162" s="1329"/>
      <c r="BR162" s="1329"/>
      <c r="BS162" s="1329"/>
    </row>
    <row r="163" spans="12:71">
      <c r="L163" s="1329"/>
      <c r="M163" s="1329"/>
      <c r="N163" s="1329"/>
      <c r="O163" s="1329"/>
      <c r="P163" s="1329"/>
      <c r="Q163" s="1329"/>
      <c r="R163" s="1329"/>
      <c r="S163" s="1329"/>
      <c r="T163" s="1329"/>
      <c r="U163" s="1329"/>
      <c r="V163" s="1329"/>
      <c r="W163" s="1329"/>
      <c r="X163" s="1329"/>
      <c r="Y163" s="1329"/>
      <c r="Z163" s="1329"/>
      <c r="AA163" s="1329"/>
      <c r="AB163" s="1329"/>
      <c r="AC163" s="1329"/>
      <c r="AD163" s="1329"/>
      <c r="AE163" s="1329"/>
      <c r="AF163" s="1329"/>
      <c r="AG163" s="1329"/>
      <c r="AH163" s="1329"/>
      <c r="AI163" s="1329"/>
      <c r="AJ163" s="1329"/>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c r="BN163" s="1329"/>
      <c r="BO163" s="1329"/>
      <c r="BP163" s="1329"/>
      <c r="BQ163" s="1329"/>
      <c r="BR163" s="1329"/>
      <c r="BS163" s="1329"/>
    </row>
    <row r="164" spans="12:71">
      <c r="L164" s="1329"/>
      <c r="M164" s="1329"/>
      <c r="N164" s="1329"/>
      <c r="O164" s="1329"/>
      <c r="P164" s="1329"/>
      <c r="Q164" s="1329"/>
      <c r="R164" s="1329"/>
      <c r="S164" s="1329"/>
      <c r="T164" s="1329"/>
      <c r="U164" s="1329"/>
      <c r="V164" s="1329"/>
      <c r="W164" s="1329"/>
      <c r="X164" s="1329"/>
      <c r="Y164" s="1329"/>
      <c r="Z164" s="1329"/>
      <c r="AA164" s="1329"/>
      <c r="AB164" s="1329"/>
      <c r="AC164" s="1329"/>
      <c r="AD164" s="1329"/>
      <c r="AE164" s="1329"/>
      <c r="AF164" s="1329"/>
      <c r="AG164" s="1329"/>
      <c r="AH164" s="1329"/>
      <c r="AI164" s="1329"/>
      <c r="AJ164" s="1329"/>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c r="BN164" s="1329"/>
      <c r="BO164" s="1329"/>
      <c r="BP164" s="1329"/>
      <c r="BQ164" s="1329"/>
      <c r="BR164" s="1329"/>
      <c r="BS164" s="1329"/>
    </row>
    <row r="165" spans="12:71">
      <c r="L165" s="1329"/>
      <c r="M165" s="1329"/>
      <c r="N165" s="1329"/>
      <c r="O165" s="1329"/>
      <c r="P165" s="1329"/>
      <c r="Q165" s="1329"/>
      <c r="R165" s="1329"/>
      <c r="S165" s="1329"/>
      <c r="T165" s="1329"/>
      <c r="U165" s="1329"/>
      <c r="V165" s="1329"/>
      <c r="W165" s="1329"/>
      <c r="X165" s="1329"/>
      <c r="Y165" s="1329"/>
      <c r="Z165" s="1329"/>
      <c r="AA165" s="1329"/>
      <c r="AB165" s="1329"/>
      <c r="AC165" s="1329"/>
      <c r="AD165" s="1329"/>
      <c r="AE165" s="1329"/>
      <c r="AF165" s="1329"/>
      <c r="AG165" s="1329"/>
      <c r="AH165" s="1329"/>
      <c r="AI165" s="1329"/>
      <c r="AJ165" s="1329"/>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c r="BN165" s="1329"/>
      <c r="BO165" s="1329"/>
      <c r="BP165" s="1329"/>
      <c r="BQ165" s="1329"/>
      <c r="BR165" s="1329"/>
      <c r="BS165" s="1329"/>
    </row>
    <row r="166" spans="12:71">
      <c r="L166" s="1329"/>
      <c r="M166" s="1329"/>
      <c r="N166" s="1329"/>
      <c r="O166" s="1329"/>
      <c r="P166" s="1329"/>
      <c r="Q166" s="1329"/>
      <c r="R166" s="1329"/>
      <c r="S166" s="1329"/>
      <c r="T166" s="1329"/>
      <c r="U166" s="1329"/>
      <c r="V166" s="1329"/>
      <c r="W166" s="1329"/>
      <c r="X166" s="1329"/>
      <c r="Y166" s="1329"/>
      <c r="Z166" s="1329"/>
      <c r="AA166" s="1329"/>
      <c r="AB166" s="1329"/>
      <c r="AC166" s="1329"/>
      <c r="AD166" s="1329"/>
      <c r="AE166" s="1329"/>
      <c r="AF166" s="1329"/>
      <c r="AG166" s="1329"/>
      <c r="AH166" s="1329"/>
      <c r="AI166" s="1329"/>
      <c r="AJ166" s="1329"/>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c r="BN166" s="1329"/>
      <c r="BO166" s="1329"/>
      <c r="BP166" s="1329"/>
      <c r="BQ166" s="1329"/>
      <c r="BR166" s="1329"/>
      <c r="BS166" s="1329"/>
    </row>
    <row r="167" spans="12:71">
      <c r="L167" s="1329"/>
      <c r="M167" s="1329"/>
      <c r="N167" s="1329"/>
      <c r="O167" s="1329"/>
      <c r="P167" s="1329"/>
      <c r="Q167" s="1329"/>
      <c r="R167" s="1329"/>
      <c r="S167" s="1329"/>
      <c r="T167" s="1329"/>
      <c r="U167" s="1329"/>
      <c r="V167" s="1329"/>
      <c r="W167" s="1329"/>
      <c r="X167" s="1329"/>
      <c r="Y167" s="1329"/>
      <c r="Z167" s="1329"/>
      <c r="AA167" s="1329"/>
      <c r="AB167" s="1329"/>
      <c r="AC167" s="1329"/>
      <c r="AD167" s="1329"/>
      <c r="AE167" s="1329"/>
      <c r="AF167" s="1329"/>
      <c r="AG167" s="1329"/>
      <c r="AH167" s="1329"/>
      <c r="AI167" s="1329"/>
      <c r="AJ167" s="1329"/>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c r="BN167" s="1329"/>
      <c r="BO167" s="1329"/>
      <c r="BP167" s="1329"/>
      <c r="BQ167" s="1329"/>
      <c r="BR167" s="1329"/>
      <c r="BS167" s="1329"/>
    </row>
    <row r="168" spans="12:71">
      <c r="L168" s="1329"/>
      <c r="M168" s="1329"/>
      <c r="N168" s="1329"/>
      <c r="O168" s="1329"/>
      <c r="P168" s="1329"/>
      <c r="Q168" s="1329"/>
      <c r="R168" s="1329"/>
      <c r="S168" s="1329"/>
      <c r="T168" s="1329"/>
      <c r="U168" s="1329"/>
      <c r="V168" s="1329"/>
      <c r="W168" s="1329"/>
      <c r="X168" s="1329"/>
      <c r="Y168" s="1329"/>
      <c r="Z168" s="1329"/>
      <c r="AA168" s="1329"/>
      <c r="AB168" s="1329"/>
      <c r="AC168" s="1329"/>
      <c r="AD168" s="1329"/>
      <c r="AE168" s="1329"/>
      <c r="AF168" s="1329"/>
      <c r="AG168" s="1329"/>
      <c r="AH168" s="1329"/>
      <c r="AI168" s="1329"/>
      <c r="AJ168" s="1329"/>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c r="BN168" s="1329"/>
      <c r="BO168" s="1329"/>
      <c r="BP168" s="1329"/>
      <c r="BQ168" s="1329"/>
      <c r="BR168" s="1329"/>
      <c r="BS168" s="1329"/>
    </row>
    <row r="169" spans="12:71">
      <c r="L169" s="1329"/>
      <c r="M169" s="1329"/>
      <c r="N169" s="1329"/>
      <c r="O169" s="1329"/>
      <c r="P169" s="1329"/>
      <c r="Q169" s="1329"/>
      <c r="R169" s="1329"/>
      <c r="S169" s="1329"/>
      <c r="T169" s="1329"/>
      <c r="U169" s="1329"/>
      <c r="V169" s="1329"/>
      <c r="W169" s="1329"/>
      <c r="X169" s="1329"/>
      <c r="Y169" s="1329"/>
      <c r="Z169" s="1329"/>
      <c r="AA169" s="1329"/>
      <c r="AB169" s="1329"/>
      <c r="AC169" s="1329"/>
      <c r="AD169" s="1329"/>
      <c r="AE169" s="1329"/>
      <c r="AF169" s="1329"/>
      <c r="AG169" s="1329"/>
      <c r="AH169" s="1329"/>
      <c r="AI169" s="1329"/>
      <c r="AJ169" s="1329"/>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c r="BN169" s="1329"/>
      <c r="BO169" s="1329"/>
      <c r="BP169" s="1329"/>
      <c r="BQ169" s="1329"/>
      <c r="BR169" s="1329"/>
      <c r="BS169" s="1329"/>
    </row>
    <row r="170" spans="12:71">
      <c r="L170" s="1329"/>
      <c r="M170" s="1329"/>
      <c r="N170" s="1329"/>
      <c r="O170" s="1329"/>
      <c r="P170" s="1329"/>
      <c r="Q170" s="1329"/>
      <c r="R170" s="1329"/>
      <c r="S170" s="1329"/>
      <c r="T170" s="1329"/>
      <c r="U170" s="1329"/>
      <c r="V170" s="1329"/>
      <c r="W170" s="1329"/>
      <c r="X170" s="1329"/>
      <c r="Y170" s="1329"/>
      <c r="Z170" s="1329"/>
      <c r="AA170" s="1329"/>
      <c r="AB170" s="1329"/>
      <c r="AC170" s="1329"/>
      <c r="AD170" s="1329"/>
      <c r="AE170" s="1329"/>
      <c r="AF170" s="1329"/>
      <c r="AG170" s="1329"/>
      <c r="AH170" s="1329"/>
      <c r="AI170" s="1329"/>
      <c r="AJ170" s="1329"/>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c r="BN170" s="1329"/>
      <c r="BO170" s="1329"/>
      <c r="BP170" s="1329"/>
      <c r="BQ170" s="1329"/>
      <c r="BR170" s="1329"/>
      <c r="BS170" s="1329"/>
    </row>
    <row r="171" spans="12:71">
      <c r="L171" s="1329"/>
      <c r="M171" s="1329"/>
      <c r="N171" s="1329"/>
      <c r="O171" s="1329"/>
      <c r="P171" s="1329"/>
      <c r="Q171" s="1329"/>
      <c r="R171" s="1329"/>
      <c r="S171" s="1329"/>
      <c r="T171" s="1329"/>
      <c r="U171" s="1329"/>
      <c r="V171" s="1329"/>
      <c r="W171" s="1329"/>
      <c r="X171" s="1329"/>
      <c r="Y171" s="1329"/>
      <c r="Z171" s="1329"/>
      <c r="AA171" s="1329"/>
      <c r="AB171" s="1329"/>
      <c r="AC171" s="1329"/>
      <c r="AD171" s="1329"/>
      <c r="AE171" s="1329"/>
      <c r="AF171" s="1329"/>
      <c r="AG171" s="1329"/>
      <c r="AH171" s="1329"/>
      <c r="AI171" s="1329"/>
      <c r="AJ171" s="1329"/>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c r="BN171" s="1329"/>
      <c r="BO171" s="1329"/>
      <c r="BP171" s="1329"/>
      <c r="BQ171" s="1329"/>
      <c r="BR171" s="1329"/>
      <c r="BS171" s="1329"/>
    </row>
    <row r="172" spans="12:71">
      <c r="L172" s="1329"/>
      <c r="M172" s="1329"/>
      <c r="N172" s="1329"/>
      <c r="O172" s="1329"/>
      <c r="P172" s="1329"/>
      <c r="Q172" s="1329"/>
      <c r="R172" s="1329"/>
      <c r="S172" s="1329"/>
      <c r="T172" s="1329"/>
      <c r="U172" s="1329"/>
      <c r="V172" s="1329"/>
      <c r="W172" s="1329"/>
      <c r="X172" s="1329"/>
      <c r="Y172" s="1329"/>
      <c r="Z172" s="1329"/>
      <c r="AA172" s="1329"/>
      <c r="AB172" s="1329"/>
      <c r="AC172" s="1329"/>
      <c r="AD172" s="1329"/>
      <c r="AE172" s="1329"/>
      <c r="AF172" s="1329"/>
      <c r="AG172" s="1329"/>
      <c r="AH172" s="1329"/>
      <c r="AI172" s="1329"/>
      <c r="AJ172" s="1329"/>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c r="BN172" s="1329"/>
      <c r="BO172" s="1329"/>
      <c r="BP172" s="1329"/>
      <c r="BQ172" s="1329"/>
      <c r="BR172" s="1329"/>
      <c r="BS172" s="1329"/>
    </row>
    <row r="173" spans="12:71">
      <c r="L173" s="1329"/>
      <c r="M173" s="1329"/>
      <c r="N173" s="1329"/>
      <c r="O173" s="1329"/>
      <c r="P173" s="1329"/>
      <c r="Q173" s="1329"/>
      <c r="R173" s="1329"/>
      <c r="S173" s="1329"/>
      <c r="T173" s="1329"/>
      <c r="U173" s="1329"/>
      <c r="V173" s="1329"/>
      <c r="W173" s="1329"/>
      <c r="X173" s="1329"/>
      <c r="Y173" s="1329"/>
      <c r="Z173" s="1329"/>
      <c r="AA173" s="1329"/>
      <c r="AB173" s="1329"/>
      <c r="AC173" s="1329"/>
      <c r="AD173" s="1329"/>
      <c r="AE173" s="1329"/>
      <c r="AF173" s="1329"/>
      <c r="AG173" s="1329"/>
      <c r="AH173" s="1329"/>
      <c r="AI173" s="1329"/>
      <c r="AJ173" s="1329"/>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c r="BN173" s="1329"/>
      <c r="BO173" s="1329"/>
      <c r="BP173" s="1329"/>
      <c r="BQ173" s="1329"/>
      <c r="BR173" s="1329"/>
      <c r="BS173" s="1329"/>
    </row>
    <row r="174" spans="12:71">
      <c r="L174" s="1329"/>
      <c r="M174" s="1329"/>
      <c r="N174" s="1329"/>
      <c r="O174" s="1329"/>
      <c r="P174" s="1329"/>
      <c r="Q174" s="1329"/>
      <c r="R174" s="1329"/>
      <c r="S174" s="1329"/>
      <c r="T174" s="1329"/>
      <c r="U174" s="1329"/>
      <c r="V174" s="1329"/>
      <c r="W174" s="1329"/>
      <c r="X174" s="1329"/>
      <c r="Y174" s="1329"/>
      <c r="Z174" s="1329"/>
      <c r="AA174" s="1329"/>
      <c r="AB174" s="1329"/>
      <c r="AC174" s="1329"/>
      <c r="AD174" s="1329"/>
      <c r="AE174" s="1329"/>
      <c r="AF174" s="1329"/>
      <c r="AG174" s="1329"/>
      <c r="AH174" s="1329"/>
      <c r="AI174" s="1329"/>
      <c r="AJ174" s="1329"/>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c r="BN174" s="1329"/>
      <c r="BO174" s="1329"/>
      <c r="BP174" s="1329"/>
      <c r="BQ174" s="1329"/>
      <c r="BR174" s="1329"/>
      <c r="BS174" s="1329"/>
    </row>
    <row r="175" spans="12:71">
      <c r="L175" s="1329"/>
      <c r="M175" s="1329"/>
      <c r="N175" s="1329"/>
      <c r="O175" s="1329"/>
      <c r="P175" s="1329"/>
      <c r="Q175" s="1329"/>
      <c r="R175" s="1329"/>
      <c r="S175" s="1329"/>
      <c r="T175" s="1329"/>
      <c r="U175" s="1329"/>
      <c r="V175" s="1329"/>
      <c r="W175" s="1329"/>
      <c r="X175" s="1329"/>
      <c r="Y175" s="1329"/>
      <c r="Z175" s="1329"/>
      <c r="AA175" s="1329"/>
      <c r="AB175" s="1329"/>
      <c r="AC175" s="1329"/>
      <c r="AD175" s="1329"/>
      <c r="AE175" s="1329"/>
      <c r="AF175" s="1329"/>
      <c r="AG175" s="1329"/>
      <c r="AH175" s="1329"/>
      <c r="AI175" s="1329"/>
      <c r="AJ175" s="1329"/>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c r="BN175" s="1329"/>
      <c r="BO175" s="1329"/>
      <c r="BP175" s="1329"/>
      <c r="BQ175" s="1329"/>
      <c r="BR175" s="1329"/>
      <c r="BS175" s="1329"/>
    </row>
  </sheetData>
  <sheetProtection password="FEF7" sheet="1" objects="1" scenarios="1"/>
  <mergeCells count="11">
    <mergeCell ref="L38:N40"/>
    <mergeCell ref="A3:K3"/>
    <mergeCell ref="O3:O11"/>
    <mergeCell ref="P3:P11"/>
    <mergeCell ref="T3:T11"/>
    <mergeCell ref="F4:K5"/>
    <mergeCell ref="Z10:Z11"/>
    <mergeCell ref="AA10:AA11"/>
    <mergeCell ref="Q3:Q11"/>
    <mergeCell ref="R3:R11"/>
    <mergeCell ref="S3:S11"/>
  </mergeCells>
  <phoneticPr fontId="5" type="noConversion"/>
  <conditionalFormatting sqref="I12:I30">
    <cfRule type="expression" dxfId="514" priority="5" stopIfTrue="1">
      <formula>M12=1</formula>
    </cfRule>
  </conditionalFormatting>
  <conditionalFormatting sqref="J12:J30">
    <cfRule type="expression" dxfId="513" priority="6" stopIfTrue="1">
      <formula>$O$1=1</formula>
    </cfRule>
  </conditionalFormatting>
  <conditionalFormatting sqref="K12:K30">
    <cfRule type="expression" dxfId="512" priority="7" stopIfTrue="1">
      <formula>$O$2=1</formula>
    </cfRule>
  </conditionalFormatting>
  <conditionalFormatting sqref="F4:K5">
    <cfRule type="expression" dxfId="511" priority="8" stopIfTrue="1">
      <formula>$M$31&gt;0</formula>
    </cfRule>
  </conditionalFormatting>
  <conditionalFormatting sqref="L38:N40">
    <cfRule type="expression" dxfId="510" priority="4">
      <formula>$P$23=1</formula>
    </cfRule>
    <cfRule type="expression" dxfId="509" priority="1">
      <formula>$P$39=1</formula>
    </cfRule>
  </conditionalFormatting>
  <dataValidations count="1">
    <dataValidation type="custom" allowBlank="1" showInputMessage="1" showErrorMessage="1" error="Page 5, Section B does not show you are applying for Tax Credits. Thus, input is not allowed." sqref="J12:J30">
      <formula1>$N$1=1</formula1>
    </dataValidation>
  </dataValidations>
  <pageMargins left="0.75" right="0.4" top="0.5" bottom="0.2" header="0.2" footer="0.34"/>
  <pageSetup orientation="portrait" r:id="rId1"/>
  <headerFooter alignWithMargins="0">
    <oddFooter>&amp;CApplication Page 17</oddFooter>
  </headerFooter>
</worksheet>
</file>

<file path=xl/worksheets/sheet18.xml><?xml version="1.0" encoding="utf-8"?>
<worksheet xmlns="http://schemas.openxmlformats.org/spreadsheetml/2006/main" xmlns:r="http://schemas.openxmlformats.org/officeDocument/2006/relationships">
  <sheetPr codeName="Sheet18">
    <pageSetUpPr autoPageBreaks="0"/>
  </sheetPr>
  <dimension ref="A1:S46"/>
  <sheetViews>
    <sheetView showGridLines="0" showRowColHeaders="0" topLeftCell="A16" workbookViewId="0">
      <selection activeCell="G36" sqref="G36"/>
    </sheetView>
  </sheetViews>
  <sheetFormatPr defaultRowHeight="12.75"/>
  <cols>
    <col min="1" max="1" width="3.7109375" customWidth="1"/>
    <col min="2" max="4" width="9.7109375" customWidth="1"/>
    <col min="5" max="5" width="13.28515625" customWidth="1"/>
    <col min="6" max="6" width="4.5703125" customWidth="1"/>
    <col min="7" max="8" width="19.42578125" customWidth="1"/>
  </cols>
  <sheetData>
    <row r="1" spans="1:19" ht="15.75">
      <c r="A1" s="83" t="s">
        <v>1326</v>
      </c>
      <c r="B1" s="15"/>
      <c r="C1" s="15"/>
      <c r="D1" s="15"/>
      <c r="E1" s="15"/>
      <c r="F1" s="15"/>
      <c r="G1" s="15"/>
      <c r="H1" s="15"/>
    </row>
    <row r="2" spans="1:19" ht="15.75">
      <c r="A2" s="84"/>
    </row>
    <row r="3" spans="1:19" ht="15.75">
      <c r="A3" s="11"/>
    </row>
    <row r="4" spans="1:19" ht="15.75">
      <c r="A4" s="11" t="s">
        <v>2023</v>
      </c>
      <c r="B4" s="11" t="s">
        <v>1327</v>
      </c>
      <c r="I4" s="1329"/>
      <c r="J4" s="1329"/>
      <c r="K4" s="1329"/>
      <c r="L4" s="1329"/>
      <c r="M4" s="1329"/>
      <c r="N4" s="1329"/>
      <c r="O4" s="1329"/>
      <c r="P4" s="1329"/>
      <c r="Q4" s="1329"/>
      <c r="R4" s="1329"/>
    </row>
    <row r="5" spans="1:19" ht="15.75">
      <c r="A5" s="11"/>
      <c r="I5" s="1329"/>
      <c r="J5" s="1329"/>
      <c r="K5" s="1329"/>
      <c r="L5" s="1329"/>
      <c r="M5" s="1329"/>
      <c r="N5" s="1329"/>
      <c r="O5" s="1329"/>
      <c r="P5" s="1329"/>
      <c r="Q5" s="1329"/>
      <c r="R5" s="1329"/>
      <c r="S5" s="1329"/>
    </row>
    <row r="6" spans="1:19" ht="15.75">
      <c r="B6" s="11" t="s">
        <v>1328</v>
      </c>
      <c r="G6" s="11"/>
      <c r="H6" s="165">
        <f>'Page 17'!G31+'Page 17'!G40+'Page 17'!G52</f>
        <v>0</v>
      </c>
      <c r="I6" s="1329"/>
      <c r="J6" s="1329"/>
      <c r="K6" s="1329"/>
      <c r="L6" s="1329"/>
      <c r="M6" s="1329"/>
      <c r="N6" s="1329"/>
      <c r="O6" s="1329"/>
      <c r="P6" s="1329"/>
      <c r="Q6" s="1329"/>
      <c r="R6" s="1329"/>
      <c r="S6" s="1329"/>
    </row>
    <row r="7" spans="1:19" ht="15.75">
      <c r="A7" s="11"/>
      <c r="I7" s="1329"/>
      <c r="J7" s="1329"/>
      <c r="K7" s="1329"/>
      <c r="L7" s="1329"/>
      <c r="M7" s="1329"/>
      <c r="N7" s="1329"/>
      <c r="O7" s="1329"/>
      <c r="P7" s="1329"/>
      <c r="Q7" s="1329"/>
      <c r="R7" s="1329"/>
      <c r="S7" s="1329"/>
    </row>
    <row r="8" spans="1:19" ht="15.75">
      <c r="B8" s="11" t="s">
        <v>1329</v>
      </c>
      <c r="I8" s="1329"/>
      <c r="J8" s="1329"/>
      <c r="K8" s="1329"/>
      <c r="L8" s="1329"/>
      <c r="M8" s="1329"/>
      <c r="N8" s="1329"/>
      <c r="O8" s="1329"/>
      <c r="P8" s="1329"/>
      <c r="Q8" s="1329"/>
      <c r="R8" s="1329"/>
      <c r="S8" s="1329"/>
    </row>
    <row r="9" spans="1:19" ht="20.100000000000001" customHeight="1">
      <c r="A9" s="11"/>
      <c r="B9" s="1447"/>
      <c r="C9" s="1447"/>
      <c r="D9" s="1447"/>
      <c r="E9" s="1447"/>
      <c r="F9" s="387" t="s">
        <v>1876</v>
      </c>
      <c r="G9" s="370"/>
      <c r="I9" s="1329"/>
      <c r="J9" s="1329"/>
      <c r="K9" s="1329"/>
      <c r="L9" s="1329"/>
      <c r="M9" s="1329"/>
      <c r="N9" s="1329"/>
      <c r="O9" s="1329"/>
      <c r="P9" s="1329"/>
      <c r="Q9" s="1329"/>
      <c r="R9" s="1329"/>
      <c r="S9" s="1329"/>
    </row>
    <row r="10" spans="1:19" ht="20.100000000000001" customHeight="1">
      <c r="B10" s="1447"/>
      <c r="C10" s="1447"/>
      <c r="D10" s="1447"/>
      <c r="E10" s="1447"/>
      <c r="F10" s="387" t="s">
        <v>1876</v>
      </c>
      <c r="G10" s="370"/>
      <c r="I10" s="1329"/>
      <c r="J10" s="1329"/>
      <c r="K10" s="1329"/>
      <c r="L10" s="1329"/>
      <c r="M10" s="1329"/>
      <c r="N10" s="1329"/>
      <c r="O10" s="1329"/>
      <c r="P10" s="1329"/>
      <c r="Q10" s="1329"/>
      <c r="R10" s="1329"/>
      <c r="S10" s="1329"/>
    </row>
    <row r="11" spans="1:19" ht="20.100000000000001" customHeight="1">
      <c r="A11" s="11"/>
      <c r="B11" s="1447"/>
      <c r="C11" s="1447"/>
      <c r="D11" s="1447"/>
      <c r="E11" s="1447"/>
      <c r="F11" s="387" t="s">
        <v>1876</v>
      </c>
      <c r="G11" s="370"/>
      <c r="I11" s="1329"/>
      <c r="J11" s="1329"/>
      <c r="K11" s="1329"/>
      <c r="L11" s="1329"/>
      <c r="M11" s="1329"/>
      <c r="N11" s="1329"/>
      <c r="O11" s="1329"/>
      <c r="P11" s="1329"/>
      <c r="Q11" s="1329"/>
      <c r="R11" s="1329"/>
      <c r="S11" s="1329"/>
    </row>
    <row r="12" spans="1:19" ht="22.5" customHeight="1">
      <c r="B12" s="11" t="s">
        <v>1330</v>
      </c>
      <c r="E12" s="11"/>
      <c r="F12" s="11"/>
      <c r="G12" s="13"/>
      <c r="H12" s="220">
        <f>G9+G10+G11</f>
        <v>0</v>
      </c>
      <c r="I12" s="1331"/>
      <c r="J12" s="1331"/>
      <c r="K12" s="1331"/>
      <c r="L12" s="1331"/>
      <c r="M12" s="1331"/>
      <c r="N12" s="1331"/>
      <c r="O12" s="1331"/>
      <c r="P12" s="1329"/>
      <c r="Q12" s="1329"/>
      <c r="R12" s="1329"/>
      <c r="S12" s="1329"/>
    </row>
    <row r="13" spans="1:19" ht="24" customHeight="1">
      <c r="A13" s="11"/>
      <c r="B13" s="110" t="s">
        <v>1331</v>
      </c>
      <c r="C13" s="35"/>
      <c r="D13" s="35"/>
      <c r="E13" s="35"/>
      <c r="F13" s="35"/>
      <c r="G13" s="35"/>
      <c r="H13" s="221">
        <f>H6+H12</f>
        <v>0</v>
      </c>
      <c r="I13" s="1331"/>
      <c r="J13" s="1331"/>
      <c r="K13" s="1331"/>
      <c r="L13" s="1331"/>
      <c r="M13" s="1331"/>
      <c r="N13" s="1331"/>
      <c r="O13" s="1331"/>
      <c r="P13" s="1329"/>
      <c r="Q13" s="1329"/>
      <c r="R13" s="1329"/>
      <c r="S13" s="1329"/>
    </row>
    <row r="14" spans="1:19" ht="15.75">
      <c r="E14" s="11"/>
      <c r="F14" s="11"/>
      <c r="I14" s="1331"/>
      <c r="J14" s="1331"/>
      <c r="K14" s="1331"/>
      <c r="L14" s="1331"/>
      <c r="M14" s="1331"/>
      <c r="N14" s="1331"/>
      <c r="O14" s="1331"/>
      <c r="P14" s="1329"/>
      <c r="Q14" s="1329"/>
      <c r="R14" s="1329"/>
      <c r="S14" s="1329"/>
    </row>
    <row r="15" spans="1:19" ht="15.75">
      <c r="A15" s="11"/>
      <c r="B15" s="11" t="s">
        <v>1504</v>
      </c>
      <c r="D15" s="1392">
        <f>K15</f>
        <v>0.1</v>
      </c>
      <c r="E15" s="11"/>
      <c r="F15" s="11"/>
      <c r="H15" s="116">
        <f>-(H13*D15)</f>
        <v>0</v>
      </c>
      <c r="I15" s="1331"/>
      <c r="J15" s="1332">
        <f>'Page 17'!O33</f>
        <v>0</v>
      </c>
      <c r="K15" s="1331">
        <f>IF((J15&lt;=24),0.1,IF(AND(24&lt;=J15,J15&lt;=36),0.08,0.07))</f>
        <v>0.1</v>
      </c>
      <c r="L15" s="1331"/>
      <c r="M15" s="1331"/>
      <c r="N15" s="1331"/>
      <c r="O15" s="1331"/>
      <c r="P15" s="1329"/>
      <c r="Q15" s="1329"/>
      <c r="R15" s="1329"/>
      <c r="S15" s="1329"/>
    </row>
    <row r="16" spans="1:19" ht="16.5" thickBot="1">
      <c r="E16" s="11"/>
      <c r="F16" s="11"/>
      <c r="I16" s="1331"/>
      <c r="J16" s="1331"/>
      <c r="K16" s="1331"/>
      <c r="L16" s="1331"/>
      <c r="M16" s="1331"/>
      <c r="N16" s="1331"/>
      <c r="O16" s="1331"/>
      <c r="P16" s="1329"/>
      <c r="Q16" s="1329"/>
      <c r="R16" s="1329"/>
      <c r="S16" s="1329"/>
    </row>
    <row r="17" spans="1:19" ht="17.25" thickTop="1" thickBot="1">
      <c r="B17" s="197" t="s">
        <v>1500</v>
      </c>
      <c r="C17" s="199"/>
      <c r="D17" s="199"/>
      <c r="E17" s="198"/>
      <c r="F17" s="198"/>
      <c r="G17" s="199"/>
      <c r="H17" s="222">
        <f>H13+H15</f>
        <v>0</v>
      </c>
      <c r="I17" s="1331"/>
      <c r="J17" s="1331"/>
      <c r="K17" s="1331"/>
      <c r="L17" s="1331"/>
      <c r="M17" s="1331"/>
      <c r="N17" s="1331"/>
      <c r="O17" s="1331"/>
      <c r="P17" s="1329"/>
      <c r="Q17" s="1329"/>
      <c r="R17" s="1329"/>
      <c r="S17" s="1329"/>
    </row>
    <row r="18" spans="1:19" ht="16.5" thickTop="1">
      <c r="E18" s="11"/>
      <c r="F18" s="11"/>
      <c r="I18" s="1331"/>
      <c r="J18" s="1331"/>
      <c r="K18" s="1331"/>
      <c r="L18" s="1331"/>
      <c r="M18" s="1331"/>
      <c r="N18" s="1331"/>
      <c r="O18" s="1331"/>
      <c r="P18" s="1329"/>
      <c r="Q18" s="1329"/>
      <c r="R18" s="1329"/>
      <c r="S18" s="1329"/>
    </row>
    <row r="19" spans="1:19" ht="15.75">
      <c r="E19" s="52"/>
      <c r="F19" s="52"/>
      <c r="I19" s="1331"/>
      <c r="J19" s="1331"/>
      <c r="K19" s="1331"/>
      <c r="L19" s="1331"/>
      <c r="M19" s="1331"/>
      <c r="N19" s="1331"/>
      <c r="O19" s="1331"/>
      <c r="P19" s="1329"/>
      <c r="Q19" s="1329"/>
      <c r="R19" s="1329"/>
      <c r="S19" s="1329"/>
    </row>
    <row r="20" spans="1:19" ht="15.75">
      <c r="A20" s="11" t="s">
        <v>1878</v>
      </c>
      <c r="B20" s="11" t="s">
        <v>1501</v>
      </c>
      <c r="I20" s="1331"/>
      <c r="J20" s="1331"/>
      <c r="K20" s="1331"/>
      <c r="L20" s="1331"/>
      <c r="M20" s="1331"/>
      <c r="N20" s="1331"/>
      <c r="O20" s="1331"/>
      <c r="P20" s="1329"/>
      <c r="Q20" s="1329"/>
      <c r="R20" s="1329"/>
      <c r="S20" s="1329"/>
    </row>
    <row r="21" spans="1:19" ht="15.75">
      <c r="A21" s="11"/>
      <c r="I21" s="1329"/>
      <c r="J21" s="1329"/>
      <c r="K21" s="1329"/>
      <c r="L21" s="1329"/>
      <c r="M21" s="1329"/>
      <c r="N21" s="1329"/>
      <c r="O21" s="1329"/>
      <c r="P21" s="1329"/>
      <c r="Q21" s="1329"/>
      <c r="R21" s="1329"/>
      <c r="S21" s="1329"/>
    </row>
    <row r="22" spans="1:19" ht="15.75">
      <c r="B22" s="11" t="s">
        <v>1502</v>
      </c>
      <c r="G22" s="166">
        <f>H6*12</f>
        <v>0</v>
      </c>
      <c r="I22" s="1329"/>
      <c r="J22" s="1329"/>
      <c r="K22" s="1329"/>
      <c r="L22" s="1329"/>
      <c r="M22" s="1329"/>
      <c r="N22" s="1329"/>
      <c r="O22" s="1329"/>
      <c r="P22" s="1329"/>
      <c r="Q22" s="1329"/>
      <c r="R22" s="1329"/>
      <c r="S22" s="1329"/>
    </row>
    <row r="23" spans="1:19">
      <c r="I23" s="1329"/>
      <c r="J23" s="1329"/>
      <c r="K23" s="1329"/>
      <c r="L23" s="1329"/>
      <c r="M23" s="1329"/>
      <c r="N23" s="1329"/>
      <c r="O23" s="1329"/>
      <c r="P23" s="1329"/>
      <c r="Q23" s="1329"/>
      <c r="R23" s="1329"/>
      <c r="S23" s="1329"/>
    </row>
    <row r="24" spans="1:19" ht="15.75">
      <c r="A24" s="11"/>
      <c r="B24" s="11" t="s">
        <v>1503</v>
      </c>
      <c r="G24" s="166">
        <f>H12*12</f>
        <v>0</v>
      </c>
      <c r="I24" s="1329"/>
      <c r="J24" s="1329"/>
      <c r="K24" s="1329"/>
      <c r="L24" s="1329"/>
      <c r="M24" s="1329"/>
      <c r="N24" s="1329"/>
      <c r="O24" s="1329"/>
      <c r="P24" s="1329"/>
      <c r="Q24" s="1329"/>
      <c r="R24" s="1329"/>
      <c r="S24" s="1329"/>
    </row>
    <row r="25" spans="1:19" ht="15.75">
      <c r="D25" s="11"/>
      <c r="I25" s="1329"/>
      <c r="J25" s="1329"/>
      <c r="K25" s="1329"/>
      <c r="L25" s="1329"/>
      <c r="M25" s="1329"/>
      <c r="N25" s="1329"/>
      <c r="O25" s="1329"/>
      <c r="P25" s="1329"/>
      <c r="Q25" s="1329"/>
      <c r="R25" s="1329"/>
      <c r="S25" s="1329"/>
    </row>
    <row r="26" spans="1:19" ht="15.75">
      <c r="A26" s="11"/>
      <c r="B26" s="11" t="s">
        <v>1618</v>
      </c>
      <c r="G26" s="220">
        <f>H15*12</f>
        <v>0</v>
      </c>
      <c r="I26" s="1329"/>
      <c r="J26" s="1329"/>
      <c r="K26" s="1329"/>
      <c r="L26" s="1329"/>
      <c r="M26" s="1329"/>
      <c r="N26" s="1329"/>
      <c r="O26" s="1329"/>
      <c r="P26" s="1329"/>
      <c r="Q26" s="1329"/>
      <c r="R26" s="1329"/>
      <c r="S26" s="1329"/>
    </row>
    <row r="27" spans="1:19" ht="15.75">
      <c r="D27" s="11"/>
      <c r="I27" s="1329"/>
      <c r="J27" s="1329"/>
      <c r="K27" s="1329"/>
      <c r="L27" s="1329"/>
      <c r="M27" s="1329"/>
      <c r="N27" s="1329"/>
      <c r="O27" s="1329"/>
      <c r="P27" s="1329"/>
      <c r="Q27" s="1329"/>
      <c r="R27" s="1329"/>
      <c r="S27" s="1329"/>
    </row>
    <row r="28" spans="1:19" ht="15.75">
      <c r="A28" s="11"/>
      <c r="B28" s="223" t="s">
        <v>1505</v>
      </c>
      <c r="C28" s="224"/>
      <c r="D28" s="224"/>
      <c r="E28" s="224"/>
      <c r="F28" s="224"/>
      <c r="G28" s="224"/>
      <c r="H28" s="225"/>
      <c r="I28" s="1329"/>
      <c r="J28" s="1329"/>
      <c r="K28" s="1329"/>
      <c r="L28" s="1329"/>
      <c r="M28" s="1329"/>
      <c r="N28" s="1329"/>
      <c r="O28" s="1329"/>
      <c r="P28" s="1329"/>
      <c r="Q28" s="1329"/>
      <c r="R28" s="1329"/>
      <c r="S28" s="1329"/>
    </row>
    <row r="29" spans="1:19" ht="15.75">
      <c r="B29" s="226" t="s">
        <v>1506</v>
      </c>
      <c r="C29" s="26"/>
      <c r="D29" s="175"/>
      <c r="E29" s="26"/>
      <c r="F29" s="26"/>
      <c r="G29" s="26"/>
      <c r="H29" s="227">
        <f>G22+G24+G26</f>
        <v>0</v>
      </c>
      <c r="I29" s="1329"/>
      <c r="J29" s="1329"/>
      <c r="K29" s="1329"/>
      <c r="L29" s="1329"/>
      <c r="M29" s="1329"/>
      <c r="N29" s="1329"/>
      <c r="O29" s="1329"/>
      <c r="P29" s="1329"/>
      <c r="Q29" s="1329"/>
      <c r="R29" s="1329"/>
      <c r="S29" s="1329"/>
    </row>
    <row r="30" spans="1:19" ht="15.75">
      <c r="A30" s="11"/>
      <c r="I30" s="1329"/>
      <c r="J30" s="1329"/>
      <c r="K30" s="1329"/>
      <c r="L30" s="1329"/>
      <c r="M30" s="1329"/>
      <c r="N30" s="1329"/>
      <c r="O30" s="1329"/>
      <c r="P30" s="1329"/>
      <c r="Q30" s="1329"/>
      <c r="R30" s="1329"/>
      <c r="S30" s="1329"/>
    </row>
    <row r="31" spans="1:19" ht="15.75">
      <c r="A31" s="11"/>
      <c r="B31" s="110" t="s">
        <v>1507</v>
      </c>
      <c r="C31" s="35"/>
      <c r="D31" s="35"/>
      <c r="E31" s="35"/>
      <c r="F31" s="35"/>
      <c r="G31" s="35"/>
      <c r="H31" s="228"/>
      <c r="I31" s="1329"/>
      <c r="J31" s="1329"/>
      <c r="K31" s="1329"/>
      <c r="L31" s="1329"/>
      <c r="M31" s="1329"/>
      <c r="N31" s="1329"/>
      <c r="O31" s="1329"/>
      <c r="P31" s="1329"/>
      <c r="Q31" s="1329"/>
      <c r="R31" s="1329"/>
    </row>
    <row r="32" spans="1:19" ht="13.5" thickBot="1">
      <c r="I32" s="1329"/>
      <c r="J32" s="1329"/>
      <c r="K32" s="1329"/>
      <c r="L32" s="1329"/>
      <c r="M32" s="1329"/>
      <c r="N32" s="1329"/>
      <c r="O32" s="1329"/>
      <c r="P32" s="1329"/>
      <c r="Q32" s="1329"/>
      <c r="R32" s="1329"/>
    </row>
    <row r="33" spans="1:19" ht="17.25" thickTop="1" thickBot="1">
      <c r="B33" s="197" t="s">
        <v>1508</v>
      </c>
      <c r="C33" s="199"/>
      <c r="D33" s="199"/>
      <c r="E33" s="199"/>
      <c r="F33" s="199"/>
      <c r="G33" s="198"/>
      <c r="H33" s="229">
        <f>H29+H31</f>
        <v>0</v>
      </c>
      <c r="I33" s="1329"/>
      <c r="J33" s="1329"/>
      <c r="K33" s="1329"/>
      <c r="L33" s="1329"/>
      <c r="M33" s="1329"/>
      <c r="N33" s="1329"/>
      <c r="O33" s="1329"/>
      <c r="P33" s="1329"/>
      <c r="Q33" s="1329"/>
      <c r="R33" s="1329"/>
    </row>
    <row r="34" spans="1:19" ht="16.5" thickTop="1">
      <c r="A34" s="11"/>
      <c r="I34" s="1329"/>
      <c r="J34" s="1329"/>
      <c r="K34" s="1329"/>
      <c r="L34" s="1329"/>
      <c r="M34" s="1329"/>
      <c r="N34" s="1329"/>
      <c r="O34" s="1329"/>
      <c r="P34" s="1329"/>
      <c r="Q34" s="1329"/>
      <c r="R34" s="1329"/>
    </row>
    <row r="35" spans="1:19" ht="15.75">
      <c r="A35" s="11"/>
      <c r="I35" s="1329"/>
      <c r="J35" s="1329"/>
      <c r="K35" s="1329"/>
      <c r="L35" s="1329"/>
      <c r="M35" s="1329"/>
      <c r="N35" s="1329"/>
      <c r="O35" s="1329"/>
      <c r="P35" s="1329"/>
      <c r="Q35" s="1329"/>
      <c r="R35" s="1329"/>
    </row>
    <row r="36" spans="1:19" ht="15.75">
      <c r="A36" s="11"/>
      <c r="B36" s="11" t="s">
        <v>1509</v>
      </c>
      <c r="G36" s="36"/>
      <c r="I36" s="1329"/>
      <c r="J36" s="1329"/>
      <c r="K36" s="1329"/>
      <c r="L36" s="1329"/>
      <c r="M36" s="1329"/>
      <c r="N36" s="1329"/>
      <c r="O36" s="1329"/>
      <c r="P36" s="1329"/>
      <c r="Q36" s="1329"/>
      <c r="R36" s="1329"/>
    </row>
    <row r="37" spans="1:19" s="22" customFormat="1" ht="12.75" customHeight="1">
      <c r="A37" s="59"/>
      <c r="B37" s="59"/>
      <c r="G37" s="387"/>
      <c r="I37" s="1330"/>
      <c r="J37" s="1330"/>
      <c r="K37" s="1330"/>
      <c r="L37" s="1330"/>
      <c r="M37" s="1330"/>
      <c r="N37" s="1330"/>
      <c r="O37" s="1330"/>
      <c r="P37" s="1330"/>
      <c r="Q37" s="1330"/>
      <c r="R37" s="1330"/>
    </row>
    <row r="38" spans="1:19" s="22" customFormat="1" ht="12.75" customHeight="1">
      <c r="A38" s="59"/>
      <c r="B38" s="59"/>
      <c r="G38" s="387"/>
      <c r="I38" s="1330"/>
      <c r="J38" s="1330"/>
      <c r="K38" s="1330"/>
      <c r="L38" s="1330"/>
      <c r="M38" s="1330"/>
      <c r="N38" s="1330"/>
      <c r="O38" s="1330"/>
      <c r="P38" s="1330"/>
      <c r="Q38" s="1330"/>
      <c r="R38" s="1330"/>
    </row>
    <row r="39" spans="1:19" s="22" customFormat="1" ht="12.75" customHeight="1">
      <c r="A39" s="59"/>
      <c r="B39" s="59"/>
      <c r="G39" s="387"/>
      <c r="I39" s="1330"/>
      <c r="J39" s="1330"/>
      <c r="K39" s="1330"/>
      <c r="L39" s="1330"/>
      <c r="M39" s="1330"/>
      <c r="N39" s="1330"/>
      <c r="O39" s="1330"/>
      <c r="P39" s="1330"/>
      <c r="Q39" s="1330"/>
      <c r="R39" s="1330"/>
    </row>
    <row r="40" spans="1:19" s="22" customFormat="1" ht="12.75" customHeight="1">
      <c r="A40" s="59"/>
      <c r="B40" s="59"/>
      <c r="G40" s="387"/>
      <c r="I40" s="1330"/>
      <c r="J40" s="1330"/>
      <c r="K40" s="1330"/>
      <c r="L40" s="1330"/>
      <c r="M40" s="1330"/>
      <c r="N40" s="1330"/>
      <c r="O40" s="1330"/>
      <c r="P40" s="1330"/>
      <c r="Q40" s="1330"/>
      <c r="R40" s="1330"/>
    </row>
    <row r="41" spans="1:19" s="22" customFormat="1" ht="12.75" customHeight="1">
      <c r="A41" s="59"/>
      <c r="B41" s="59"/>
      <c r="G41" s="387"/>
      <c r="I41" s="1330"/>
      <c r="J41" s="1330"/>
      <c r="K41" s="1330"/>
      <c r="L41" s="1330"/>
      <c r="M41" s="1330"/>
      <c r="N41" s="1330"/>
      <c r="O41" s="1330"/>
      <c r="P41" s="1330"/>
      <c r="Q41" s="1330"/>
      <c r="R41" s="1330"/>
    </row>
    <row r="42" spans="1:19" s="22" customFormat="1" ht="12.75" customHeight="1">
      <c r="A42" s="59"/>
      <c r="B42" s="59"/>
      <c r="G42" s="387"/>
      <c r="I42" s="1330"/>
      <c r="J42" s="1330"/>
      <c r="K42" s="1330"/>
      <c r="L42" s="1330"/>
      <c r="M42" s="1330"/>
      <c r="N42" s="1330"/>
      <c r="O42" s="1330"/>
      <c r="P42" s="1330"/>
      <c r="Q42" s="1330"/>
      <c r="R42" s="1330"/>
    </row>
    <row r="43" spans="1:19" s="22" customFormat="1" ht="12.75" customHeight="1">
      <c r="D43" s="482"/>
      <c r="I43" s="1330"/>
      <c r="J43" s="1330"/>
      <c r="K43" s="1330"/>
      <c r="L43" s="1330"/>
      <c r="M43" s="1330"/>
      <c r="N43" s="1330"/>
      <c r="O43" s="1330"/>
      <c r="P43" s="1330"/>
      <c r="Q43" s="1330"/>
      <c r="R43" s="1330"/>
    </row>
    <row r="44" spans="1:19" s="22" customFormat="1" ht="12.75" customHeight="1">
      <c r="A44" s="59"/>
      <c r="I44" s="1330"/>
      <c r="J44" s="1330"/>
      <c r="K44" s="1330"/>
      <c r="L44" s="1330"/>
      <c r="M44" s="1330"/>
      <c r="N44" s="1330"/>
      <c r="O44" s="1330"/>
      <c r="P44" s="1330"/>
      <c r="Q44" s="1330"/>
      <c r="R44" s="1330"/>
    </row>
    <row r="45" spans="1:19" s="22" customFormat="1" ht="12.75" customHeight="1">
      <c r="A45" s="59"/>
    </row>
    <row r="46" spans="1:19">
      <c r="A46" s="17"/>
      <c r="B46" s="15"/>
      <c r="C46" s="15"/>
      <c r="D46" s="15"/>
      <c r="E46" s="15"/>
      <c r="F46" s="15"/>
      <c r="G46" s="15"/>
      <c r="H46" s="15"/>
      <c r="I46" s="34"/>
      <c r="J46" s="34"/>
      <c r="K46" s="34"/>
      <c r="L46" s="34"/>
      <c r="M46" s="34"/>
      <c r="N46" s="34"/>
      <c r="O46" s="34"/>
      <c r="P46" s="34"/>
      <c r="Q46" s="34"/>
      <c r="R46" s="34"/>
      <c r="S46" s="34"/>
    </row>
  </sheetData>
  <sheetProtection password="FEF7" sheet="1" objects="1" scenarios="1"/>
  <mergeCells count="3">
    <mergeCell ref="B9:E9"/>
    <mergeCell ref="B10:E10"/>
    <mergeCell ref="B11:E11"/>
  </mergeCells>
  <phoneticPr fontId="5" type="noConversion"/>
  <conditionalFormatting sqref="H15">
    <cfRule type="cellIs" dxfId="508" priority="1" stopIfTrue="1" operator="equal">
      <formula>"EXCEEDS MAXIMUM"</formula>
    </cfRule>
  </conditionalFormatting>
  <pageMargins left="0.75" right="0.75" top="1" bottom="0.25" header="0.5" footer="0.5"/>
  <pageSetup orientation="portrait" r:id="rId1"/>
  <headerFooter alignWithMargins="0">
    <oddFooter>&amp;CApplication Page 18</oddFooter>
  </headerFooter>
</worksheet>
</file>

<file path=xl/worksheets/sheet19.xml><?xml version="1.0" encoding="utf-8"?>
<worksheet xmlns="http://schemas.openxmlformats.org/spreadsheetml/2006/main" xmlns:r="http://schemas.openxmlformats.org/officeDocument/2006/relationships">
  <sheetPr codeName="Sheet19">
    <pageSetUpPr autoPageBreaks="0"/>
  </sheetPr>
  <dimension ref="A1:AQ113"/>
  <sheetViews>
    <sheetView showGridLines="0" showRowColHeaders="0" workbookViewId="0">
      <selection activeCell="T18" sqref="T18:Z18"/>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2" customWidth="1"/>
    <col min="10" max="10" width="1.7109375" customWidth="1"/>
    <col min="11" max="14" width="2.7109375" customWidth="1"/>
    <col min="15" max="15" width="2.140625" customWidth="1"/>
    <col min="16" max="16" width="2" customWidth="1"/>
    <col min="17" max="17" width="1.7109375" customWidth="1"/>
    <col min="18" max="18" width="2.7109375" customWidth="1"/>
    <col min="19" max="19" width="2.28515625" customWidth="1"/>
    <col min="20" max="20" width="2.7109375" customWidth="1"/>
    <col min="21" max="21" width="1.85546875" customWidth="1"/>
    <col min="22" max="22" width="2" customWidth="1"/>
    <col min="23" max="23" width="1.7109375" customWidth="1"/>
    <col min="24" max="24" width="2.7109375" customWidth="1"/>
    <col min="25" max="25" width="2.140625" customWidth="1"/>
    <col min="26" max="26" width="2" customWidth="1"/>
    <col min="27" max="27" width="1.7109375" customWidth="1"/>
    <col min="28" max="30" width="2.7109375" customWidth="1"/>
    <col min="31" max="31" width="1.5703125" customWidth="1"/>
    <col min="32" max="32" width="2" customWidth="1"/>
    <col min="33" max="33" width="1.7109375" customWidth="1"/>
    <col min="34" max="35" width="2.7109375" customWidth="1"/>
    <col min="36" max="36" width="2" customWidth="1"/>
    <col min="37" max="37" width="1.7109375" customWidth="1"/>
    <col min="38" max="42" width="2.7109375" customWidth="1"/>
  </cols>
  <sheetData>
    <row r="1" spans="1:43" ht="15.75">
      <c r="A1" s="83" t="s">
        <v>981</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800">
        <f>'Page 5'!AB10</f>
        <v>0</v>
      </c>
      <c r="AQ1" s="800">
        <f>'Page 5'!AC10</f>
        <v>0</v>
      </c>
    </row>
    <row r="2" spans="1:43" ht="15.75">
      <c r="A2" s="10"/>
      <c r="B2" s="34"/>
      <c r="C2" s="34"/>
      <c r="D2" s="34"/>
      <c r="E2" s="34"/>
      <c r="F2" s="34"/>
      <c r="G2" s="34"/>
      <c r="H2" s="34"/>
      <c r="I2" s="34"/>
      <c r="J2" s="34"/>
      <c r="K2" s="34"/>
      <c r="L2" s="34"/>
      <c r="M2" s="34"/>
      <c r="AP2" s="800">
        <f>'Page 5'!AB15</f>
        <v>0</v>
      </c>
      <c r="AQ2" s="800">
        <f>'Page 5'!AC15</f>
        <v>0</v>
      </c>
    </row>
    <row r="3" spans="1:43">
      <c r="A3" s="25" t="s">
        <v>1674</v>
      </c>
      <c r="B3" s="25" t="s">
        <v>982</v>
      </c>
      <c r="C3" s="34"/>
      <c r="D3" s="34"/>
      <c r="E3" s="34"/>
      <c r="F3" s="34"/>
      <c r="G3" s="34"/>
      <c r="H3" s="34"/>
      <c r="I3" s="34"/>
      <c r="J3" s="34"/>
      <c r="K3" s="34"/>
      <c r="L3" s="34"/>
      <c r="M3" s="34"/>
      <c r="AP3" s="800">
        <f>AP2+AQ1</f>
        <v>0</v>
      </c>
      <c r="AQ3" s="800"/>
    </row>
    <row r="4" spans="1:43">
      <c r="A4" s="25" t="s">
        <v>998</v>
      </c>
      <c r="B4" s="34"/>
      <c r="C4" s="34"/>
      <c r="D4" s="34"/>
      <c r="E4" s="34"/>
      <c r="F4" s="34"/>
      <c r="G4" s="34"/>
      <c r="H4" s="34"/>
      <c r="I4" s="34"/>
      <c r="J4" s="34"/>
      <c r="K4" s="34"/>
      <c r="L4" s="34"/>
      <c r="M4" s="34"/>
    </row>
    <row r="5" spans="1:43">
      <c r="A5" s="25" t="s">
        <v>2265</v>
      </c>
      <c r="B5" s="34"/>
      <c r="C5" s="34"/>
      <c r="D5" s="34"/>
      <c r="E5" s="34"/>
      <c r="F5" s="34"/>
      <c r="G5" s="34"/>
      <c r="H5" s="34"/>
      <c r="I5" s="34"/>
      <c r="J5" s="34"/>
      <c r="K5" s="34"/>
      <c r="L5" s="34"/>
      <c r="M5" s="34"/>
    </row>
    <row r="6" spans="1:43">
      <c r="A6" s="25" t="s">
        <v>2266</v>
      </c>
      <c r="B6" s="34"/>
      <c r="C6" s="34"/>
      <c r="D6" s="34"/>
      <c r="E6" s="34"/>
      <c r="F6" s="34"/>
      <c r="G6" s="34"/>
      <c r="H6" s="34"/>
      <c r="I6" s="34"/>
      <c r="J6" s="34"/>
      <c r="K6" s="34"/>
      <c r="L6" s="34"/>
      <c r="M6" s="34"/>
    </row>
    <row r="7" spans="1:43">
      <c r="A7" s="25"/>
      <c r="B7" s="34"/>
      <c r="C7" s="34"/>
      <c r="D7" s="34"/>
      <c r="E7" s="34"/>
      <c r="F7" s="34"/>
      <c r="G7" s="34"/>
      <c r="H7" s="34"/>
      <c r="I7" s="34"/>
      <c r="J7" s="34"/>
      <c r="K7" s="34"/>
      <c r="L7" s="34"/>
      <c r="M7" s="34"/>
    </row>
    <row r="8" spans="1:43">
      <c r="A8" s="34"/>
      <c r="E8" s="34"/>
      <c r="G8" s="34"/>
      <c r="H8" s="34"/>
      <c r="I8" s="34"/>
      <c r="J8" s="34"/>
      <c r="K8" s="34"/>
      <c r="L8" s="34"/>
      <c r="M8" s="34"/>
      <c r="V8" s="25" t="s">
        <v>983</v>
      </c>
      <c r="AC8" s="1602" t="s">
        <v>984</v>
      </c>
      <c r="AD8" s="1436"/>
      <c r="AE8" s="1436"/>
      <c r="AL8" s="1603" t="s">
        <v>985</v>
      </c>
      <c r="AM8" s="1586"/>
      <c r="AN8" s="1586"/>
      <c r="AO8" s="1586"/>
    </row>
    <row r="9" spans="1:43">
      <c r="A9" s="34"/>
      <c r="B9" s="177" t="s">
        <v>986</v>
      </c>
      <c r="C9" s="13"/>
      <c r="D9" s="13"/>
      <c r="E9" s="13"/>
      <c r="F9" s="13"/>
      <c r="G9" s="14"/>
      <c r="H9" s="14"/>
      <c r="I9" s="14"/>
      <c r="J9" s="14"/>
      <c r="K9" s="14"/>
      <c r="L9" s="14"/>
      <c r="M9" s="14"/>
      <c r="N9" s="13"/>
      <c r="O9" s="13"/>
      <c r="P9" s="13"/>
      <c r="Q9" s="13"/>
      <c r="R9" s="13"/>
      <c r="S9" s="13"/>
      <c r="T9" s="13"/>
      <c r="U9" s="13"/>
      <c r="V9" s="177" t="s">
        <v>987</v>
      </c>
      <c r="W9" s="13"/>
      <c r="X9" s="13"/>
      <c r="Y9" s="13"/>
      <c r="Z9" s="13"/>
      <c r="AA9" s="13"/>
      <c r="AB9" s="13"/>
      <c r="AC9" s="1604" t="s">
        <v>988</v>
      </c>
      <c r="AD9" s="1605"/>
      <c r="AE9" s="1605"/>
      <c r="AF9" s="13"/>
      <c r="AG9" s="13"/>
      <c r="AH9" s="1604" t="s">
        <v>989</v>
      </c>
      <c r="AI9" s="1605"/>
      <c r="AJ9" s="13"/>
      <c r="AK9" s="13"/>
      <c r="AL9" s="1606" t="s">
        <v>990</v>
      </c>
      <c r="AM9" s="1607"/>
      <c r="AN9" s="1607"/>
      <c r="AO9" s="1607"/>
    </row>
    <row r="10" spans="1:43">
      <c r="A10" s="25">
        <v>1</v>
      </c>
      <c r="B10" s="1512"/>
      <c r="C10" s="1447"/>
      <c r="D10" s="1447"/>
      <c r="E10" s="1447"/>
      <c r="F10" s="1447"/>
      <c r="G10" s="1447"/>
      <c r="H10" s="1447"/>
      <c r="I10" s="1447"/>
      <c r="J10" s="1447"/>
      <c r="K10" s="1447"/>
      <c r="L10" s="1447"/>
      <c r="M10" s="1447"/>
      <c r="N10" s="1447"/>
      <c r="O10" s="1447"/>
      <c r="P10" s="1447"/>
      <c r="Q10" s="1447"/>
      <c r="R10" s="1447"/>
      <c r="T10" s="1599"/>
      <c r="U10" s="1599"/>
      <c r="V10" s="1599"/>
      <c r="W10" s="1599"/>
      <c r="X10" s="1599"/>
      <c r="Y10" s="1599"/>
      <c r="Z10" s="1600"/>
      <c r="AB10" s="1598"/>
      <c r="AC10" s="1447"/>
      <c r="AD10" s="1447"/>
      <c r="AE10" s="1447"/>
      <c r="AH10" s="1601"/>
      <c r="AI10" s="1601"/>
      <c r="AL10" s="1595"/>
      <c r="AM10" s="1447"/>
      <c r="AN10" s="1447"/>
      <c r="AO10" s="1447"/>
    </row>
    <row r="11" spans="1:43">
      <c r="A11" s="170"/>
      <c r="B11" s="173" t="s">
        <v>991</v>
      </c>
      <c r="C11" s="34"/>
      <c r="D11" s="34"/>
      <c r="E11" s="34"/>
      <c r="F11" s="34"/>
      <c r="G11" s="34"/>
      <c r="H11" s="34"/>
      <c r="I11" s="34"/>
      <c r="J11" s="34"/>
      <c r="K11" s="34"/>
      <c r="L11" s="34"/>
      <c r="M11" s="34"/>
    </row>
    <row r="12" spans="1:43">
      <c r="A12" s="25">
        <v>2</v>
      </c>
      <c r="B12" s="1512"/>
      <c r="C12" s="1447"/>
      <c r="D12" s="1447"/>
      <c r="E12" s="1447"/>
      <c r="F12" s="1447"/>
      <c r="G12" s="1447"/>
      <c r="H12" s="1447"/>
      <c r="I12" s="1447"/>
      <c r="J12" s="1447"/>
      <c r="K12" s="1447"/>
      <c r="L12" s="1447"/>
      <c r="M12" s="1447"/>
      <c r="N12" s="1447"/>
      <c r="O12" s="1447"/>
      <c r="P12" s="1447"/>
      <c r="Q12" s="1447"/>
      <c r="R12" s="1447"/>
      <c r="T12" s="1443"/>
      <c r="U12" s="1443"/>
      <c r="V12" s="1443"/>
      <c r="W12" s="1443"/>
      <c r="X12" s="1443"/>
      <c r="Y12" s="1443"/>
      <c r="Z12" s="1447"/>
      <c r="AB12" s="1598"/>
      <c r="AC12" s="1447"/>
      <c r="AD12" s="1447"/>
      <c r="AE12" s="1447"/>
      <c r="AH12" s="1447"/>
      <c r="AI12" s="1447"/>
      <c r="AL12" s="1595"/>
      <c r="AM12" s="1447"/>
      <c r="AN12" s="1447"/>
      <c r="AO12" s="1447"/>
    </row>
    <row r="13" spans="1:43">
      <c r="A13" s="170"/>
      <c r="B13" s="173" t="s">
        <v>991</v>
      </c>
      <c r="C13" s="34"/>
      <c r="D13" s="34"/>
      <c r="E13" s="34"/>
      <c r="F13" s="34"/>
      <c r="G13" s="34"/>
      <c r="H13" s="34"/>
      <c r="I13" s="34"/>
      <c r="J13" s="34"/>
      <c r="K13" s="34"/>
      <c r="L13" s="34"/>
      <c r="M13" s="34"/>
    </row>
    <row r="14" spans="1:43">
      <c r="A14" s="25">
        <v>3</v>
      </c>
      <c r="B14" s="1512"/>
      <c r="C14" s="1447"/>
      <c r="D14" s="1447"/>
      <c r="E14" s="1447"/>
      <c r="F14" s="1447"/>
      <c r="G14" s="1447"/>
      <c r="H14" s="1447"/>
      <c r="I14" s="1447"/>
      <c r="J14" s="1447"/>
      <c r="K14" s="1447"/>
      <c r="L14" s="1447"/>
      <c r="M14" s="1447"/>
      <c r="N14" s="1447"/>
      <c r="O14" s="1447"/>
      <c r="P14" s="1447"/>
      <c r="Q14" s="1447"/>
      <c r="R14" s="1447"/>
      <c r="T14" s="1443"/>
      <c r="U14" s="1443"/>
      <c r="V14" s="1443"/>
      <c r="W14" s="1443"/>
      <c r="X14" s="1443"/>
      <c r="Y14" s="1443"/>
      <c r="Z14" s="1447"/>
      <c r="AB14" s="1598"/>
      <c r="AC14" s="1447"/>
      <c r="AD14" s="1447"/>
      <c r="AE14" s="1447"/>
      <c r="AH14" s="1447"/>
      <c r="AI14" s="1447"/>
      <c r="AL14" s="1595"/>
      <c r="AM14" s="1447"/>
      <c r="AN14" s="1447"/>
      <c r="AO14" s="1447"/>
    </row>
    <row r="15" spans="1:43">
      <c r="A15" s="34"/>
      <c r="B15" s="173" t="s">
        <v>991</v>
      </c>
      <c r="C15" s="34"/>
      <c r="D15" s="34"/>
      <c r="E15" s="34"/>
      <c r="F15" s="34"/>
      <c r="G15" s="34"/>
      <c r="H15" s="34"/>
      <c r="I15" s="34"/>
      <c r="J15" s="34"/>
      <c r="K15" s="34"/>
      <c r="L15" s="34"/>
      <c r="M15" s="34"/>
      <c r="AA15" s="861"/>
      <c r="AB15" s="861"/>
      <c r="AC15" s="861"/>
      <c r="AD15" s="861"/>
      <c r="AE15" s="861"/>
      <c r="AF15" s="861"/>
      <c r="AG15" s="861"/>
      <c r="AH15" s="861"/>
      <c r="AI15" s="861"/>
      <c r="AJ15" s="861"/>
      <c r="AK15" s="861"/>
      <c r="AL15" s="861"/>
      <c r="AM15" s="861"/>
      <c r="AN15" s="861"/>
      <c r="AO15" s="861"/>
    </row>
    <row r="16" spans="1:43" ht="12.75" customHeight="1">
      <c r="A16" s="875" t="s">
        <v>1267</v>
      </c>
      <c r="B16" s="213"/>
      <c r="C16" s="213"/>
      <c r="D16" s="213"/>
      <c r="E16" s="213"/>
      <c r="F16" s="213"/>
      <c r="G16" s="213"/>
      <c r="H16" s="213"/>
      <c r="I16" s="213"/>
      <c r="J16" s="213"/>
      <c r="K16" s="213"/>
      <c r="L16" s="213"/>
      <c r="M16" s="213"/>
      <c r="N16" s="874"/>
      <c r="O16" s="874"/>
      <c r="P16" s="874"/>
      <c r="Q16" s="874"/>
      <c r="R16" s="874"/>
      <c r="S16" s="874"/>
      <c r="T16" s="1608"/>
      <c r="U16" s="1609"/>
      <c r="V16" s="1609"/>
      <c r="W16" s="1609"/>
      <c r="X16" s="1609"/>
      <c r="Y16" s="1609"/>
      <c r="Z16" s="1609"/>
      <c r="AA16" s="861"/>
      <c r="AB16" s="861"/>
      <c r="AC16" s="861"/>
      <c r="AD16" s="861"/>
      <c r="AE16" s="861"/>
      <c r="AF16" s="861"/>
      <c r="AG16" s="861"/>
      <c r="AH16" s="861"/>
      <c r="AI16" s="861"/>
      <c r="AJ16" s="861"/>
      <c r="AK16" s="861"/>
      <c r="AM16" s="861"/>
      <c r="AN16" s="861"/>
      <c r="AO16" s="1287" t="s">
        <v>2202</v>
      </c>
    </row>
    <row r="17" spans="1:41" ht="12.75" customHeight="1">
      <c r="A17" s="25" t="s">
        <v>2206</v>
      </c>
      <c r="B17" s="34"/>
      <c r="C17" s="34"/>
      <c r="D17" s="34"/>
      <c r="E17" s="34"/>
      <c r="F17" s="34"/>
      <c r="G17" s="34"/>
      <c r="H17" s="34"/>
      <c r="I17" s="34"/>
      <c r="J17" s="34"/>
      <c r="K17" s="34"/>
      <c r="L17" s="34"/>
      <c r="M17" s="34"/>
      <c r="T17" s="1610">
        <f>AL21</f>
        <v>0</v>
      </c>
      <c r="U17" s="1560"/>
      <c r="V17" s="1560"/>
      <c r="W17" s="1560"/>
      <c r="X17" s="1560"/>
      <c r="Y17" s="1560"/>
      <c r="Z17" s="1560"/>
      <c r="AA17" s="861"/>
      <c r="AB17" s="861"/>
      <c r="AC17" s="861"/>
      <c r="AD17" s="861"/>
      <c r="AE17" s="861"/>
      <c r="AF17" s="861"/>
      <c r="AG17" s="861"/>
      <c r="AH17" s="861"/>
      <c r="AI17" s="861"/>
      <c r="AJ17" s="1287" t="s">
        <v>893</v>
      </c>
      <c r="AK17" s="982" t="s">
        <v>2207</v>
      </c>
      <c r="AL17" s="1612"/>
      <c r="AM17" s="1612"/>
      <c r="AN17" s="1612"/>
      <c r="AO17" s="1612"/>
    </row>
    <row r="18" spans="1:41" ht="12.75" customHeight="1">
      <c r="A18" s="188" t="s">
        <v>1140</v>
      </c>
      <c r="B18" s="34"/>
      <c r="C18" s="34"/>
      <c r="D18" s="34"/>
      <c r="E18" s="34"/>
      <c r="F18" s="34"/>
      <c r="G18" s="34"/>
      <c r="H18" s="34"/>
      <c r="I18" s="34"/>
      <c r="J18" s="34"/>
      <c r="K18" s="34"/>
      <c r="L18" s="34"/>
      <c r="M18" s="34"/>
      <c r="T18" s="1443"/>
      <c r="U18" s="1447"/>
      <c r="V18" s="1447"/>
      <c r="W18" s="1447"/>
      <c r="X18" s="1447"/>
      <c r="Y18" s="1447"/>
      <c r="Z18" s="1447"/>
      <c r="AA18" s="861"/>
      <c r="AB18" s="861"/>
      <c r="AC18" s="861"/>
      <c r="AD18" s="861"/>
      <c r="AE18" s="861"/>
      <c r="AF18" s="861"/>
      <c r="AG18" s="861"/>
      <c r="AH18" s="861"/>
      <c r="AI18" s="861"/>
      <c r="AJ18" s="1287" t="s">
        <v>2204</v>
      </c>
      <c r="AK18" s="982" t="s">
        <v>2207</v>
      </c>
      <c r="AL18" s="1612"/>
      <c r="AM18" s="1612"/>
      <c r="AN18" s="1612"/>
      <c r="AO18" s="1612"/>
    </row>
    <row r="19" spans="1:41">
      <c r="A19" s="25" t="s">
        <v>992</v>
      </c>
      <c r="C19" s="25"/>
      <c r="D19" s="34"/>
      <c r="E19" s="34"/>
      <c r="F19" s="34"/>
      <c r="G19" s="34"/>
      <c r="H19" s="34"/>
      <c r="I19" s="34"/>
      <c r="J19" s="34"/>
      <c r="K19" s="34"/>
      <c r="L19" s="34"/>
      <c r="M19" s="34"/>
      <c r="T19" s="1594">
        <f>SUM(T10:Z18)</f>
        <v>0</v>
      </c>
      <c r="U19" s="1436"/>
      <c r="V19" s="1436"/>
      <c r="W19" s="1436"/>
      <c r="X19" s="1436"/>
      <c r="Y19" s="1436"/>
      <c r="Z19" s="1436"/>
      <c r="AA19" s="861"/>
      <c r="AB19" s="861"/>
      <c r="AC19" s="861"/>
      <c r="AD19" s="861"/>
      <c r="AE19" s="861"/>
      <c r="AF19" s="861"/>
      <c r="AG19" s="861"/>
      <c r="AH19" s="861"/>
      <c r="AI19" s="861"/>
      <c r="AJ19" s="1287" t="s">
        <v>2203</v>
      </c>
      <c r="AK19" s="982" t="s">
        <v>2207</v>
      </c>
      <c r="AL19" s="1613"/>
      <c r="AM19" s="1613"/>
      <c r="AN19" s="1613"/>
      <c r="AO19" s="1613"/>
    </row>
    <row r="20" spans="1:41" s="761" customFormat="1" ht="10.5" customHeight="1">
      <c r="A20" s="759"/>
      <c r="B20" s="760" t="s">
        <v>993</v>
      </c>
      <c r="C20" s="759"/>
      <c r="D20" s="759"/>
      <c r="E20" s="759"/>
      <c r="F20" s="759"/>
      <c r="G20" s="759"/>
      <c r="H20" s="759"/>
      <c r="I20" s="759"/>
      <c r="J20" s="759"/>
      <c r="K20" s="759"/>
      <c r="L20" s="759"/>
      <c r="M20" s="759"/>
      <c r="AL20" s="1614"/>
      <c r="AM20" s="1614"/>
      <c r="AN20" s="1614"/>
      <c r="AO20" s="1614"/>
    </row>
    <row r="21" spans="1:41">
      <c r="A21" s="25"/>
      <c r="B21" s="34"/>
      <c r="C21" s="34"/>
      <c r="D21" s="34"/>
      <c r="E21" s="34"/>
      <c r="F21" s="34"/>
      <c r="G21" s="34"/>
      <c r="H21" s="34"/>
      <c r="I21" s="34"/>
      <c r="J21" s="34"/>
      <c r="K21" s="34"/>
      <c r="L21" s="34"/>
      <c r="M21" s="34"/>
      <c r="AA21" s="378"/>
      <c r="AB21" s="378"/>
      <c r="AC21" s="378"/>
      <c r="AD21" s="378"/>
      <c r="AE21" s="378"/>
      <c r="AF21" s="378"/>
      <c r="AG21" s="378"/>
      <c r="AH21" s="378"/>
      <c r="AI21" s="378"/>
      <c r="AJ21" s="1288" t="s">
        <v>2205</v>
      </c>
      <c r="AK21" s="982" t="s">
        <v>2207</v>
      </c>
      <c r="AL21" s="1611">
        <f>SUM(AL17:AO19)</f>
        <v>0</v>
      </c>
      <c r="AM21" s="1611"/>
      <c r="AN21" s="1611"/>
      <c r="AO21" s="1611"/>
    </row>
    <row r="22" spans="1:41" ht="14.25" customHeight="1">
      <c r="A22" s="25">
        <v>1</v>
      </c>
      <c r="B22" s="25" t="s">
        <v>994</v>
      </c>
      <c r="C22" s="34"/>
      <c r="D22" s="34"/>
      <c r="E22" s="34"/>
      <c r="F22" s="34"/>
      <c r="G22" s="34"/>
      <c r="H22" s="34"/>
      <c r="I22" s="34"/>
      <c r="J22" s="1591">
        <f>B10</f>
        <v>0</v>
      </c>
      <c r="K22" s="1592"/>
      <c r="L22" s="1592"/>
      <c r="M22" s="1592"/>
      <c r="N22" s="1592"/>
      <c r="O22" s="1592"/>
      <c r="P22" s="1592"/>
      <c r="Q22" s="1592"/>
      <c r="R22" s="1592"/>
      <c r="S22" s="1592"/>
      <c r="T22" s="1592"/>
      <c r="U22" s="1592"/>
      <c r="V22" s="1592"/>
      <c r="W22" s="1592"/>
      <c r="X22" s="1592"/>
      <c r="Y22" s="1560" t="s">
        <v>1511</v>
      </c>
      <c r="Z22" s="1560"/>
      <c r="AA22" s="1560"/>
      <c r="AB22" s="1560"/>
      <c r="AC22" s="1447"/>
      <c r="AD22" s="1447"/>
      <c r="AE22" s="1447"/>
      <c r="AF22" s="1447"/>
      <c r="AG22" s="1447"/>
      <c r="AH22" s="1447"/>
      <c r="AI22" s="1447"/>
      <c r="AJ22" s="1447"/>
      <c r="AK22" s="1447"/>
      <c r="AL22" s="1447"/>
      <c r="AM22" s="1447"/>
      <c r="AN22" s="1447"/>
      <c r="AO22" s="1447"/>
    </row>
    <row r="23" spans="1:41" ht="14.25" customHeight="1">
      <c r="A23" s="34"/>
      <c r="B23" s="25" t="s">
        <v>116</v>
      </c>
      <c r="C23" s="34"/>
      <c r="D23" s="34"/>
      <c r="E23" s="1512"/>
      <c r="F23" s="1447"/>
      <c r="G23" s="1447"/>
      <c r="H23" s="1447"/>
      <c r="I23" s="1447"/>
      <c r="J23" s="1447"/>
      <c r="K23" s="1447"/>
      <c r="L23" s="1447"/>
      <c r="M23" s="1447"/>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c r="AL23" s="1447"/>
      <c r="AM23" s="1447"/>
      <c r="AN23" s="1447"/>
      <c r="AO23" s="1447"/>
    </row>
    <row r="24" spans="1:41" ht="14.25" customHeight="1">
      <c r="A24" s="34"/>
      <c r="B24" s="25" t="s">
        <v>1677</v>
      </c>
      <c r="C24" s="34"/>
      <c r="D24" s="1581"/>
      <c r="E24" s="1491"/>
      <c r="F24" s="1491"/>
      <c r="G24" s="1491"/>
      <c r="H24" s="1491"/>
      <c r="I24" s="1491"/>
      <c r="J24" s="1491"/>
      <c r="K24" s="1491"/>
      <c r="L24" s="1491"/>
      <c r="M24" s="1491"/>
      <c r="N24" s="1491"/>
      <c r="O24" s="1491"/>
      <c r="P24" s="1491"/>
      <c r="Q24" s="1491"/>
      <c r="T24" s="169" t="s">
        <v>974</v>
      </c>
      <c r="U24" s="1589"/>
      <c r="V24" s="1589"/>
      <c r="AA24" s="169" t="s">
        <v>1679</v>
      </c>
      <c r="AB24" s="1589"/>
      <c r="AC24" s="1589"/>
      <c r="AD24" s="1589"/>
      <c r="AE24" s="1589"/>
      <c r="AF24" s="1589"/>
      <c r="AH24" s="25" t="s">
        <v>976</v>
      </c>
      <c r="AK24" s="1589"/>
      <c r="AL24" s="1589"/>
      <c r="AM24" s="1589"/>
      <c r="AN24" s="1589"/>
      <c r="AO24" s="1589"/>
    </row>
    <row r="25" spans="1:41" s="22" customFormat="1" ht="4.5" customHeight="1">
      <c r="A25" s="241"/>
      <c r="B25" s="185"/>
      <c r="C25" s="241"/>
      <c r="D25" s="212"/>
      <c r="E25" s="49"/>
      <c r="F25" s="49"/>
      <c r="G25" s="49"/>
      <c r="H25" s="49"/>
      <c r="I25" s="49"/>
      <c r="J25" s="49"/>
      <c r="K25" s="49"/>
      <c r="L25" s="49"/>
      <c r="M25" s="49"/>
      <c r="N25" s="49"/>
      <c r="O25" s="49"/>
      <c r="P25" s="49"/>
      <c r="Q25" s="49"/>
      <c r="T25" s="242"/>
      <c r="U25" s="72"/>
      <c r="V25" s="72"/>
      <c r="AA25" s="242"/>
      <c r="AB25" s="243"/>
      <c r="AC25" s="72"/>
      <c r="AD25" s="72"/>
      <c r="AE25" s="72"/>
      <c r="AF25" s="72"/>
      <c r="AH25" s="185"/>
      <c r="AK25" s="72"/>
      <c r="AL25" s="72"/>
      <c r="AM25" s="72"/>
      <c r="AN25" s="72"/>
      <c r="AO25" s="72"/>
    </row>
    <row r="26" spans="1:41">
      <c r="A26" s="231" t="s">
        <v>2267</v>
      </c>
      <c r="B26" s="232"/>
      <c r="C26" s="484"/>
      <c r="D26" s="233" t="s">
        <v>2268</v>
      </c>
      <c r="E26" s="232"/>
      <c r="F26" s="232"/>
      <c r="G26" s="232"/>
      <c r="H26" s="232"/>
      <c r="I26" s="232"/>
      <c r="J26" s="484"/>
      <c r="K26" s="233" t="s">
        <v>2268</v>
      </c>
      <c r="L26" s="232"/>
      <c r="M26" s="232"/>
      <c r="N26" s="224"/>
      <c r="O26" s="224"/>
      <c r="P26" s="224"/>
      <c r="Q26" s="484"/>
      <c r="R26" s="233" t="s">
        <v>2269</v>
      </c>
      <c r="S26" s="224"/>
      <c r="T26" s="224"/>
      <c r="U26" s="224"/>
      <c r="V26" s="224"/>
      <c r="W26" s="484"/>
      <c r="X26" s="233" t="s">
        <v>622</v>
      </c>
      <c r="Y26" s="224"/>
      <c r="Z26" s="224"/>
      <c r="AA26" s="484"/>
      <c r="AB26" s="233" t="s">
        <v>2270</v>
      </c>
      <c r="AC26" s="224"/>
      <c r="AD26" s="224"/>
      <c r="AE26" s="224"/>
      <c r="AF26" s="224"/>
      <c r="AG26" s="484"/>
      <c r="AH26" s="233" t="s">
        <v>621</v>
      </c>
      <c r="AI26" s="224"/>
      <c r="AJ26" s="224"/>
      <c r="AK26" s="484"/>
      <c r="AL26" s="233" t="s">
        <v>2271</v>
      </c>
      <c r="AM26" s="224"/>
      <c r="AN26" s="224"/>
      <c r="AO26" s="225"/>
    </row>
    <row r="27" spans="1:41">
      <c r="A27" s="87"/>
      <c r="B27" s="38"/>
      <c r="C27" s="484"/>
      <c r="D27" s="234" t="s">
        <v>2272</v>
      </c>
      <c r="E27" s="38"/>
      <c r="F27" s="38"/>
      <c r="G27" s="38"/>
      <c r="H27" s="38"/>
      <c r="I27" s="38"/>
      <c r="J27" s="484"/>
      <c r="K27" s="234" t="s">
        <v>1807</v>
      </c>
      <c r="L27" s="38"/>
      <c r="M27" s="38"/>
      <c r="N27" s="26"/>
      <c r="O27" s="26"/>
      <c r="P27" s="26"/>
      <c r="Q27" s="484"/>
      <c r="R27" s="234" t="s">
        <v>1808</v>
      </c>
      <c r="S27" s="26"/>
      <c r="T27" s="26"/>
      <c r="U27" s="26"/>
      <c r="V27" s="26"/>
      <c r="W27" s="484"/>
      <c r="X27" s="234" t="s">
        <v>1809</v>
      </c>
      <c r="Y27" s="26"/>
      <c r="Z27" s="26"/>
      <c r="AA27" s="484"/>
      <c r="AB27" s="234" t="s">
        <v>1299</v>
      </c>
      <c r="AC27" s="26"/>
      <c r="AD27" s="26"/>
      <c r="AE27" s="26"/>
      <c r="AF27" s="26"/>
      <c r="AG27" s="1581"/>
      <c r="AH27" s="1581"/>
      <c r="AI27" s="1581"/>
      <c r="AJ27" s="1581"/>
      <c r="AK27" s="1581"/>
      <c r="AL27" s="1581"/>
      <c r="AM27" s="1581"/>
      <c r="AN27" s="1581"/>
      <c r="AO27" s="1582"/>
    </row>
    <row r="28" spans="1:41">
      <c r="A28" s="168"/>
      <c r="B28" s="34"/>
      <c r="C28" s="34"/>
      <c r="D28" s="34"/>
      <c r="E28" s="34"/>
      <c r="F28" s="34"/>
      <c r="G28" s="34"/>
      <c r="H28" s="34"/>
      <c r="I28" s="34"/>
      <c r="J28" s="34"/>
      <c r="K28" s="34"/>
      <c r="L28" s="34"/>
      <c r="M28" s="34"/>
    </row>
    <row r="29" spans="1:41">
      <c r="A29" s="231" t="s">
        <v>1810</v>
      </c>
      <c r="B29" s="232"/>
      <c r="C29" s="486"/>
      <c r="D29" s="233" t="s">
        <v>1811</v>
      </c>
      <c r="E29" s="232"/>
      <c r="F29" s="232"/>
      <c r="G29" s="232"/>
      <c r="H29" s="232"/>
      <c r="I29" s="232"/>
      <c r="J29" s="486"/>
      <c r="K29" s="233" t="s">
        <v>1813</v>
      </c>
      <c r="L29" s="232"/>
      <c r="M29" s="232"/>
      <c r="N29" s="224"/>
      <c r="O29" s="224"/>
      <c r="P29" s="224"/>
      <c r="Q29" s="486"/>
      <c r="R29" s="233" t="s">
        <v>1814</v>
      </c>
      <c r="S29" s="224"/>
      <c r="T29" s="224"/>
      <c r="U29" s="224"/>
      <c r="V29" s="224"/>
      <c r="W29" s="486"/>
      <c r="X29" s="233" t="s">
        <v>1812</v>
      </c>
      <c r="Y29" s="224"/>
      <c r="Z29" s="224"/>
      <c r="AA29" s="486"/>
      <c r="AB29" s="233" t="s">
        <v>1815</v>
      </c>
      <c r="AC29" s="224"/>
      <c r="AD29" s="224"/>
      <c r="AE29" s="224"/>
      <c r="AF29" s="224"/>
      <c r="AG29" s="486"/>
      <c r="AH29" s="233" t="s">
        <v>1816</v>
      </c>
      <c r="AI29" s="224"/>
      <c r="AJ29" s="224"/>
      <c r="AK29" s="224"/>
      <c r="AL29" s="224"/>
      <c r="AM29" s="224"/>
      <c r="AN29" s="224"/>
      <c r="AO29" s="225"/>
    </row>
    <row r="30" spans="1:41">
      <c r="A30" s="87"/>
      <c r="B30" s="26"/>
      <c r="C30" s="486"/>
      <c r="D30" s="235" t="s">
        <v>2391</v>
      </c>
      <c r="E30" s="38"/>
      <c r="F30" s="38"/>
      <c r="G30" s="38"/>
      <c r="H30" s="38"/>
      <c r="I30" s="38"/>
      <c r="J30" s="486"/>
      <c r="K30" s="234" t="s">
        <v>2392</v>
      </c>
      <c r="L30" s="38"/>
      <c r="M30" s="38"/>
      <c r="N30" s="26"/>
      <c r="O30" s="26"/>
      <c r="P30" s="26"/>
      <c r="Q30" s="486"/>
      <c r="R30" s="234" t="s">
        <v>2393</v>
      </c>
      <c r="S30" s="26"/>
      <c r="T30" s="26"/>
      <c r="U30" s="26"/>
      <c r="V30" s="26"/>
      <c r="W30" s="1593"/>
      <c r="X30" s="1583"/>
      <c r="Y30" s="1583"/>
      <c r="Z30" s="1583"/>
      <c r="AA30" s="1583"/>
      <c r="AB30" s="1583"/>
      <c r="AC30" s="1583"/>
      <c r="AD30" s="1583"/>
      <c r="AE30" s="1583"/>
      <c r="AF30" s="1583"/>
      <c r="AG30" s="1583"/>
      <c r="AH30" s="1583"/>
      <c r="AI30" s="1583"/>
      <c r="AJ30" s="1583"/>
      <c r="AK30" s="1583"/>
      <c r="AL30" s="1583"/>
      <c r="AM30" s="1583"/>
      <c r="AN30" s="1583"/>
      <c r="AO30" s="1584"/>
    </row>
    <row r="31" spans="1:41">
      <c r="A31" s="25"/>
      <c r="B31" s="34"/>
      <c r="C31" s="34"/>
      <c r="D31" s="34"/>
      <c r="E31" s="34"/>
      <c r="F31" s="34"/>
      <c r="G31" s="34"/>
      <c r="H31" s="34"/>
      <c r="I31" s="34"/>
      <c r="J31" s="34"/>
      <c r="K31" s="34"/>
      <c r="L31" s="34"/>
      <c r="M31" s="34"/>
    </row>
    <row r="32" spans="1:41" ht="14.25" customHeight="1">
      <c r="A32" s="25">
        <v>2</v>
      </c>
      <c r="B32" s="25" t="s">
        <v>994</v>
      </c>
      <c r="C32" s="34"/>
      <c r="D32" s="34"/>
      <c r="E32" s="34"/>
      <c r="F32" s="34"/>
      <c r="G32" s="34"/>
      <c r="H32" s="34"/>
      <c r="I32" s="34"/>
      <c r="J32" s="1591">
        <f>B12</f>
        <v>0</v>
      </c>
      <c r="K32" s="1592"/>
      <c r="L32" s="1592"/>
      <c r="M32" s="1592"/>
      <c r="N32" s="1592"/>
      <c r="O32" s="1592"/>
      <c r="P32" s="1592"/>
      <c r="Q32" s="1592"/>
      <c r="R32" s="1592"/>
      <c r="S32" s="1592"/>
      <c r="T32" s="1592"/>
      <c r="U32" s="1592"/>
      <c r="V32" s="1592"/>
      <c r="W32" s="1592"/>
      <c r="X32" s="1592"/>
      <c r="Y32" s="1560" t="s">
        <v>1511</v>
      </c>
      <c r="Z32" s="1560"/>
      <c r="AA32" s="1560"/>
      <c r="AB32" s="1560"/>
      <c r="AC32" s="1447"/>
      <c r="AD32" s="1447"/>
      <c r="AE32" s="1447"/>
      <c r="AF32" s="1447"/>
      <c r="AG32" s="1447"/>
      <c r="AH32" s="1447"/>
      <c r="AI32" s="1447"/>
      <c r="AJ32" s="1447"/>
      <c r="AK32" s="1447"/>
      <c r="AL32" s="1447"/>
      <c r="AM32" s="1447"/>
      <c r="AN32" s="1447"/>
      <c r="AO32" s="1447"/>
    </row>
    <row r="33" spans="1:41" ht="14.25" customHeight="1">
      <c r="A33" s="34"/>
      <c r="B33" s="25" t="s">
        <v>116</v>
      </c>
      <c r="C33" s="34"/>
      <c r="D33" s="34"/>
      <c r="E33" s="1512"/>
      <c r="F33" s="1447"/>
      <c r="G33" s="1447"/>
      <c r="H33" s="1447"/>
      <c r="I33" s="1447"/>
      <c r="J33" s="1447"/>
      <c r="K33" s="1447"/>
      <c r="L33" s="1447"/>
      <c r="M33" s="1447"/>
      <c r="N33" s="1447"/>
      <c r="O33" s="1447"/>
      <c r="P33" s="1447"/>
      <c r="Q33" s="1447"/>
      <c r="R33" s="1447"/>
      <c r="S33" s="1447"/>
      <c r="T33" s="1447"/>
      <c r="U33" s="1447"/>
      <c r="V33" s="1447"/>
      <c r="W33" s="1447"/>
      <c r="X33" s="1447"/>
      <c r="Y33" s="1447"/>
      <c r="Z33" s="1447"/>
      <c r="AA33" s="1447"/>
      <c r="AB33" s="1447"/>
      <c r="AC33" s="1447"/>
      <c r="AD33" s="1447"/>
      <c r="AE33" s="1447"/>
      <c r="AF33" s="1447"/>
      <c r="AG33" s="1447"/>
      <c r="AH33" s="1447"/>
      <c r="AI33" s="1447"/>
      <c r="AJ33" s="1447"/>
      <c r="AK33" s="1447"/>
      <c r="AL33" s="1447"/>
      <c r="AM33" s="1447"/>
      <c r="AN33" s="1447"/>
      <c r="AO33" s="1447"/>
    </row>
    <row r="34" spans="1:41" ht="14.25" customHeight="1">
      <c r="A34" s="34"/>
      <c r="B34" s="25" t="s">
        <v>1677</v>
      </c>
      <c r="C34" s="34"/>
      <c r="D34" s="1587"/>
      <c r="E34" s="1588"/>
      <c r="F34" s="1588"/>
      <c r="G34" s="1588"/>
      <c r="H34" s="1588"/>
      <c r="I34" s="1588"/>
      <c r="J34" s="1588"/>
      <c r="K34" s="1588"/>
      <c r="L34" s="1588"/>
      <c r="M34" s="1588"/>
      <c r="N34" s="1588"/>
      <c r="O34" s="1588"/>
      <c r="P34" s="1588"/>
      <c r="Q34" s="1588"/>
      <c r="T34" s="169" t="s">
        <v>974</v>
      </c>
      <c r="U34" s="1589"/>
      <c r="V34" s="1589"/>
      <c r="AA34" s="169" t="s">
        <v>1679</v>
      </c>
      <c r="AB34" s="1589"/>
      <c r="AC34" s="1589"/>
      <c r="AD34" s="1589"/>
      <c r="AE34" s="1589"/>
      <c r="AF34" s="1589"/>
      <c r="AH34" s="25" t="s">
        <v>976</v>
      </c>
      <c r="AK34" s="1589"/>
      <c r="AL34" s="1589"/>
      <c r="AM34" s="1589"/>
      <c r="AN34" s="1589"/>
      <c r="AO34" s="1589"/>
    </row>
    <row r="35" spans="1:41" s="22" customFormat="1" ht="4.5" customHeight="1">
      <c r="A35" s="241"/>
      <c r="B35" s="185"/>
      <c r="C35" s="241"/>
      <c r="D35" s="212"/>
      <c r="E35" s="49"/>
      <c r="F35" s="49"/>
      <c r="G35" s="49"/>
      <c r="H35" s="49"/>
      <c r="I35" s="49"/>
      <c r="J35" s="49"/>
      <c r="K35" s="49"/>
      <c r="L35" s="49"/>
      <c r="M35" s="49"/>
      <c r="N35" s="49"/>
      <c r="O35" s="49"/>
      <c r="P35" s="49"/>
      <c r="Q35" s="49"/>
      <c r="T35" s="242"/>
      <c r="U35" s="72"/>
      <c r="V35" s="72"/>
      <c r="AA35" s="242"/>
      <c r="AB35" s="243"/>
      <c r="AC35" s="72"/>
      <c r="AD35" s="72"/>
      <c r="AE35" s="72"/>
      <c r="AF35" s="72"/>
      <c r="AH35" s="185"/>
      <c r="AK35" s="72"/>
      <c r="AL35" s="72"/>
      <c r="AM35" s="72"/>
      <c r="AN35" s="72"/>
      <c r="AO35" s="72"/>
    </row>
    <row r="36" spans="1:41">
      <c r="A36" s="231" t="s">
        <v>2267</v>
      </c>
      <c r="B36" s="232"/>
      <c r="C36" s="484"/>
      <c r="D36" s="233" t="s">
        <v>2268</v>
      </c>
      <c r="E36" s="232"/>
      <c r="F36" s="232"/>
      <c r="G36" s="232"/>
      <c r="H36" s="232"/>
      <c r="I36" s="232"/>
      <c r="J36" s="484"/>
      <c r="K36" s="233" t="s">
        <v>2268</v>
      </c>
      <c r="L36" s="232"/>
      <c r="M36" s="232"/>
      <c r="N36" s="224"/>
      <c r="O36" s="224"/>
      <c r="P36" s="224"/>
      <c r="Q36" s="484"/>
      <c r="R36" s="233" t="s">
        <v>2269</v>
      </c>
      <c r="S36" s="224"/>
      <c r="T36" s="224"/>
      <c r="U36" s="224"/>
      <c r="V36" s="224"/>
      <c r="W36" s="484"/>
      <c r="X36" s="233" t="s">
        <v>622</v>
      </c>
      <c r="Y36" s="224"/>
      <c r="Z36" s="224"/>
      <c r="AA36" s="484"/>
      <c r="AB36" s="233" t="s">
        <v>2270</v>
      </c>
      <c r="AC36" s="224"/>
      <c r="AD36" s="224"/>
      <c r="AE36" s="224"/>
      <c r="AF36" s="224"/>
      <c r="AG36" s="484"/>
      <c r="AH36" s="233" t="s">
        <v>621</v>
      </c>
      <c r="AI36" s="224"/>
      <c r="AJ36" s="224"/>
      <c r="AK36" s="484"/>
      <c r="AL36" s="233" t="s">
        <v>2271</v>
      </c>
      <c r="AM36" s="224"/>
      <c r="AN36" s="224"/>
      <c r="AO36" s="225"/>
    </row>
    <row r="37" spans="1:41">
      <c r="A37" s="87"/>
      <c r="B37" s="38"/>
      <c r="C37" s="484"/>
      <c r="D37" s="234" t="s">
        <v>2272</v>
      </c>
      <c r="E37" s="38"/>
      <c r="F37" s="38"/>
      <c r="G37" s="38"/>
      <c r="H37" s="38"/>
      <c r="I37" s="38"/>
      <c r="J37" s="484"/>
      <c r="K37" s="234" t="s">
        <v>1807</v>
      </c>
      <c r="L37" s="38"/>
      <c r="M37" s="38"/>
      <c r="N37" s="26"/>
      <c r="O37" s="26"/>
      <c r="P37" s="26"/>
      <c r="Q37" s="484"/>
      <c r="R37" s="234" t="s">
        <v>1808</v>
      </c>
      <c r="S37" s="26"/>
      <c r="T37" s="26"/>
      <c r="U37" s="26"/>
      <c r="V37" s="26"/>
      <c r="W37" s="484"/>
      <c r="X37" s="234" t="s">
        <v>1809</v>
      </c>
      <c r="Y37" s="26"/>
      <c r="Z37" s="26"/>
      <c r="AA37" s="484"/>
      <c r="AB37" s="234" t="s">
        <v>1299</v>
      </c>
      <c r="AC37" s="26"/>
      <c r="AD37" s="26"/>
      <c r="AE37" s="26"/>
      <c r="AF37" s="26"/>
      <c r="AG37" s="1581"/>
      <c r="AH37" s="1581"/>
      <c r="AI37" s="1581"/>
      <c r="AJ37" s="1581"/>
      <c r="AK37" s="1581"/>
      <c r="AL37" s="1581"/>
      <c r="AM37" s="1581"/>
      <c r="AN37" s="1581"/>
      <c r="AO37" s="1582"/>
    </row>
    <row r="38" spans="1:41">
      <c r="A38" s="168"/>
      <c r="B38" s="34"/>
      <c r="C38" s="34"/>
      <c r="D38" s="34"/>
      <c r="E38" s="34"/>
      <c r="F38" s="34"/>
      <c r="G38" s="34"/>
      <c r="H38" s="34"/>
      <c r="I38" s="34"/>
      <c r="J38" s="34"/>
      <c r="K38" s="34"/>
      <c r="L38" s="34"/>
      <c r="M38" s="34"/>
    </row>
    <row r="39" spans="1:41">
      <c r="A39" s="231" t="s">
        <v>1810</v>
      </c>
      <c r="B39" s="232"/>
      <c r="C39" s="485"/>
      <c r="D39" s="233" t="s">
        <v>1811</v>
      </c>
      <c r="E39" s="232"/>
      <c r="F39" s="232"/>
      <c r="G39" s="232"/>
      <c r="H39" s="232"/>
      <c r="I39" s="232"/>
      <c r="J39" s="486"/>
      <c r="K39" s="233" t="s">
        <v>1813</v>
      </c>
      <c r="L39" s="232"/>
      <c r="M39" s="232"/>
      <c r="N39" s="224"/>
      <c r="O39" s="224"/>
      <c r="P39" s="224"/>
      <c r="Q39" s="486"/>
      <c r="R39" s="233" t="s">
        <v>1814</v>
      </c>
      <c r="S39" s="224"/>
      <c r="T39" s="224"/>
      <c r="U39" s="224"/>
      <c r="V39" s="224"/>
      <c r="W39" s="486"/>
      <c r="X39" s="233" t="s">
        <v>1812</v>
      </c>
      <c r="Y39" s="224"/>
      <c r="Z39" s="224"/>
      <c r="AA39" s="486"/>
      <c r="AB39" s="233" t="s">
        <v>1815</v>
      </c>
      <c r="AC39" s="224"/>
      <c r="AD39" s="224"/>
      <c r="AE39" s="224"/>
      <c r="AF39" s="224"/>
      <c r="AG39" s="486"/>
      <c r="AH39" s="233" t="s">
        <v>1816</v>
      </c>
      <c r="AI39" s="224"/>
      <c r="AJ39" s="224"/>
      <c r="AK39" s="224"/>
      <c r="AL39" s="224"/>
      <c r="AM39" s="224"/>
      <c r="AN39" s="224"/>
      <c r="AO39" s="225"/>
    </row>
    <row r="40" spans="1:41">
      <c r="A40" s="87"/>
      <c r="B40" s="26"/>
      <c r="C40" s="486"/>
      <c r="D40" s="235" t="s">
        <v>2391</v>
      </c>
      <c r="E40" s="38"/>
      <c r="F40" s="38"/>
      <c r="G40" s="38"/>
      <c r="H40" s="38"/>
      <c r="I40" s="38"/>
      <c r="J40" s="486"/>
      <c r="K40" s="234" t="s">
        <v>2392</v>
      </c>
      <c r="L40" s="38"/>
      <c r="M40" s="38"/>
      <c r="N40" s="26"/>
      <c r="O40" s="26"/>
      <c r="P40" s="26"/>
      <c r="Q40" s="486"/>
      <c r="R40" s="234" t="s">
        <v>2393</v>
      </c>
      <c r="S40" s="26"/>
      <c r="T40" s="26"/>
      <c r="U40" s="26"/>
      <c r="V40" s="26"/>
      <c r="W40" s="1512"/>
      <c r="X40" s="1583"/>
      <c r="Y40" s="1583"/>
      <c r="Z40" s="1583"/>
      <c r="AA40" s="1583"/>
      <c r="AB40" s="1583"/>
      <c r="AC40" s="1583"/>
      <c r="AD40" s="1583"/>
      <c r="AE40" s="1583"/>
      <c r="AF40" s="1583"/>
      <c r="AG40" s="1583"/>
      <c r="AH40" s="1583"/>
      <c r="AI40" s="1583"/>
      <c r="AJ40" s="1583"/>
      <c r="AK40" s="1583"/>
      <c r="AL40" s="1583"/>
      <c r="AM40" s="1583"/>
      <c r="AN40" s="1583"/>
      <c r="AO40" s="1584"/>
    </row>
    <row r="41" spans="1:41">
      <c r="A41" s="168"/>
      <c r="B41" s="34"/>
      <c r="C41" s="34"/>
      <c r="D41" s="34"/>
      <c r="E41" s="34"/>
      <c r="F41" s="34"/>
      <c r="G41" s="34"/>
      <c r="H41" s="34"/>
      <c r="I41" s="34"/>
      <c r="J41" s="34"/>
      <c r="K41" s="34"/>
      <c r="L41" s="34"/>
      <c r="M41" s="34"/>
    </row>
    <row r="42" spans="1:41" ht="14.25" customHeight="1">
      <c r="A42" s="25">
        <v>3</v>
      </c>
      <c r="B42" s="25" t="s">
        <v>994</v>
      </c>
      <c r="C42" s="34"/>
      <c r="D42" s="34"/>
      <c r="E42" s="34"/>
      <c r="F42" s="34"/>
      <c r="G42" s="34"/>
      <c r="H42" s="34"/>
      <c r="I42" s="34"/>
      <c r="J42" s="1591">
        <f>B14</f>
        <v>0</v>
      </c>
      <c r="K42" s="1592"/>
      <c r="L42" s="1592"/>
      <c r="M42" s="1592"/>
      <c r="N42" s="1592"/>
      <c r="O42" s="1592"/>
      <c r="P42" s="1592"/>
      <c r="Q42" s="1592"/>
      <c r="R42" s="1592"/>
      <c r="S42" s="1592"/>
      <c r="T42" s="1592"/>
      <c r="U42" s="1592"/>
      <c r="V42" s="1592"/>
      <c r="W42" s="1592"/>
      <c r="X42" s="1592"/>
      <c r="Y42" s="1560" t="s">
        <v>1511</v>
      </c>
      <c r="Z42" s="1560"/>
      <c r="AA42" s="1560"/>
      <c r="AB42" s="1560"/>
      <c r="AC42" s="1447"/>
      <c r="AD42" s="1447"/>
      <c r="AE42" s="1447"/>
      <c r="AF42" s="1447"/>
      <c r="AG42" s="1447"/>
      <c r="AH42" s="1447"/>
      <c r="AI42" s="1447"/>
      <c r="AJ42" s="1447"/>
      <c r="AK42" s="1447"/>
      <c r="AL42" s="1447"/>
      <c r="AM42" s="1447"/>
      <c r="AN42" s="1447"/>
      <c r="AO42" s="1447"/>
    </row>
    <row r="43" spans="1:41" ht="14.25" customHeight="1">
      <c r="A43" s="34"/>
      <c r="B43" s="25" t="s">
        <v>116</v>
      </c>
      <c r="C43" s="34"/>
      <c r="D43" s="34"/>
      <c r="E43" s="1512"/>
      <c r="F43" s="1447"/>
      <c r="G43" s="1447"/>
      <c r="H43" s="1447"/>
      <c r="I43" s="1447"/>
      <c r="J43" s="1447"/>
      <c r="K43" s="1447"/>
      <c r="L43" s="1447"/>
      <c r="M43" s="1447"/>
      <c r="N43" s="1447"/>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47"/>
      <c r="AM43" s="1447"/>
      <c r="AN43" s="1447"/>
      <c r="AO43" s="1447"/>
    </row>
    <row r="44" spans="1:41" ht="14.25" customHeight="1">
      <c r="A44" s="34"/>
      <c r="B44" s="25" t="s">
        <v>1677</v>
      </c>
      <c r="C44" s="34"/>
      <c r="D44" s="1587"/>
      <c r="E44" s="1588"/>
      <c r="F44" s="1588"/>
      <c r="G44" s="1588"/>
      <c r="H44" s="1588"/>
      <c r="I44" s="1588"/>
      <c r="J44" s="1588"/>
      <c r="K44" s="1588"/>
      <c r="L44" s="1588"/>
      <c r="M44" s="1588"/>
      <c r="N44" s="1588"/>
      <c r="O44" s="1588"/>
      <c r="P44" s="1588"/>
      <c r="Q44" s="1588"/>
      <c r="T44" s="169" t="s">
        <v>974</v>
      </c>
      <c r="U44" s="1589"/>
      <c r="V44" s="1589"/>
      <c r="AA44" s="169" t="s">
        <v>1679</v>
      </c>
      <c r="AB44" s="1590"/>
      <c r="AC44" s="1589"/>
      <c r="AD44" s="1589"/>
      <c r="AE44" s="1589"/>
      <c r="AF44" s="1589"/>
      <c r="AH44" s="25" t="s">
        <v>976</v>
      </c>
      <c r="AK44" s="1589"/>
      <c r="AL44" s="1589"/>
      <c r="AM44" s="1589"/>
      <c r="AN44" s="1589"/>
      <c r="AO44" s="1589"/>
    </row>
    <row r="45" spans="1:41" s="22" customFormat="1" ht="4.5" customHeight="1">
      <c r="A45" s="241"/>
      <c r="B45" s="185"/>
      <c r="C45" s="241"/>
      <c r="D45" s="212"/>
      <c r="E45" s="49"/>
      <c r="F45" s="49"/>
      <c r="G45" s="49"/>
      <c r="H45" s="49"/>
      <c r="I45" s="49"/>
      <c r="J45" s="49"/>
      <c r="K45" s="49"/>
      <c r="L45" s="49"/>
      <c r="M45" s="49"/>
      <c r="N45" s="49"/>
      <c r="O45" s="49"/>
      <c r="P45" s="49"/>
      <c r="Q45" s="49"/>
      <c r="T45" s="242"/>
      <c r="U45" s="72"/>
      <c r="V45" s="72"/>
      <c r="AA45" s="242"/>
      <c r="AB45" s="243"/>
      <c r="AC45" s="72"/>
      <c r="AD45" s="72"/>
      <c r="AE45" s="72"/>
      <c r="AF45" s="72"/>
      <c r="AH45" s="185"/>
      <c r="AK45" s="72"/>
      <c r="AL45" s="72"/>
      <c r="AM45" s="72"/>
      <c r="AN45" s="72"/>
      <c r="AO45" s="72"/>
    </row>
    <row r="46" spans="1:41">
      <c r="A46" s="231" t="s">
        <v>2267</v>
      </c>
      <c r="B46" s="232"/>
      <c r="C46" s="484"/>
      <c r="D46" s="233" t="s">
        <v>2268</v>
      </c>
      <c r="E46" s="232"/>
      <c r="F46" s="232"/>
      <c r="G46" s="232"/>
      <c r="H46" s="232"/>
      <c r="I46" s="232"/>
      <c r="J46" s="484"/>
      <c r="K46" s="233" t="s">
        <v>2268</v>
      </c>
      <c r="L46" s="232"/>
      <c r="M46" s="232"/>
      <c r="N46" s="224"/>
      <c r="O46" s="224"/>
      <c r="P46" s="224"/>
      <c r="Q46" s="484"/>
      <c r="R46" s="233" t="s">
        <v>2269</v>
      </c>
      <c r="S46" s="224"/>
      <c r="T46" s="224"/>
      <c r="U46" s="224"/>
      <c r="V46" s="224"/>
      <c r="W46" s="484"/>
      <c r="X46" s="233" t="s">
        <v>622</v>
      </c>
      <c r="Y46" s="224"/>
      <c r="Z46" s="224"/>
      <c r="AA46" s="484"/>
      <c r="AB46" s="233" t="s">
        <v>2270</v>
      </c>
      <c r="AC46" s="224"/>
      <c r="AD46" s="224"/>
      <c r="AE46" s="224"/>
      <c r="AF46" s="224"/>
      <c r="AG46" s="484"/>
      <c r="AH46" s="233" t="s">
        <v>621</v>
      </c>
      <c r="AI46" s="224"/>
      <c r="AJ46" s="224"/>
      <c r="AK46" s="484"/>
      <c r="AL46" s="233" t="s">
        <v>2271</v>
      </c>
      <c r="AM46" s="224"/>
      <c r="AN46" s="224"/>
      <c r="AO46" s="225"/>
    </row>
    <row r="47" spans="1:41">
      <c r="A47" s="87"/>
      <c r="B47" s="38"/>
      <c r="C47" s="484"/>
      <c r="D47" s="234" t="s">
        <v>2272</v>
      </c>
      <c r="E47" s="38"/>
      <c r="F47" s="38"/>
      <c r="G47" s="38"/>
      <c r="H47" s="38"/>
      <c r="I47" s="38"/>
      <c r="J47" s="484"/>
      <c r="K47" s="234" t="s">
        <v>1807</v>
      </c>
      <c r="L47" s="38"/>
      <c r="M47" s="38"/>
      <c r="N47" s="26"/>
      <c r="O47" s="26"/>
      <c r="P47" s="26"/>
      <c r="Q47" s="484"/>
      <c r="R47" s="234" t="s">
        <v>1808</v>
      </c>
      <c r="S47" s="26"/>
      <c r="T47" s="26"/>
      <c r="U47" s="26"/>
      <c r="V47" s="26"/>
      <c r="W47" s="484"/>
      <c r="X47" s="234" t="s">
        <v>1809</v>
      </c>
      <c r="Y47" s="26"/>
      <c r="Z47" s="26"/>
      <c r="AA47" s="484"/>
      <c r="AB47" s="234" t="s">
        <v>1299</v>
      </c>
      <c r="AC47" s="26"/>
      <c r="AD47" s="26"/>
      <c r="AE47" s="26"/>
      <c r="AF47" s="26"/>
      <c r="AG47" s="1581"/>
      <c r="AH47" s="1581"/>
      <c r="AI47" s="1581"/>
      <c r="AJ47" s="1581"/>
      <c r="AK47" s="1581"/>
      <c r="AL47" s="1581"/>
      <c r="AM47" s="1581"/>
      <c r="AN47" s="1581"/>
      <c r="AO47" s="1582"/>
    </row>
    <row r="48" spans="1:41">
      <c r="A48" s="168"/>
      <c r="B48" s="34"/>
      <c r="C48" s="34"/>
      <c r="D48" s="34"/>
      <c r="E48" s="34"/>
      <c r="F48" s="34"/>
      <c r="G48" s="34"/>
      <c r="H48" s="34"/>
      <c r="I48" s="34"/>
      <c r="J48" s="34"/>
      <c r="K48" s="34"/>
      <c r="L48" s="34"/>
      <c r="M48" s="34"/>
    </row>
    <row r="49" spans="1:43">
      <c r="A49" s="231" t="s">
        <v>1810</v>
      </c>
      <c r="B49" s="232"/>
      <c r="C49" s="486"/>
      <c r="D49" s="233" t="s">
        <v>1811</v>
      </c>
      <c r="E49" s="232"/>
      <c r="F49" s="232"/>
      <c r="G49" s="232"/>
      <c r="H49" s="232"/>
      <c r="I49" s="232"/>
      <c r="J49" s="486"/>
      <c r="K49" s="233" t="s">
        <v>1813</v>
      </c>
      <c r="L49" s="232"/>
      <c r="M49" s="232"/>
      <c r="N49" s="224"/>
      <c r="O49" s="224"/>
      <c r="P49" s="224"/>
      <c r="Q49" s="486"/>
      <c r="R49" s="233" t="s">
        <v>1814</v>
      </c>
      <c r="S49" s="224"/>
      <c r="T49" s="224"/>
      <c r="U49" s="224"/>
      <c r="V49" s="224"/>
      <c r="W49" s="486"/>
      <c r="X49" s="233" t="s">
        <v>1812</v>
      </c>
      <c r="Y49" s="224"/>
      <c r="Z49" s="224"/>
      <c r="AA49" s="486"/>
      <c r="AB49" s="233" t="s">
        <v>1815</v>
      </c>
      <c r="AC49" s="224"/>
      <c r="AD49" s="224"/>
      <c r="AE49" s="224"/>
      <c r="AF49" s="224"/>
      <c r="AG49" s="486"/>
      <c r="AH49" s="233" t="s">
        <v>1816</v>
      </c>
      <c r="AI49" s="224"/>
      <c r="AJ49" s="224"/>
      <c r="AK49" s="224"/>
      <c r="AL49" s="224"/>
      <c r="AM49" s="224"/>
      <c r="AN49" s="224"/>
      <c r="AO49" s="225"/>
    </row>
    <row r="50" spans="1:43">
      <c r="A50" s="87"/>
      <c r="B50" s="26"/>
      <c r="C50" s="486"/>
      <c r="D50" s="235" t="s">
        <v>2391</v>
      </c>
      <c r="E50" s="38"/>
      <c r="F50" s="38"/>
      <c r="G50" s="38"/>
      <c r="H50" s="38"/>
      <c r="I50" s="38"/>
      <c r="J50" s="486"/>
      <c r="K50" s="234" t="s">
        <v>2392</v>
      </c>
      <c r="L50" s="38"/>
      <c r="M50" s="38"/>
      <c r="N50" s="26"/>
      <c r="O50" s="26"/>
      <c r="P50" s="26"/>
      <c r="Q50" s="486"/>
      <c r="R50" s="234" t="s">
        <v>2393</v>
      </c>
      <c r="S50" s="26"/>
      <c r="T50" s="26"/>
      <c r="U50" s="26"/>
      <c r="V50" s="26"/>
      <c r="W50" s="1512"/>
      <c r="X50" s="1583"/>
      <c r="Y50" s="1583"/>
      <c r="Z50" s="1583"/>
      <c r="AA50" s="1583"/>
      <c r="AB50" s="1583"/>
      <c r="AC50" s="1583"/>
      <c r="AD50" s="1583"/>
      <c r="AE50" s="1583"/>
      <c r="AF50" s="1583"/>
      <c r="AG50" s="1583"/>
      <c r="AH50" s="1583"/>
      <c r="AI50" s="1583"/>
      <c r="AJ50" s="1583"/>
      <c r="AK50" s="1583"/>
      <c r="AL50" s="1583"/>
      <c r="AM50" s="1583"/>
      <c r="AN50" s="1583"/>
      <c r="AO50" s="1584"/>
    </row>
    <row r="51" spans="1:43">
      <c r="A51" s="168"/>
      <c r="B51" s="34"/>
      <c r="C51" s="34"/>
      <c r="D51" s="34"/>
      <c r="E51" s="34"/>
      <c r="F51" s="34"/>
      <c r="G51" s="34"/>
      <c r="H51" s="34"/>
      <c r="I51" s="34"/>
      <c r="J51" s="34"/>
      <c r="K51" s="34"/>
      <c r="L51" s="34"/>
      <c r="M51" s="34"/>
    </row>
    <row r="52" spans="1:43">
      <c r="A52" s="25" t="s">
        <v>995</v>
      </c>
      <c r="B52" s="34"/>
      <c r="C52" s="34"/>
      <c r="D52" s="34"/>
      <c r="E52" s="34"/>
      <c r="F52" s="34"/>
      <c r="G52" s="34"/>
      <c r="H52" s="34"/>
      <c r="I52" s="34"/>
      <c r="J52" s="34"/>
      <c r="K52" s="34"/>
      <c r="L52" s="34"/>
      <c r="M52" s="34"/>
    </row>
    <row r="53" spans="1:43">
      <c r="A53" s="168"/>
      <c r="B53" s="34"/>
      <c r="C53" s="34"/>
      <c r="D53" s="34"/>
      <c r="E53" s="34"/>
      <c r="F53" s="34"/>
      <c r="G53" s="34"/>
      <c r="H53" s="34"/>
      <c r="I53" s="34"/>
      <c r="J53" s="34"/>
      <c r="K53" s="34"/>
      <c r="L53" s="34"/>
      <c r="M53" s="34"/>
    </row>
    <row r="54" spans="1:43">
      <c r="A54" s="25" t="s">
        <v>996</v>
      </c>
      <c r="B54" s="25" t="s">
        <v>997</v>
      </c>
      <c r="C54" s="34"/>
      <c r="D54" s="34"/>
      <c r="E54" s="34"/>
      <c r="F54" s="34"/>
      <c r="G54" s="34"/>
      <c r="H54" s="34"/>
      <c r="I54" s="34"/>
      <c r="J54" s="34"/>
      <c r="K54" s="34"/>
      <c r="L54" s="34"/>
      <c r="M54" s="34"/>
    </row>
    <row r="56" spans="1:43">
      <c r="A56" s="1585" t="s">
        <v>499</v>
      </c>
      <c r="B56" s="1586"/>
      <c r="C56" s="1586"/>
      <c r="D56" s="1586"/>
      <c r="E56" s="1586"/>
      <c r="F56" s="1586"/>
      <c r="G56" s="1586"/>
      <c r="H56" s="1586"/>
      <c r="I56" s="1586"/>
      <c r="J56" s="1586"/>
      <c r="K56" s="1586"/>
      <c r="L56" s="1586"/>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c r="AN56" s="1586"/>
      <c r="AO56" s="1586"/>
      <c r="AP56" s="54"/>
    </row>
    <row r="57" spans="1:43">
      <c r="C57" s="34"/>
      <c r="D57" s="34"/>
      <c r="E57" s="34"/>
      <c r="F57" s="34"/>
      <c r="G57" s="34"/>
      <c r="H57" s="34"/>
      <c r="I57" s="34"/>
      <c r="J57" s="34"/>
      <c r="K57" s="34"/>
      <c r="L57" s="34"/>
      <c r="M57" s="34"/>
    </row>
    <row r="58" spans="1:43" ht="15.75">
      <c r="A58" s="83" t="s">
        <v>981</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800">
        <f>'Page 5'!AB67</f>
        <v>0</v>
      </c>
      <c r="AQ58" s="800">
        <f>'Page 5'!AC67</f>
        <v>0</v>
      </c>
    </row>
    <row r="59" spans="1:43" ht="15.75">
      <c r="A59" s="10"/>
      <c r="B59" s="34"/>
      <c r="C59" s="34"/>
      <c r="D59" s="34"/>
      <c r="E59" s="34"/>
      <c r="F59" s="34"/>
      <c r="G59" s="34"/>
      <c r="H59" s="34"/>
      <c r="I59" s="34"/>
      <c r="J59" s="34"/>
      <c r="K59" s="34"/>
      <c r="L59" s="34"/>
      <c r="M59" s="34"/>
      <c r="AP59" s="800">
        <f>'Page 5'!AB70</f>
        <v>0</v>
      </c>
      <c r="AQ59" s="800">
        <f>'Page 5'!AC70</f>
        <v>0</v>
      </c>
    </row>
    <row r="60" spans="1:43">
      <c r="A60" s="25" t="s">
        <v>1674</v>
      </c>
      <c r="B60" s="25" t="s">
        <v>982</v>
      </c>
      <c r="C60" s="34"/>
      <c r="D60" s="34"/>
      <c r="E60" s="34"/>
      <c r="F60" s="34"/>
      <c r="G60" s="34"/>
      <c r="H60" s="34"/>
      <c r="I60" s="34"/>
      <c r="J60" s="34"/>
      <c r="K60" s="34"/>
      <c r="L60" s="34"/>
      <c r="M60" s="34"/>
      <c r="AP60" s="800">
        <f>AP59+AQ58</f>
        <v>0</v>
      </c>
      <c r="AQ60" s="800"/>
    </row>
    <row r="61" spans="1:43">
      <c r="A61" s="25" t="s">
        <v>998</v>
      </c>
      <c r="B61" s="34"/>
      <c r="C61" s="34"/>
      <c r="D61" s="34"/>
      <c r="E61" s="34"/>
      <c r="F61" s="34"/>
      <c r="G61" s="34"/>
      <c r="H61" s="34"/>
      <c r="I61" s="34"/>
      <c r="J61" s="34"/>
      <c r="K61" s="34"/>
      <c r="L61" s="34"/>
      <c r="M61" s="34"/>
    </row>
    <row r="62" spans="1:43">
      <c r="A62" s="25" t="s">
        <v>2265</v>
      </c>
      <c r="B62" s="34"/>
      <c r="C62" s="34"/>
      <c r="D62" s="34"/>
      <c r="E62" s="34"/>
      <c r="F62" s="34"/>
      <c r="G62" s="34"/>
      <c r="H62" s="34"/>
      <c r="I62" s="34"/>
      <c r="J62" s="34"/>
      <c r="K62" s="34"/>
      <c r="L62" s="34"/>
      <c r="M62" s="34"/>
    </row>
    <row r="63" spans="1:43">
      <c r="A63" s="25" t="s">
        <v>2266</v>
      </c>
      <c r="B63" s="34"/>
      <c r="C63" s="34"/>
      <c r="D63" s="34"/>
      <c r="E63" s="34"/>
      <c r="F63" s="34"/>
      <c r="G63" s="34"/>
      <c r="H63" s="34"/>
      <c r="I63" s="34"/>
      <c r="J63" s="34"/>
      <c r="K63" s="34"/>
      <c r="L63" s="34"/>
      <c r="M63" s="34"/>
    </row>
    <row r="64" spans="1:43">
      <c r="A64" s="25"/>
      <c r="B64" s="34"/>
      <c r="C64" s="34"/>
      <c r="D64" s="34"/>
      <c r="E64" s="34"/>
      <c r="F64" s="34"/>
      <c r="G64" s="34"/>
      <c r="H64" s="34"/>
      <c r="I64" s="34"/>
      <c r="J64" s="34"/>
      <c r="K64" s="34"/>
      <c r="L64" s="34"/>
      <c r="M64" s="34"/>
    </row>
    <row r="65" spans="1:41">
      <c r="A65" s="34"/>
      <c r="E65" s="34"/>
      <c r="G65" s="34"/>
      <c r="H65" s="34"/>
      <c r="I65" s="34"/>
      <c r="J65" s="34"/>
      <c r="K65" s="34"/>
      <c r="L65" s="34"/>
      <c r="M65" s="34"/>
      <c r="V65" s="25" t="s">
        <v>983</v>
      </c>
      <c r="AC65" s="1602" t="s">
        <v>984</v>
      </c>
      <c r="AD65" s="1436"/>
      <c r="AE65" s="1436"/>
      <c r="AL65" s="1603" t="s">
        <v>985</v>
      </c>
      <c r="AM65" s="1586"/>
      <c r="AN65" s="1586"/>
      <c r="AO65" s="1586"/>
    </row>
    <row r="66" spans="1:41">
      <c r="A66" s="34"/>
      <c r="B66" s="177" t="s">
        <v>986</v>
      </c>
      <c r="C66" s="13"/>
      <c r="D66" s="13"/>
      <c r="E66" s="13"/>
      <c r="F66" s="13"/>
      <c r="G66" s="14"/>
      <c r="H66" s="14"/>
      <c r="I66" s="14"/>
      <c r="J66" s="14"/>
      <c r="K66" s="14"/>
      <c r="L66" s="14"/>
      <c r="M66" s="14"/>
      <c r="N66" s="13"/>
      <c r="O66" s="13"/>
      <c r="P66" s="13"/>
      <c r="Q66" s="13"/>
      <c r="R66" s="13"/>
      <c r="S66" s="13"/>
      <c r="T66" s="13"/>
      <c r="U66" s="13"/>
      <c r="V66" s="177" t="s">
        <v>987</v>
      </c>
      <c r="W66" s="13"/>
      <c r="X66" s="13"/>
      <c r="Y66" s="13"/>
      <c r="Z66" s="13"/>
      <c r="AA66" s="13"/>
      <c r="AB66" s="13"/>
      <c r="AC66" s="1604" t="s">
        <v>988</v>
      </c>
      <c r="AD66" s="1605"/>
      <c r="AE66" s="1605"/>
      <c r="AF66" s="13"/>
      <c r="AG66" s="13"/>
      <c r="AH66" s="1604" t="s">
        <v>989</v>
      </c>
      <c r="AI66" s="1605"/>
      <c r="AJ66" s="13"/>
      <c r="AK66" s="13"/>
      <c r="AL66" s="1606" t="s">
        <v>990</v>
      </c>
      <c r="AM66" s="1607"/>
      <c r="AN66" s="1607"/>
      <c r="AO66" s="1607"/>
    </row>
    <row r="67" spans="1:41">
      <c r="A67" s="25">
        <v>4</v>
      </c>
      <c r="B67" s="1512"/>
      <c r="C67" s="1447"/>
      <c r="D67" s="1447"/>
      <c r="E67" s="1447"/>
      <c r="F67" s="1447"/>
      <c r="G67" s="1447"/>
      <c r="H67" s="1447"/>
      <c r="I67" s="1447"/>
      <c r="J67" s="1447"/>
      <c r="K67" s="1447"/>
      <c r="L67" s="1447"/>
      <c r="M67" s="1447"/>
      <c r="N67" s="1447"/>
      <c r="O67" s="1447"/>
      <c r="P67" s="1447"/>
      <c r="Q67" s="1447"/>
      <c r="R67" s="1447"/>
      <c r="T67" s="1599"/>
      <c r="U67" s="1599"/>
      <c r="V67" s="1599"/>
      <c r="W67" s="1599"/>
      <c r="X67" s="1599"/>
      <c r="Y67" s="1599"/>
      <c r="Z67" s="1600"/>
      <c r="AB67" s="1598"/>
      <c r="AC67" s="1447"/>
      <c r="AD67" s="1447"/>
      <c r="AE67" s="1447"/>
      <c r="AH67" s="1601"/>
      <c r="AI67" s="1601"/>
      <c r="AL67" s="1595"/>
      <c r="AM67" s="1447"/>
      <c r="AN67" s="1447"/>
      <c r="AO67" s="1447"/>
    </row>
    <row r="68" spans="1:41">
      <c r="A68" s="170"/>
      <c r="B68" s="173" t="s">
        <v>991</v>
      </c>
      <c r="C68" s="34"/>
      <c r="D68" s="34"/>
      <c r="E68" s="34"/>
      <c r="F68" s="34"/>
      <c r="G68" s="34"/>
      <c r="H68" s="34"/>
      <c r="I68" s="34"/>
      <c r="J68" s="34"/>
      <c r="K68" s="34"/>
      <c r="L68" s="34"/>
      <c r="M68" s="34"/>
    </row>
    <row r="69" spans="1:41">
      <c r="A69" s="25">
        <v>5</v>
      </c>
      <c r="B69" s="1512"/>
      <c r="C69" s="1447"/>
      <c r="D69" s="1447"/>
      <c r="E69" s="1447"/>
      <c r="F69" s="1447"/>
      <c r="G69" s="1447"/>
      <c r="H69" s="1447"/>
      <c r="I69" s="1447"/>
      <c r="J69" s="1447"/>
      <c r="K69" s="1447"/>
      <c r="L69" s="1447"/>
      <c r="M69" s="1447"/>
      <c r="N69" s="1447"/>
      <c r="O69" s="1447"/>
      <c r="P69" s="1447"/>
      <c r="Q69" s="1447"/>
      <c r="R69" s="1447"/>
      <c r="T69" s="1443"/>
      <c r="U69" s="1443"/>
      <c r="V69" s="1443"/>
      <c r="W69" s="1443"/>
      <c r="X69" s="1443"/>
      <c r="Y69" s="1443"/>
      <c r="Z69" s="1447"/>
      <c r="AB69" s="1598"/>
      <c r="AC69" s="1447"/>
      <c r="AD69" s="1447"/>
      <c r="AE69" s="1447"/>
      <c r="AH69" s="1447"/>
      <c r="AI69" s="1447"/>
      <c r="AL69" s="1595"/>
      <c r="AM69" s="1447"/>
      <c r="AN69" s="1447"/>
      <c r="AO69" s="1447"/>
    </row>
    <row r="70" spans="1:41">
      <c r="A70" s="170"/>
      <c r="B70" s="173" t="s">
        <v>991</v>
      </c>
      <c r="C70" s="34"/>
      <c r="D70" s="34"/>
      <c r="E70" s="34"/>
      <c r="F70" s="34"/>
      <c r="G70" s="34"/>
      <c r="H70" s="34"/>
      <c r="I70" s="34"/>
      <c r="J70" s="34"/>
      <c r="K70" s="34"/>
      <c r="L70" s="34"/>
      <c r="M70" s="34"/>
    </row>
    <row r="71" spans="1:41">
      <c r="A71" s="25">
        <v>6</v>
      </c>
      <c r="B71" s="1512"/>
      <c r="C71" s="1447"/>
      <c r="D71" s="1447"/>
      <c r="E71" s="1447"/>
      <c r="F71" s="1447"/>
      <c r="G71" s="1447"/>
      <c r="H71" s="1447"/>
      <c r="I71" s="1447"/>
      <c r="J71" s="1447"/>
      <c r="K71" s="1447"/>
      <c r="L71" s="1447"/>
      <c r="M71" s="1447"/>
      <c r="N71" s="1447"/>
      <c r="O71" s="1447"/>
      <c r="P71" s="1447"/>
      <c r="Q71" s="1447"/>
      <c r="R71" s="1447"/>
      <c r="T71" s="1443"/>
      <c r="U71" s="1443"/>
      <c r="V71" s="1443"/>
      <c r="W71" s="1443"/>
      <c r="X71" s="1443"/>
      <c r="Y71" s="1443"/>
      <c r="Z71" s="1447"/>
      <c r="AB71" s="1598"/>
      <c r="AC71" s="1447"/>
      <c r="AD71" s="1447"/>
      <c r="AE71" s="1447"/>
      <c r="AH71" s="1447"/>
      <c r="AI71" s="1447"/>
      <c r="AL71" s="1595"/>
      <c r="AM71" s="1447"/>
      <c r="AN71" s="1447"/>
      <c r="AO71" s="1447"/>
    </row>
    <row r="72" spans="1:41">
      <c r="A72" s="34"/>
      <c r="B72" s="173" t="s">
        <v>991</v>
      </c>
      <c r="C72" s="34"/>
      <c r="D72" s="34"/>
      <c r="E72" s="34"/>
      <c r="F72" s="34"/>
      <c r="G72" s="34"/>
      <c r="H72" s="34"/>
      <c r="I72" s="34"/>
      <c r="J72" s="34"/>
      <c r="K72" s="34"/>
      <c r="L72" s="34"/>
      <c r="M72" s="34"/>
    </row>
    <row r="73" spans="1:41" ht="12.75" customHeight="1">
      <c r="B73" s="213"/>
      <c r="C73" s="213"/>
      <c r="D73" s="213"/>
      <c r="E73" s="213"/>
      <c r="F73" s="213"/>
      <c r="G73" s="213"/>
      <c r="H73" s="213"/>
      <c r="I73" s="213"/>
      <c r="J73" s="213"/>
      <c r="K73" s="213"/>
      <c r="L73" s="213"/>
      <c r="M73" s="213"/>
      <c r="N73" s="874"/>
      <c r="O73" s="874"/>
      <c r="P73" s="874"/>
      <c r="Q73" s="874"/>
      <c r="R73" s="874"/>
      <c r="S73" s="874"/>
    </row>
    <row r="74" spans="1:41" ht="12.75" customHeight="1">
      <c r="A74" s="875" t="s">
        <v>501</v>
      </c>
      <c r="B74" s="34"/>
      <c r="C74" s="34"/>
      <c r="D74" s="34"/>
      <c r="E74" s="34"/>
      <c r="F74" s="34"/>
      <c r="G74" s="34"/>
      <c r="H74" s="34"/>
      <c r="I74" s="34"/>
      <c r="J74" s="34"/>
      <c r="K74" s="34"/>
      <c r="L74" s="34"/>
      <c r="M74" s="34"/>
      <c r="T74" s="1596">
        <f>T19</f>
        <v>0</v>
      </c>
      <c r="U74" s="1597"/>
      <c r="V74" s="1597"/>
      <c r="W74" s="1597"/>
      <c r="X74" s="1597"/>
      <c r="Y74" s="1597"/>
      <c r="Z74" s="1597"/>
    </row>
    <row r="75" spans="1:41" ht="12.75" customHeight="1">
      <c r="A75" s="188"/>
      <c r="B75" s="34"/>
      <c r="C75" s="34"/>
      <c r="D75" s="34"/>
      <c r="E75" s="34"/>
      <c r="F75" s="34"/>
      <c r="G75" s="34"/>
      <c r="H75" s="34"/>
      <c r="I75" s="34"/>
      <c r="J75" s="34"/>
      <c r="K75" s="34"/>
      <c r="L75" s="34"/>
      <c r="M75" s="34"/>
      <c r="T75" s="1239"/>
      <c r="U75" s="1231"/>
      <c r="V75" s="1231"/>
      <c r="W75" s="1231"/>
      <c r="X75" s="1231"/>
      <c r="Y75" s="1231"/>
      <c r="Z75" s="1231"/>
    </row>
    <row r="76" spans="1:41">
      <c r="A76" s="25" t="s">
        <v>992</v>
      </c>
      <c r="C76" s="25"/>
      <c r="D76" s="34"/>
      <c r="E76" s="34"/>
      <c r="F76" s="34"/>
      <c r="G76" s="34"/>
      <c r="H76" s="34"/>
      <c r="I76" s="34"/>
      <c r="J76" s="34"/>
      <c r="K76" s="34"/>
      <c r="L76" s="34"/>
      <c r="M76" s="34"/>
      <c r="T76" s="1594">
        <f>SUM(T67:Z75)</f>
        <v>0</v>
      </c>
      <c r="U76" s="1436"/>
      <c r="V76" s="1436"/>
      <c r="W76" s="1436"/>
      <c r="X76" s="1436"/>
      <c r="Y76" s="1436"/>
      <c r="Z76" s="1436"/>
    </row>
    <row r="77" spans="1:41" s="761" customFormat="1" ht="10.5" customHeight="1">
      <c r="A77" s="759"/>
      <c r="B77" s="760" t="s">
        <v>993</v>
      </c>
      <c r="C77" s="759"/>
      <c r="D77" s="759"/>
      <c r="E77" s="759"/>
      <c r="F77" s="759"/>
      <c r="G77" s="759"/>
      <c r="H77" s="759"/>
      <c r="I77" s="759"/>
      <c r="J77" s="759"/>
      <c r="K77" s="759"/>
      <c r="L77" s="759"/>
      <c r="M77" s="759"/>
    </row>
    <row r="78" spans="1:41">
      <c r="A78" s="25"/>
      <c r="B78" s="34"/>
      <c r="C78" s="34"/>
      <c r="D78" s="34"/>
      <c r="E78" s="34"/>
      <c r="F78" s="34"/>
      <c r="G78" s="34"/>
      <c r="H78" s="34"/>
      <c r="I78" s="34"/>
      <c r="J78" s="34"/>
      <c r="K78" s="34"/>
      <c r="L78" s="34"/>
      <c r="M78" s="34"/>
    </row>
    <row r="79" spans="1:41" ht="14.25" customHeight="1">
      <c r="A79" s="25">
        <v>4</v>
      </c>
      <c r="B79" s="25" t="s">
        <v>994</v>
      </c>
      <c r="C79" s="34"/>
      <c r="D79" s="34"/>
      <c r="E79" s="34"/>
      <c r="F79" s="34"/>
      <c r="G79" s="34"/>
      <c r="H79" s="34"/>
      <c r="I79" s="34"/>
      <c r="J79" s="1591">
        <f>B67</f>
        <v>0</v>
      </c>
      <c r="K79" s="1592"/>
      <c r="L79" s="1592"/>
      <c r="M79" s="1592"/>
      <c r="N79" s="1592"/>
      <c r="O79" s="1592"/>
      <c r="P79" s="1592"/>
      <c r="Q79" s="1592"/>
      <c r="R79" s="1592"/>
      <c r="S79" s="1592"/>
      <c r="T79" s="1592"/>
      <c r="U79" s="1592"/>
      <c r="V79" s="1592"/>
      <c r="W79" s="1592"/>
      <c r="X79" s="1592"/>
      <c r="Y79" s="1560" t="s">
        <v>1511</v>
      </c>
      <c r="Z79" s="1560"/>
      <c r="AA79" s="1560"/>
      <c r="AB79" s="1560"/>
      <c r="AC79" s="1447"/>
      <c r="AD79" s="1447"/>
      <c r="AE79" s="1447"/>
      <c r="AF79" s="1447"/>
      <c r="AG79" s="1447"/>
      <c r="AH79" s="1447"/>
      <c r="AI79" s="1447"/>
      <c r="AJ79" s="1447"/>
      <c r="AK79" s="1447"/>
      <c r="AL79" s="1447"/>
      <c r="AM79" s="1447"/>
      <c r="AN79" s="1447"/>
      <c r="AO79" s="1447"/>
    </row>
    <row r="80" spans="1:41" ht="14.25" customHeight="1">
      <c r="A80" s="34"/>
      <c r="B80" s="25" t="s">
        <v>116</v>
      </c>
      <c r="C80" s="34"/>
      <c r="D80" s="34"/>
      <c r="E80" s="1512"/>
      <c r="F80" s="1447"/>
      <c r="G80" s="1447"/>
      <c r="H80" s="1447"/>
      <c r="I80" s="1447"/>
      <c r="J80" s="1447"/>
      <c r="K80" s="1447"/>
      <c r="L80" s="1447"/>
      <c r="M80" s="1447"/>
      <c r="N80" s="1447"/>
      <c r="O80" s="1447"/>
      <c r="P80" s="1447"/>
      <c r="Q80" s="1447"/>
      <c r="R80" s="1447"/>
      <c r="S80" s="1447"/>
      <c r="T80" s="1447"/>
      <c r="U80" s="1447"/>
      <c r="V80" s="1447"/>
      <c r="W80" s="1447"/>
      <c r="X80" s="1447"/>
      <c r="Y80" s="1447"/>
      <c r="Z80" s="1447"/>
      <c r="AA80" s="1447"/>
      <c r="AB80" s="1447"/>
      <c r="AC80" s="1447"/>
      <c r="AD80" s="1447"/>
      <c r="AE80" s="1447"/>
      <c r="AF80" s="1447"/>
      <c r="AG80" s="1447"/>
      <c r="AH80" s="1447"/>
      <c r="AI80" s="1447"/>
      <c r="AJ80" s="1447"/>
      <c r="AK80" s="1447"/>
      <c r="AL80" s="1447"/>
      <c r="AM80" s="1447"/>
      <c r="AN80" s="1447"/>
      <c r="AO80" s="1447"/>
    </row>
    <row r="81" spans="1:41" ht="14.25" customHeight="1">
      <c r="A81" s="34"/>
      <c r="B81" s="25" t="s">
        <v>1677</v>
      </c>
      <c r="C81" s="34"/>
      <c r="D81" s="1581"/>
      <c r="E81" s="1491"/>
      <c r="F81" s="1491"/>
      <c r="G81" s="1491"/>
      <c r="H81" s="1491"/>
      <c r="I81" s="1491"/>
      <c r="J81" s="1491"/>
      <c r="K81" s="1491"/>
      <c r="L81" s="1491"/>
      <c r="M81" s="1491"/>
      <c r="N81" s="1491"/>
      <c r="O81" s="1491"/>
      <c r="P81" s="1491"/>
      <c r="Q81" s="1491"/>
      <c r="T81" s="169" t="s">
        <v>974</v>
      </c>
      <c r="U81" s="1589"/>
      <c r="V81" s="1589"/>
      <c r="AA81" s="169" t="s">
        <v>1679</v>
      </c>
      <c r="AB81" s="1589"/>
      <c r="AC81" s="1589"/>
      <c r="AD81" s="1589"/>
      <c r="AE81" s="1589"/>
      <c r="AF81" s="1589"/>
      <c r="AH81" s="25" t="s">
        <v>976</v>
      </c>
      <c r="AK81" s="1589"/>
      <c r="AL81" s="1589"/>
      <c r="AM81" s="1589"/>
      <c r="AN81" s="1589"/>
      <c r="AO81" s="1589"/>
    </row>
    <row r="82" spans="1:41" s="22" customFormat="1" ht="4.5" customHeight="1">
      <c r="A82" s="241"/>
      <c r="B82" s="185"/>
      <c r="C82" s="241"/>
      <c r="D82" s="212"/>
      <c r="E82" s="49"/>
      <c r="F82" s="49"/>
      <c r="G82" s="49"/>
      <c r="H82" s="49"/>
      <c r="I82" s="49"/>
      <c r="J82" s="49"/>
      <c r="K82" s="49"/>
      <c r="L82" s="49"/>
      <c r="M82" s="49"/>
      <c r="N82" s="49"/>
      <c r="O82" s="49"/>
      <c r="P82" s="49"/>
      <c r="Q82" s="49"/>
      <c r="T82" s="242"/>
      <c r="U82" s="72"/>
      <c r="V82" s="72"/>
      <c r="AA82" s="242"/>
      <c r="AB82" s="243"/>
      <c r="AC82" s="72"/>
      <c r="AD82" s="72"/>
      <c r="AE82" s="72"/>
      <c r="AF82" s="72"/>
      <c r="AH82" s="185"/>
      <c r="AK82" s="72"/>
      <c r="AL82" s="72"/>
      <c r="AM82" s="72"/>
      <c r="AN82" s="72"/>
      <c r="AO82" s="72"/>
    </row>
    <row r="83" spans="1:41">
      <c r="A83" s="231" t="s">
        <v>2267</v>
      </c>
      <c r="B83" s="232"/>
      <c r="C83" s="484"/>
      <c r="D83" s="233" t="s">
        <v>2268</v>
      </c>
      <c r="E83" s="232"/>
      <c r="F83" s="232"/>
      <c r="G83" s="232"/>
      <c r="H83" s="232"/>
      <c r="I83" s="232"/>
      <c r="J83" s="484"/>
      <c r="K83" s="233" t="s">
        <v>2268</v>
      </c>
      <c r="L83" s="232"/>
      <c r="M83" s="232"/>
      <c r="N83" s="224"/>
      <c r="O83" s="224"/>
      <c r="P83" s="224"/>
      <c r="Q83" s="484"/>
      <c r="R83" s="233" t="s">
        <v>2269</v>
      </c>
      <c r="S83" s="224"/>
      <c r="T83" s="224"/>
      <c r="U83" s="224"/>
      <c r="V83" s="224"/>
      <c r="W83" s="484"/>
      <c r="X83" s="233" t="s">
        <v>622</v>
      </c>
      <c r="Y83" s="224"/>
      <c r="Z83" s="224"/>
      <c r="AA83" s="484"/>
      <c r="AB83" s="233" t="s">
        <v>2270</v>
      </c>
      <c r="AC83" s="224"/>
      <c r="AD83" s="224"/>
      <c r="AE83" s="224"/>
      <c r="AF83" s="224"/>
      <c r="AG83" s="484"/>
      <c r="AH83" s="233" t="s">
        <v>621</v>
      </c>
      <c r="AI83" s="224"/>
      <c r="AJ83" s="224"/>
      <c r="AK83" s="484"/>
      <c r="AL83" s="233" t="s">
        <v>2271</v>
      </c>
      <c r="AM83" s="224"/>
      <c r="AN83" s="224"/>
      <c r="AO83" s="225"/>
    </row>
    <row r="84" spans="1:41">
      <c r="A84" s="87"/>
      <c r="B84" s="38"/>
      <c r="C84" s="484"/>
      <c r="D84" s="234" t="s">
        <v>2272</v>
      </c>
      <c r="E84" s="38"/>
      <c r="F84" s="38"/>
      <c r="G84" s="38"/>
      <c r="H84" s="38"/>
      <c r="I84" s="38"/>
      <c r="J84" s="484"/>
      <c r="K84" s="234" t="s">
        <v>1807</v>
      </c>
      <c r="L84" s="38"/>
      <c r="M84" s="38"/>
      <c r="N84" s="26"/>
      <c r="O84" s="26"/>
      <c r="P84" s="26"/>
      <c r="Q84" s="484"/>
      <c r="R84" s="234" t="s">
        <v>1808</v>
      </c>
      <c r="S84" s="26"/>
      <c r="T84" s="26"/>
      <c r="U84" s="26"/>
      <c r="V84" s="26"/>
      <c r="W84" s="484"/>
      <c r="X84" s="234" t="s">
        <v>1809</v>
      </c>
      <c r="Y84" s="26"/>
      <c r="Z84" s="26"/>
      <c r="AA84" s="484"/>
      <c r="AB84" s="234" t="s">
        <v>1299</v>
      </c>
      <c r="AC84" s="26"/>
      <c r="AD84" s="26"/>
      <c r="AE84" s="26"/>
      <c r="AF84" s="26"/>
      <c r="AG84" s="1581"/>
      <c r="AH84" s="1581"/>
      <c r="AI84" s="1581"/>
      <c r="AJ84" s="1581"/>
      <c r="AK84" s="1581"/>
      <c r="AL84" s="1581"/>
      <c r="AM84" s="1581"/>
      <c r="AN84" s="1581"/>
      <c r="AO84" s="1582"/>
    </row>
    <row r="85" spans="1:41">
      <c r="A85" s="168"/>
      <c r="B85" s="34"/>
      <c r="C85" s="34"/>
      <c r="D85" s="34"/>
      <c r="E85" s="34"/>
      <c r="F85" s="34"/>
      <c r="G85" s="34"/>
      <c r="H85" s="34"/>
      <c r="I85" s="34"/>
      <c r="J85" s="34"/>
      <c r="K85" s="34"/>
      <c r="L85" s="34"/>
      <c r="M85" s="34"/>
    </row>
    <row r="86" spans="1:41">
      <c r="A86" s="231" t="s">
        <v>1810</v>
      </c>
      <c r="B86" s="232"/>
      <c r="C86" s="486"/>
      <c r="D86" s="233" t="s">
        <v>1811</v>
      </c>
      <c r="E86" s="232"/>
      <c r="F86" s="232"/>
      <c r="G86" s="232"/>
      <c r="H86" s="232"/>
      <c r="I86" s="232"/>
      <c r="J86" s="486"/>
      <c r="K86" s="233" t="s">
        <v>1813</v>
      </c>
      <c r="L86" s="232"/>
      <c r="M86" s="232"/>
      <c r="N86" s="224"/>
      <c r="O86" s="224"/>
      <c r="P86" s="224"/>
      <c r="Q86" s="486"/>
      <c r="R86" s="233" t="s">
        <v>1814</v>
      </c>
      <c r="S86" s="224"/>
      <c r="T86" s="224"/>
      <c r="U86" s="224"/>
      <c r="V86" s="224"/>
      <c r="W86" s="486"/>
      <c r="X86" s="233" t="s">
        <v>1812</v>
      </c>
      <c r="Y86" s="224"/>
      <c r="Z86" s="224"/>
      <c r="AA86" s="486"/>
      <c r="AB86" s="233" t="s">
        <v>1815</v>
      </c>
      <c r="AC86" s="224"/>
      <c r="AD86" s="224"/>
      <c r="AE86" s="224"/>
      <c r="AF86" s="224"/>
      <c r="AG86" s="486"/>
      <c r="AH86" s="233" t="s">
        <v>1816</v>
      </c>
      <c r="AI86" s="224"/>
      <c r="AJ86" s="224"/>
      <c r="AK86" s="224"/>
      <c r="AL86" s="224"/>
      <c r="AM86" s="224"/>
      <c r="AN86" s="224"/>
      <c r="AO86" s="225"/>
    </row>
    <row r="87" spans="1:41">
      <c r="A87" s="87"/>
      <c r="B87" s="26"/>
      <c r="C87" s="486"/>
      <c r="D87" s="235" t="s">
        <v>2391</v>
      </c>
      <c r="E87" s="38"/>
      <c r="F87" s="38"/>
      <c r="G87" s="38"/>
      <c r="H87" s="38"/>
      <c r="I87" s="38"/>
      <c r="J87" s="486"/>
      <c r="K87" s="234" t="s">
        <v>2392</v>
      </c>
      <c r="L87" s="38"/>
      <c r="M87" s="38"/>
      <c r="N87" s="26"/>
      <c r="O87" s="26"/>
      <c r="P87" s="26"/>
      <c r="Q87" s="486"/>
      <c r="R87" s="234" t="s">
        <v>2393</v>
      </c>
      <c r="S87" s="26"/>
      <c r="T87" s="26"/>
      <c r="U87" s="26"/>
      <c r="V87" s="26"/>
      <c r="W87" s="1593"/>
      <c r="X87" s="1583"/>
      <c r="Y87" s="1583"/>
      <c r="Z87" s="1583"/>
      <c r="AA87" s="1583"/>
      <c r="AB87" s="1583"/>
      <c r="AC87" s="1583"/>
      <c r="AD87" s="1583"/>
      <c r="AE87" s="1583"/>
      <c r="AF87" s="1583"/>
      <c r="AG87" s="1583"/>
      <c r="AH87" s="1583"/>
      <c r="AI87" s="1583"/>
      <c r="AJ87" s="1583"/>
      <c r="AK87" s="1583"/>
      <c r="AL87" s="1583"/>
      <c r="AM87" s="1583"/>
      <c r="AN87" s="1583"/>
      <c r="AO87" s="1584"/>
    </row>
    <row r="88" spans="1:41">
      <c r="A88" s="25"/>
      <c r="B88" s="34"/>
      <c r="C88" s="34"/>
      <c r="D88" s="34"/>
      <c r="E88" s="34"/>
      <c r="F88" s="34"/>
      <c r="G88" s="34"/>
      <c r="H88" s="34"/>
      <c r="I88" s="34"/>
      <c r="J88" s="34"/>
      <c r="K88" s="34"/>
      <c r="L88" s="34"/>
      <c r="M88" s="34"/>
    </row>
    <row r="89" spans="1:41" ht="14.25" customHeight="1">
      <c r="A89" s="25">
        <v>5</v>
      </c>
      <c r="B89" s="25" t="s">
        <v>994</v>
      </c>
      <c r="C89" s="34"/>
      <c r="D89" s="34"/>
      <c r="E89" s="34"/>
      <c r="F89" s="34"/>
      <c r="G89" s="34"/>
      <c r="H89" s="34"/>
      <c r="I89" s="34"/>
      <c r="J89" s="1591">
        <f>B69</f>
        <v>0</v>
      </c>
      <c r="K89" s="1592"/>
      <c r="L89" s="1592"/>
      <c r="M89" s="1592"/>
      <c r="N89" s="1592"/>
      <c r="O89" s="1592"/>
      <c r="P89" s="1592"/>
      <c r="Q89" s="1592"/>
      <c r="R89" s="1592"/>
      <c r="S89" s="1592"/>
      <c r="T89" s="1592"/>
      <c r="U89" s="1592"/>
      <c r="V89" s="1592"/>
      <c r="W89" s="1592"/>
      <c r="X89" s="1592"/>
      <c r="Y89" s="1560" t="s">
        <v>1511</v>
      </c>
      <c r="Z89" s="1560"/>
      <c r="AA89" s="1560"/>
      <c r="AB89" s="1560"/>
      <c r="AC89" s="1447"/>
      <c r="AD89" s="1447"/>
      <c r="AE89" s="1447"/>
      <c r="AF89" s="1447"/>
      <c r="AG89" s="1447"/>
      <c r="AH89" s="1447"/>
      <c r="AI89" s="1447"/>
      <c r="AJ89" s="1447"/>
      <c r="AK89" s="1447"/>
      <c r="AL89" s="1447"/>
      <c r="AM89" s="1447"/>
      <c r="AN89" s="1447"/>
      <c r="AO89" s="1447"/>
    </row>
    <row r="90" spans="1:41" ht="14.25" customHeight="1">
      <c r="A90" s="34"/>
      <c r="B90" s="25" t="s">
        <v>116</v>
      </c>
      <c r="C90" s="34"/>
      <c r="D90" s="34"/>
      <c r="E90" s="1512"/>
      <c r="F90" s="1447"/>
      <c r="G90" s="1447"/>
      <c r="H90" s="1447"/>
      <c r="I90" s="1447"/>
      <c r="J90" s="1447"/>
      <c r="K90" s="1447"/>
      <c r="L90" s="1447"/>
      <c r="M90" s="1447"/>
      <c r="N90" s="1447"/>
      <c r="O90" s="1447"/>
      <c r="P90" s="1447"/>
      <c r="Q90" s="1447"/>
      <c r="R90" s="1447"/>
      <c r="S90" s="1447"/>
      <c r="T90" s="1447"/>
      <c r="U90" s="1447"/>
      <c r="V90" s="1447"/>
      <c r="W90" s="1447"/>
      <c r="X90" s="1447"/>
      <c r="Y90" s="1447"/>
      <c r="Z90" s="1447"/>
      <c r="AA90" s="1447"/>
      <c r="AB90" s="1447"/>
      <c r="AC90" s="1447"/>
      <c r="AD90" s="1447"/>
      <c r="AE90" s="1447"/>
      <c r="AF90" s="1447"/>
      <c r="AG90" s="1447"/>
      <c r="AH90" s="1447"/>
      <c r="AI90" s="1447"/>
      <c r="AJ90" s="1447"/>
      <c r="AK90" s="1447"/>
      <c r="AL90" s="1447"/>
      <c r="AM90" s="1447"/>
      <c r="AN90" s="1447"/>
      <c r="AO90" s="1447"/>
    </row>
    <row r="91" spans="1:41" ht="14.25" customHeight="1">
      <c r="A91" s="34"/>
      <c r="B91" s="25" t="s">
        <v>1677</v>
      </c>
      <c r="C91" s="34"/>
      <c r="D91" s="1587"/>
      <c r="E91" s="1588"/>
      <c r="F91" s="1588"/>
      <c r="G91" s="1588"/>
      <c r="H91" s="1588"/>
      <c r="I91" s="1588"/>
      <c r="J91" s="1588"/>
      <c r="K91" s="1588"/>
      <c r="L91" s="1588"/>
      <c r="M91" s="1588"/>
      <c r="N91" s="1588"/>
      <c r="O91" s="1588"/>
      <c r="P91" s="1588"/>
      <c r="Q91" s="1588"/>
      <c r="T91" s="169" t="s">
        <v>974</v>
      </c>
      <c r="U91" s="1589"/>
      <c r="V91" s="1589"/>
      <c r="AA91" s="169" t="s">
        <v>1679</v>
      </c>
      <c r="AB91" s="1589"/>
      <c r="AC91" s="1589"/>
      <c r="AD91" s="1589"/>
      <c r="AE91" s="1589"/>
      <c r="AF91" s="1589"/>
      <c r="AH91" s="25" t="s">
        <v>976</v>
      </c>
      <c r="AK91" s="1589"/>
      <c r="AL91" s="1589"/>
      <c r="AM91" s="1589"/>
      <c r="AN91" s="1589"/>
      <c r="AO91" s="1589"/>
    </row>
    <row r="92" spans="1:41" s="22" customFormat="1" ht="4.5" customHeight="1">
      <c r="A92" s="241"/>
      <c r="B92" s="185"/>
      <c r="C92" s="241"/>
      <c r="D92" s="212"/>
      <c r="E92" s="49"/>
      <c r="F92" s="49"/>
      <c r="G92" s="49"/>
      <c r="H92" s="49"/>
      <c r="I92" s="49"/>
      <c r="J92" s="49"/>
      <c r="K92" s="49"/>
      <c r="L92" s="49"/>
      <c r="M92" s="49"/>
      <c r="N92" s="49"/>
      <c r="O92" s="49"/>
      <c r="P92" s="49"/>
      <c r="Q92" s="49"/>
      <c r="T92" s="242"/>
      <c r="U92" s="72"/>
      <c r="V92" s="72"/>
      <c r="AA92" s="242"/>
      <c r="AB92" s="243"/>
      <c r="AC92" s="72"/>
      <c r="AD92" s="72"/>
      <c r="AE92" s="72"/>
      <c r="AF92" s="72"/>
      <c r="AH92" s="185"/>
      <c r="AK92" s="72"/>
      <c r="AL92" s="72"/>
      <c r="AM92" s="72"/>
      <c r="AN92" s="72"/>
      <c r="AO92" s="72"/>
    </row>
    <row r="93" spans="1:41">
      <c r="A93" s="231" t="s">
        <v>2267</v>
      </c>
      <c r="B93" s="232"/>
      <c r="C93" s="484"/>
      <c r="D93" s="233" t="s">
        <v>2268</v>
      </c>
      <c r="E93" s="232"/>
      <c r="F93" s="232"/>
      <c r="G93" s="232"/>
      <c r="H93" s="232"/>
      <c r="I93" s="232"/>
      <c r="J93" s="484"/>
      <c r="K93" s="233" t="s">
        <v>2268</v>
      </c>
      <c r="L93" s="232"/>
      <c r="M93" s="232"/>
      <c r="N93" s="224"/>
      <c r="O93" s="224"/>
      <c r="P93" s="224"/>
      <c r="Q93" s="484"/>
      <c r="R93" s="233" t="s">
        <v>2269</v>
      </c>
      <c r="S93" s="224"/>
      <c r="T93" s="224"/>
      <c r="U93" s="224"/>
      <c r="V93" s="224"/>
      <c r="W93" s="484"/>
      <c r="X93" s="233" t="s">
        <v>622</v>
      </c>
      <c r="Y93" s="224"/>
      <c r="Z93" s="224"/>
      <c r="AA93" s="484"/>
      <c r="AB93" s="233" t="s">
        <v>2270</v>
      </c>
      <c r="AC93" s="224"/>
      <c r="AD93" s="224"/>
      <c r="AE93" s="224"/>
      <c r="AF93" s="224"/>
      <c r="AG93" s="484"/>
      <c r="AH93" s="233" t="s">
        <v>621</v>
      </c>
      <c r="AI93" s="224"/>
      <c r="AJ93" s="224"/>
      <c r="AK93" s="484"/>
      <c r="AL93" s="233" t="s">
        <v>2271</v>
      </c>
      <c r="AM93" s="224"/>
      <c r="AN93" s="224"/>
      <c r="AO93" s="225"/>
    </row>
    <row r="94" spans="1:41">
      <c r="A94" s="87"/>
      <c r="B94" s="38"/>
      <c r="C94" s="484"/>
      <c r="D94" s="234" t="s">
        <v>2272</v>
      </c>
      <c r="E94" s="38"/>
      <c r="F94" s="38"/>
      <c r="G94" s="38"/>
      <c r="H94" s="38"/>
      <c r="I94" s="38"/>
      <c r="J94" s="484"/>
      <c r="K94" s="234" t="s">
        <v>1807</v>
      </c>
      <c r="L94" s="38"/>
      <c r="M94" s="38"/>
      <c r="N94" s="26"/>
      <c r="O94" s="26"/>
      <c r="P94" s="26"/>
      <c r="Q94" s="484"/>
      <c r="R94" s="234" t="s">
        <v>1808</v>
      </c>
      <c r="S94" s="26"/>
      <c r="T94" s="26"/>
      <c r="U94" s="26"/>
      <c r="V94" s="26"/>
      <c r="W94" s="484"/>
      <c r="X94" s="234" t="s">
        <v>1809</v>
      </c>
      <c r="Y94" s="26"/>
      <c r="Z94" s="26"/>
      <c r="AA94" s="484"/>
      <c r="AB94" s="234" t="s">
        <v>1299</v>
      </c>
      <c r="AC94" s="26"/>
      <c r="AD94" s="26"/>
      <c r="AE94" s="26"/>
      <c r="AF94" s="26"/>
      <c r="AG94" s="1581"/>
      <c r="AH94" s="1581"/>
      <c r="AI94" s="1581"/>
      <c r="AJ94" s="1581"/>
      <c r="AK94" s="1581"/>
      <c r="AL94" s="1581"/>
      <c r="AM94" s="1581"/>
      <c r="AN94" s="1581"/>
      <c r="AO94" s="1582"/>
    </row>
    <row r="95" spans="1:41">
      <c r="A95" s="168"/>
      <c r="B95" s="34"/>
      <c r="C95" s="34"/>
      <c r="D95" s="34"/>
      <c r="E95" s="34"/>
      <c r="F95" s="34"/>
      <c r="G95" s="34"/>
      <c r="H95" s="34"/>
      <c r="I95" s="34"/>
      <c r="J95" s="34"/>
      <c r="K95" s="34"/>
      <c r="L95" s="34"/>
      <c r="M95" s="34"/>
    </row>
    <row r="96" spans="1:41">
      <c r="A96" s="231" t="s">
        <v>1810</v>
      </c>
      <c r="B96" s="232"/>
      <c r="C96" s="485"/>
      <c r="D96" s="233" t="s">
        <v>1811</v>
      </c>
      <c r="E96" s="232"/>
      <c r="F96" s="232"/>
      <c r="G96" s="232"/>
      <c r="H96" s="232"/>
      <c r="I96" s="232"/>
      <c r="J96" s="486"/>
      <c r="K96" s="233" t="s">
        <v>1813</v>
      </c>
      <c r="L96" s="232"/>
      <c r="M96" s="232"/>
      <c r="N96" s="224"/>
      <c r="O96" s="224"/>
      <c r="P96" s="224"/>
      <c r="Q96" s="486"/>
      <c r="R96" s="233" t="s">
        <v>1814</v>
      </c>
      <c r="S96" s="224"/>
      <c r="T96" s="224"/>
      <c r="U96" s="224"/>
      <c r="V96" s="224"/>
      <c r="W96" s="486"/>
      <c r="X96" s="233" t="s">
        <v>1812</v>
      </c>
      <c r="Y96" s="224"/>
      <c r="Z96" s="224"/>
      <c r="AA96" s="486"/>
      <c r="AB96" s="233" t="s">
        <v>1815</v>
      </c>
      <c r="AC96" s="224"/>
      <c r="AD96" s="224"/>
      <c r="AE96" s="224"/>
      <c r="AF96" s="224"/>
      <c r="AG96" s="486"/>
      <c r="AH96" s="233" t="s">
        <v>1816</v>
      </c>
      <c r="AI96" s="224"/>
      <c r="AJ96" s="224"/>
      <c r="AK96" s="224"/>
      <c r="AL96" s="224"/>
      <c r="AM96" s="224"/>
      <c r="AN96" s="224"/>
      <c r="AO96" s="225"/>
    </row>
    <row r="97" spans="1:41">
      <c r="A97" s="87"/>
      <c r="B97" s="26"/>
      <c r="C97" s="486"/>
      <c r="D97" s="235" t="s">
        <v>2391</v>
      </c>
      <c r="E97" s="38"/>
      <c r="F97" s="38"/>
      <c r="G97" s="38"/>
      <c r="H97" s="38"/>
      <c r="I97" s="38"/>
      <c r="J97" s="486"/>
      <c r="K97" s="234" t="s">
        <v>2392</v>
      </c>
      <c r="L97" s="38"/>
      <c r="M97" s="38"/>
      <c r="N97" s="26"/>
      <c r="O97" s="26"/>
      <c r="P97" s="26"/>
      <c r="Q97" s="486"/>
      <c r="R97" s="234" t="s">
        <v>2393</v>
      </c>
      <c r="S97" s="26"/>
      <c r="T97" s="26"/>
      <c r="U97" s="26"/>
      <c r="V97" s="26"/>
      <c r="W97" s="1512"/>
      <c r="X97" s="1583"/>
      <c r="Y97" s="1583"/>
      <c r="Z97" s="1583"/>
      <c r="AA97" s="1583"/>
      <c r="AB97" s="1583"/>
      <c r="AC97" s="1583"/>
      <c r="AD97" s="1583"/>
      <c r="AE97" s="1583"/>
      <c r="AF97" s="1583"/>
      <c r="AG97" s="1583"/>
      <c r="AH97" s="1583"/>
      <c r="AI97" s="1583"/>
      <c r="AJ97" s="1583"/>
      <c r="AK97" s="1583"/>
      <c r="AL97" s="1583"/>
      <c r="AM97" s="1583"/>
      <c r="AN97" s="1583"/>
      <c r="AO97" s="1584"/>
    </row>
    <row r="98" spans="1:41">
      <c r="A98" s="168"/>
      <c r="B98" s="34"/>
      <c r="C98" s="34"/>
      <c r="D98" s="34"/>
      <c r="E98" s="34"/>
      <c r="F98" s="34"/>
      <c r="G98" s="34"/>
      <c r="H98" s="34"/>
      <c r="I98" s="34"/>
      <c r="J98" s="34"/>
      <c r="K98" s="34"/>
      <c r="L98" s="34"/>
      <c r="M98" s="34"/>
    </row>
    <row r="99" spans="1:41" ht="14.25" customHeight="1">
      <c r="A99" s="25">
        <v>6</v>
      </c>
      <c r="B99" s="25" t="s">
        <v>994</v>
      </c>
      <c r="C99" s="34"/>
      <c r="D99" s="34"/>
      <c r="E99" s="34"/>
      <c r="F99" s="34"/>
      <c r="G99" s="34"/>
      <c r="H99" s="34"/>
      <c r="I99" s="34"/>
      <c r="J99" s="1591">
        <f>B71</f>
        <v>0</v>
      </c>
      <c r="K99" s="1592"/>
      <c r="L99" s="1592"/>
      <c r="M99" s="1592"/>
      <c r="N99" s="1592"/>
      <c r="O99" s="1592"/>
      <c r="P99" s="1592"/>
      <c r="Q99" s="1592"/>
      <c r="R99" s="1592"/>
      <c r="S99" s="1592"/>
      <c r="T99" s="1592"/>
      <c r="U99" s="1592"/>
      <c r="V99" s="1592"/>
      <c r="W99" s="1592"/>
      <c r="X99" s="1592"/>
      <c r="Y99" s="1560" t="s">
        <v>1511</v>
      </c>
      <c r="Z99" s="1560"/>
      <c r="AA99" s="1560"/>
      <c r="AB99" s="1560"/>
      <c r="AC99" s="1447"/>
      <c r="AD99" s="1447"/>
      <c r="AE99" s="1447"/>
      <c r="AF99" s="1447"/>
      <c r="AG99" s="1447"/>
      <c r="AH99" s="1447"/>
      <c r="AI99" s="1447"/>
      <c r="AJ99" s="1447"/>
      <c r="AK99" s="1447"/>
      <c r="AL99" s="1447"/>
      <c r="AM99" s="1447"/>
      <c r="AN99" s="1447"/>
      <c r="AO99" s="1447"/>
    </row>
    <row r="100" spans="1:41" ht="14.25" customHeight="1">
      <c r="A100" s="34"/>
      <c r="B100" s="25" t="s">
        <v>116</v>
      </c>
      <c r="C100" s="34"/>
      <c r="D100" s="34"/>
      <c r="E100" s="1512"/>
      <c r="F100" s="1447"/>
      <c r="G100" s="1447"/>
      <c r="H100" s="1447"/>
      <c r="I100" s="1447"/>
      <c r="J100" s="1447"/>
      <c r="K100" s="1447"/>
      <c r="L100" s="1447"/>
      <c r="M100" s="1447"/>
      <c r="N100" s="1447"/>
      <c r="O100" s="1447"/>
      <c r="P100" s="1447"/>
      <c r="Q100" s="1447"/>
      <c r="R100" s="1447"/>
      <c r="S100" s="1447"/>
      <c r="T100" s="1447"/>
      <c r="U100" s="1447"/>
      <c r="V100" s="1447"/>
      <c r="W100" s="1447"/>
      <c r="X100" s="1447"/>
      <c r="Y100" s="1447"/>
      <c r="Z100" s="1447"/>
      <c r="AA100" s="1447"/>
      <c r="AB100" s="1447"/>
      <c r="AC100" s="1447"/>
      <c r="AD100" s="1447"/>
      <c r="AE100" s="1447"/>
      <c r="AF100" s="1447"/>
      <c r="AG100" s="1447"/>
      <c r="AH100" s="1447"/>
      <c r="AI100" s="1447"/>
      <c r="AJ100" s="1447"/>
      <c r="AK100" s="1447"/>
      <c r="AL100" s="1447"/>
      <c r="AM100" s="1447"/>
      <c r="AN100" s="1447"/>
      <c r="AO100" s="1447"/>
    </row>
    <row r="101" spans="1:41" ht="14.25" customHeight="1">
      <c r="A101" s="34"/>
      <c r="B101" s="25" t="s">
        <v>1677</v>
      </c>
      <c r="C101" s="34"/>
      <c r="D101" s="1587"/>
      <c r="E101" s="1588"/>
      <c r="F101" s="1588"/>
      <c r="G101" s="1588"/>
      <c r="H101" s="1588"/>
      <c r="I101" s="1588"/>
      <c r="J101" s="1588"/>
      <c r="K101" s="1588"/>
      <c r="L101" s="1588"/>
      <c r="M101" s="1588"/>
      <c r="N101" s="1588"/>
      <c r="O101" s="1588"/>
      <c r="P101" s="1588"/>
      <c r="Q101" s="1588"/>
      <c r="T101" s="169" t="s">
        <v>974</v>
      </c>
      <c r="U101" s="1589"/>
      <c r="V101" s="1589"/>
      <c r="AA101" s="169" t="s">
        <v>1679</v>
      </c>
      <c r="AB101" s="1590"/>
      <c r="AC101" s="1589"/>
      <c r="AD101" s="1589"/>
      <c r="AE101" s="1589"/>
      <c r="AF101" s="1589"/>
      <c r="AH101" s="25" t="s">
        <v>976</v>
      </c>
      <c r="AK101" s="1589"/>
      <c r="AL101" s="1589"/>
      <c r="AM101" s="1589"/>
      <c r="AN101" s="1589"/>
      <c r="AO101" s="1589"/>
    </row>
    <row r="102" spans="1:41" s="22" customFormat="1" ht="4.5" customHeight="1">
      <c r="A102" s="241"/>
      <c r="B102" s="185"/>
      <c r="C102" s="241"/>
      <c r="D102" s="212"/>
      <c r="E102" s="49"/>
      <c r="F102" s="49"/>
      <c r="G102" s="49"/>
      <c r="H102" s="49"/>
      <c r="I102" s="49"/>
      <c r="J102" s="49"/>
      <c r="K102" s="49"/>
      <c r="L102" s="49"/>
      <c r="M102" s="49"/>
      <c r="N102" s="49"/>
      <c r="O102" s="49"/>
      <c r="P102" s="49"/>
      <c r="Q102" s="49"/>
      <c r="T102" s="242"/>
      <c r="U102" s="72"/>
      <c r="V102" s="72"/>
      <c r="AA102" s="242"/>
      <c r="AB102" s="243"/>
      <c r="AC102" s="72"/>
      <c r="AD102" s="72"/>
      <c r="AE102" s="72"/>
      <c r="AF102" s="72"/>
      <c r="AH102" s="185"/>
      <c r="AK102" s="72"/>
      <c r="AL102" s="72"/>
      <c r="AM102" s="72"/>
      <c r="AN102" s="72"/>
      <c r="AO102" s="72"/>
    </row>
    <row r="103" spans="1:41">
      <c r="A103" s="231" t="s">
        <v>2267</v>
      </c>
      <c r="B103" s="232"/>
      <c r="C103" s="484"/>
      <c r="D103" s="233" t="s">
        <v>2268</v>
      </c>
      <c r="E103" s="232"/>
      <c r="F103" s="232"/>
      <c r="G103" s="232"/>
      <c r="H103" s="232"/>
      <c r="I103" s="232"/>
      <c r="J103" s="484"/>
      <c r="K103" s="233" t="s">
        <v>2268</v>
      </c>
      <c r="L103" s="232"/>
      <c r="M103" s="232"/>
      <c r="N103" s="224"/>
      <c r="O103" s="224"/>
      <c r="P103" s="224"/>
      <c r="Q103" s="484"/>
      <c r="R103" s="233" t="s">
        <v>2269</v>
      </c>
      <c r="S103" s="224"/>
      <c r="T103" s="224"/>
      <c r="U103" s="224"/>
      <c r="V103" s="224"/>
      <c r="W103" s="484"/>
      <c r="X103" s="233" t="s">
        <v>622</v>
      </c>
      <c r="Y103" s="224"/>
      <c r="Z103" s="224"/>
      <c r="AA103" s="484"/>
      <c r="AB103" s="233" t="s">
        <v>2270</v>
      </c>
      <c r="AC103" s="224"/>
      <c r="AD103" s="224"/>
      <c r="AE103" s="224"/>
      <c r="AF103" s="224"/>
      <c r="AG103" s="484"/>
      <c r="AH103" s="233" t="s">
        <v>621</v>
      </c>
      <c r="AI103" s="224"/>
      <c r="AJ103" s="224"/>
      <c r="AK103" s="484"/>
      <c r="AL103" s="233" t="s">
        <v>2271</v>
      </c>
      <c r="AM103" s="224"/>
      <c r="AN103" s="224"/>
      <c r="AO103" s="225"/>
    </row>
    <row r="104" spans="1:41">
      <c r="A104" s="87"/>
      <c r="B104" s="38"/>
      <c r="C104" s="484"/>
      <c r="D104" s="234" t="s">
        <v>2272</v>
      </c>
      <c r="E104" s="38"/>
      <c r="F104" s="38"/>
      <c r="G104" s="38"/>
      <c r="H104" s="38"/>
      <c r="I104" s="38"/>
      <c r="J104" s="484"/>
      <c r="K104" s="234" t="s">
        <v>1807</v>
      </c>
      <c r="L104" s="38"/>
      <c r="M104" s="38"/>
      <c r="N104" s="26"/>
      <c r="O104" s="26"/>
      <c r="P104" s="26"/>
      <c r="Q104" s="484"/>
      <c r="R104" s="234" t="s">
        <v>1808</v>
      </c>
      <c r="S104" s="26"/>
      <c r="T104" s="26"/>
      <c r="U104" s="26"/>
      <c r="V104" s="26"/>
      <c r="W104" s="484"/>
      <c r="X104" s="234" t="s">
        <v>1809</v>
      </c>
      <c r="Y104" s="26"/>
      <c r="Z104" s="26"/>
      <c r="AA104" s="484"/>
      <c r="AB104" s="234" t="s">
        <v>1299</v>
      </c>
      <c r="AC104" s="26"/>
      <c r="AD104" s="26"/>
      <c r="AE104" s="26"/>
      <c r="AF104" s="26"/>
      <c r="AG104" s="1581"/>
      <c r="AH104" s="1581"/>
      <c r="AI104" s="1581"/>
      <c r="AJ104" s="1581"/>
      <c r="AK104" s="1581"/>
      <c r="AL104" s="1581"/>
      <c r="AM104" s="1581"/>
      <c r="AN104" s="1581"/>
      <c r="AO104" s="1582"/>
    </row>
    <row r="105" spans="1:41">
      <c r="A105" s="168"/>
      <c r="B105" s="34"/>
      <c r="C105" s="34"/>
      <c r="D105" s="34"/>
      <c r="E105" s="34"/>
      <c r="F105" s="34"/>
      <c r="G105" s="34"/>
      <c r="H105" s="34"/>
      <c r="I105" s="34"/>
      <c r="J105" s="34"/>
      <c r="K105" s="34"/>
      <c r="L105" s="34"/>
      <c r="M105" s="34"/>
    </row>
    <row r="106" spans="1:41">
      <c r="A106" s="231" t="s">
        <v>1810</v>
      </c>
      <c r="B106" s="232"/>
      <c r="C106" s="486"/>
      <c r="D106" s="233" t="s">
        <v>1811</v>
      </c>
      <c r="E106" s="232"/>
      <c r="F106" s="232"/>
      <c r="G106" s="232"/>
      <c r="H106" s="232"/>
      <c r="I106" s="232"/>
      <c r="J106" s="486"/>
      <c r="K106" s="233" t="s">
        <v>1813</v>
      </c>
      <c r="L106" s="232"/>
      <c r="M106" s="232"/>
      <c r="N106" s="224"/>
      <c r="O106" s="224"/>
      <c r="P106" s="224"/>
      <c r="Q106" s="486"/>
      <c r="R106" s="233" t="s">
        <v>1814</v>
      </c>
      <c r="S106" s="224"/>
      <c r="T106" s="224"/>
      <c r="U106" s="224"/>
      <c r="V106" s="224"/>
      <c r="W106" s="486"/>
      <c r="X106" s="233" t="s">
        <v>1812</v>
      </c>
      <c r="Y106" s="224"/>
      <c r="Z106" s="224"/>
      <c r="AA106" s="486"/>
      <c r="AB106" s="233" t="s">
        <v>1815</v>
      </c>
      <c r="AC106" s="224"/>
      <c r="AD106" s="224"/>
      <c r="AE106" s="224"/>
      <c r="AF106" s="224"/>
      <c r="AG106" s="486"/>
      <c r="AH106" s="233" t="s">
        <v>1816</v>
      </c>
      <c r="AI106" s="224"/>
      <c r="AJ106" s="224"/>
      <c r="AK106" s="224"/>
      <c r="AL106" s="224"/>
      <c r="AM106" s="224"/>
      <c r="AN106" s="224"/>
      <c r="AO106" s="225"/>
    </row>
    <row r="107" spans="1:41">
      <c r="A107" s="87"/>
      <c r="B107" s="26"/>
      <c r="C107" s="486"/>
      <c r="D107" s="235" t="s">
        <v>2391</v>
      </c>
      <c r="E107" s="38"/>
      <c r="F107" s="38"/>
      <c r="G107" s="38"/>
      <c r="H107" s="38"/>
      <c r="I107" s="38"/>
      <c r="J107" s="486"/>
      <c r="K107" s="234" t="s">
        <v>2392</v>
      </c>
      <c r="L107" s="38"/>
      <c r="M107" s="38"/>
      <c r="N107" s="26"/>
      <c r="O107" s="26"/>
      <c r="P107" s="26"/>
      <c r="Q107" s="486"/>
      <c r="R107" s="234" t="s">
        <v>2393</v>
      </c>
      <c r="S107" s="26"/>
      <c r="T107" s="26"/>
      <c r="U107" s="26"/>
      <c r="V107" s="26"/>
      <c r="W107" s="1512"/>
      <c r="X107" s="1583"/>
      <c r="Y107" s="1583"/>
      <c r="Z107" s="1583"/>
      <c r="AA107" s="1583"/>
      <c r="AB107" s="1583"/>
      <c r="AC107" s="1583"/>
      <c r="AD107" s="1583"/>
      <c r="AE107" s="1583"/>
      <c r="AF107" s="1583"/>
      <c r="AG107" s="1583"/>
      <c r="AH107" s="1583"/>
      <c r="AI107" s="1583"/>
      <c r="AJ107" s="1583"/>
      <c r="AK107" s="1583"/>
      <c r="AL107" s="1583"/>
      <c r="AM107" s="1583"/>
      <c r="AN107" s="1583"/>
      <c r="AO107" s="1584"/>
    </row>
    <row r="108" spans="1:41">
      <c r="A108" s="168"/>
      <c r="B108" s="34"/>
      <c r="C108" s="34"/>
      <c r="D108" s="34"/>
      <c r="E108" s="34"/>
      <c r="F108" s="34"/>
      <c r="G108" s="34"/>
      <c r="H108" s="34"/>
      <c r="I108" s="34"/>
      <c r="J108" s="34"/>
      <c r="K108" s="34"/>
      <c r="L108" s="34"/>
      <c r="M108" s="34"/>
    </row>
    <row r="109" spans="1:41">
      <c r="A109" s="25" t="s">
        <v>995</v>
      </c>
      <c r="B109" s="34"/>
      <c r="C109" s="34"/>
      <c r="D109" s="34"/>
      <c r="E109" s="34"/>
      <c r="F109" s="34"/>
      <c r="G109" s="34"/>
      <c r="H109" s="34"/>
      <c r="I109" s="34"/>
      <c r="J109" s="34"/>
      <c r="K109" s="34"/>
      <c r="L109" s="34"/>
      <c r="M109" s="34"/>
    </row>
    <row r="110" spans="1:41">
      <c r="A110" s="168"/>
      <c r="B110" s="34"/>
      <c r="C110" s="34"/>
      <c r="D110" s="34"/>
      <c r="E110" s="34"/>
      <c r="F110" s="34"/>
      <c r="G110" s="34"/>
      <c r="H110" s="34"/>
      <c r="I110" s="34"/>
      <c r="J110" s="34"/>
      <c r="K110" s="34"/>
      <c r="L110" s="34"/>
      <c r="M110" s="34"/>
    </row>
    <row r="111" spans="1:41">
      <c r="A111" s="25" t="s">
        <v>996</v>
      </c>
      <c r="B111" s="25" t="s">
        <v>997</v>
      </c>
      <c r="C111" s="34"/>
      <c r="D111" s="34"/>
      <c r="E111" s="34"/>
      <c r="F111" s="34"/>
      <c r="G111" s="34"/>
      <c r="H111" s="34"/>
      <c r="I111" s="34"/>
      <c r="J111" s="34"/>
      <c r="K111" s="34"/>
      <c r="L111" s="34"/>
      <c r="M111" s="34"/>
    </row>
    <row r="113" spans="1:42">
      <c r="A113" s="1585" t="s">
        <v>500</v>
      </c>
      <c r="B113" s="1586"/>
      <c r="C113" s="1586"/>
      <c r="D113" s="1586"/>
      <c r="E113" s="1586"/>
      <c r="F113" s="1586"/>
      <c r="G113" s="1586"/>
      <c r="H113" s="1586"/>
      <c r="I113" s="1586"/>
      <c r="J113" s="1586"/>
      <c r="K113" s="1586"/>
      <c r="L113" s="1586"/>
      <c r="M113" s="1586"/>
      <c r="N113" s="1586"/>
      <c r="O113" s="1586"/>
      <c r="P113" s="1586"/>
      <c r="Q113" s="1586"/>
      <c r="R113" s="1586"/>
      <c r="S113" s="1586"/>
      <c r="T113" s="1586"/>
      <c r="U113" s="1586"/>
      <c r="V113" s="1586"/>
      <c r="W113" s="1586"/>
      <c r="X113" s="1586"/>
      <c r="Y113" s="1586"/>
      <c r="Z113" s="1586"/>
      <c r="AA113" s="1586"/>
      <c r="AB113" s="1586"/>
      <c r="AC113" s="1586"/>
      <c r="AD113" s="1586"/>
      <c r="AE113" s="1586"/>
      <c r="AF113" s="1586"/>
      <c r="AG113" s="1586"/>
      <c r="AH113" s="1586"/>
      <c r="AI113" s="1586"/>
      <c r="AJ113" s="1586"/>
      <c r="AK113" s="1586"/>
      <c r="AL113" s="1586"/>
      <c r="AM113" s="1586"/>
      <c r="AN113" s="1586"/>
      <c r="AO113" s="1586"/>
      <c r="AP113" s="54"/>
    </row>
  </sheetData>
  <sheetProtection password="FEF7" sheet="1" objects="1" scenarios="1"/>
  <mergeCells count="113">
    <mergeCell ref="AB14:AE14"/>
    <mergeCell ref="AH14:AI14"/>
    <mergeCell ref="AL14:AO14"/>
    <mergeCell ref="AL21:AO21"/>
    <mergeCell ref="AL17:AO17"/>
    <mergeCell ref="AL18:AO18"/>
    <mergeCell ref="AL19:AO19"/>
    <mergeCell ref="AL20:AO20"/>
    <mergeCell ref="AL10:AO10"/>
    <mergeCell ref="AL8:AO8"/>
    <mergeCell ref="AL9:AO9"/>
    <mergeCell ref="AH10:AI10"/>
    <mergeCell ref="AC8:AE8"/>
    <mergeCell ref="AC9:AE9"/>
    <mergeCell ref="AB10:AE10"/>
    <mergeCell ref="AH9:AI9"/>
    <mergeCell ref="AB12:AE12"/>
    <mergeCell ref="AH12:AI12"/>
    <mergeCell ref="AL12:AO12"/>
    <mergeCell ref="T19:Z19"/>
    <mergeCell ref="B10:R10"/>
    <mergeCell ref="B12:R12"/>
    <mergeCell ref="B14:R14"/>
    <mergeCell ref="T14:Z14"/>
    <mergeCell ref="T16:Z16"/>
    <mergeCell ref="T18:Z18"/>
    <mergeCell ref="T17:Z17"/>
    <mergeCell ref="T10:Z10"/>
    <mergeCell ref="T12:Z12"/>
    <mergeCell ref="AB34:AF34"/>
    <mergeCell ref="AK24:AO24"/>
    <mergeCell ref="E33:AO33"/>
    <mergeCell ref="E43:AO43"/>
    <mergeCell ref="AG47:AO47"/>
    <mergeCell ref="D44:Q44"/>
    <mergeCell ref="AK44:AO44"/>
    <mergeCell ref="AG27:AO27"/>
    <mergeCell ref="W30:AO30"/>
    <mergeCell ref="AG37:AO37"/>
    <mergeCell ref="W40:AO40"/>
    <mergeCell ref="D34:Q34"/>
    <mergeCell ref="AK34:AO34"/>
    <mergeCell ref="J42:X42"/>
    <mergeCell ref="Y42:AB42"/>
    <mergeCell ref="AC42:AO42"/>
    <mergeCell ref="J22:X22"/>
    <mergeCell ref="AC22:AO22"/>
    <mergeCell ref="Y22:AB22"/>
    <mergeCell ref="J32:X32"/>
    <mergeCell ref="Y32:AB32"/>
    <mergeCell ref="AC32:AO32"/>
    <mergeCell ref="D24:Q24"/>
    <mergeCell ref="E23:AO23"/>
    <mergeCell ref="B67:R67"/>
    <mergeCell ref="T67:Z67"/>
    <mergeCell ref="AB67:AE67"/>
    <mergeCell ref="AH67:AI67"/>
    <mergeCell ref="AC65:AE65"/>
    <mergeCell ref="AL65:AO65"/>
    <mergeCell ref="AC66:AE66"/>
    <mergeCell ref="AH66:AI66"/>
    <mergeCell ref="AL66:AO66"/>
    <mergeCell ref="AL67:AO67"/>
    <mergeCell ref="W50:AO50"/>
    <mergeCell ref="U44:V44"/>
    <mergeCell ref="AB44:AF44"/>
    <mergeCell ref="AB24:AF24"/>
    <mergeCell ref="U24:V24"/>
    <mergeCell ref="U34:V34"/>
    <mergeCell ref="AL71:AO71"/>
    <mergeCell ref="T74:Z74"/>
    <mergeCell ref="B71:R71"/>
    <mergeCell ref="T71:Z71"/>
    <mergeCell ref="AB71:AE71"/>
    <mergeCell ref="AH71:AI71"/>
    <mergeCell ref="B69:R69"/>
    <mergeCell ref="T69:Z69"/>
    <mergeCell ref="AB69:AE69"/>
    <mergeCell ref="AH69:AI69"/>
    <mergeCell ref="AL69:AO69"/>
    <mergeCell ref="T76:Z76"/>
    <mergeCell ref="J79:X79"/>
    <mergeCell ref="Y79:AB79"/>
    <mergeCell ref="AC79:AO79"/>
    <mergeCell ref="E80:AO80"/>
    <mergeCell ref="D81:Q81"/>
    <mergeCell ref="U81:V81"/>
    <mergeCell ref="AB81:AF81"/>
    <mergeCell ref="AK81:AO81"/>
    <mergeCell ref="AG104:AO104"/>
    <mergeCell ref="W107:AO107"/>
    <mergeCell ref="A113:AO113"/>
    <mergeCell ref="A56:AO56"/>
    <mergeCell ref="E100:AO100"/>
    <mergeCell ref="D101:Q101"/>
    <mergeCell ref="U101:V101"/>
    <mergeCell ref="AB101:AF101"/>
    <mergeCell ref="AK101:AO101"/>
    <mergeCell ref="AG94:AO94"/>
    <mergeCell ref="D91:Q91"/>
    <mergeCell ref="U91:V91"/>
    <mergeCell ref="AB91:AF91"/>
    <mergeCell ref="AK91:AO91"/>
    <mergeCell ref="W97:AO97"/>
    <mergeCell ref="J99:X99"/>
    <mergeCell ref="Y99:AB99"/>
    <mergeCell ref="AC99:AO99"/>
    <mergeCell ref="AG84:AO84"/>
    <mergeCell ref="W87:AO87"/>
    <mergeCell ref="J89:X89"/>
    <mergeCell ref="Y89:AB89"/>
    <mergeCell ref="AC89:AO89"/>
    <mergeCell ref="E90:AO90"/>
  </mergeCells>
  <phoneticPr fontId="5" type="noConversion"/>
  <conditionalFormatting sqref="J32:X32 J89:X89">
    <cfRule type="expression" dxfId="507" priority="1" stopIfTrue="1">
      <formula>$T$12&gt;0</formula>
    </cfRule>
  </conditionalFormatting>
  <conditionalFormatting sqref="J22:X22 J79:X79">
    <cfRule type="expression" dxfId="506" priority="2" stopIfTrue="1">
      <formula>$T$10&gt;0</formula>
    </cfRule>
  </conditionalFormatting>
  <conditionalFormatting sqref="J42:X42 J99:X99">
    <cfRule type="expression" dxfId="505" priority="3" stopIfTrue="1">
      <formula>$T$14&gt;0</formula>
    </cfRule>
  </conditionalFormatting>
  <conditionalFormatting sqref="A18:Z18 A75:S75">
    <cfRule type="expression" dxfId="504" priority="4" stopIfTrue="1">
      <formula>$AQ$1=1</formula>
    </cfRule>
  </conditionalFormatting>
  <conditionalFormatting sqref="A16:Z16 B73:S73 A74">
    <cfRule type="expression" dxfId="503" priority="5" stopIfTrue="1">
      <formula>$AQ$2=1</formula>
    </cfRule>
  </conditionalFormatting>
  <dataValidations count="2">
    <dataValidation type="custom" allowBlank="1" showInputMessage="1" showErrorMessage="1" error="Page 5, Section B does not show you are applying for Tax Credits. Thus, input is not allowed." sqref="T18:Z18">
      <formula1>AP1=1</formula1>
    </dataValidation>
    <dataValidation type="custom" allowBlank="1" showInputMessage="1" showErrorMessage="1" error="Page 5, Section B shows you are not applying for HOME funding." sqref="T16:Z16">
      <formula1>AP2=1</formula1>
    </dataValidation>
  </dataValidations>
  <pageMargins left="0.75" right="0.3" top="1" bottom="0.2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1">
    <pageSetUpPr autoPageBreaks="0"/>
  </sheetPr>
  <dimension ref="A1:A9"/>
  <sheetViews>
    <sheetView showGridLines="0" showRowColHeaders="0" tabSelected="1" zoomScale="75" zoomScaleSheetLayoutView="75" workbookViewId="0">
      <selection activeCell="A5" sqref="A5"/>
    </sheetView>
  </sheetViews>
  <sheetFormatPr defaultRowHeight="12.75"/>
  <cols>
    <col min="1" max="1" width="94.28515625" style="54" customWidth="1"/>
  </cols>
  <sheetData>
    <row r="1" spans="1:1" ht="80.099999999999994" customHeight="1" thickTop="1">
      <c r="A1" s="21" t="s">
        <v>629</v>
      </c>
    </row>
    <row r="2" spans="1:1" ht="80.099999999999994" customHeight="1">
      <c r="A2" s="23" t="s">
        <v>630</v>
      </c>
    </row>
    <row r="3" spans="1:1" ht="80.099999999999994" customHeight="1">
      <c r="A3" s="23" t="s">
        <v>631</v>
      </c>
    </row>
    <row r="4" spans="1:1" ht="80.099999999999994" customHeight="1">
      <c r="A4" s="23">
        <v>2013</v>
      </c>
    </row>
    <row r="5" spans="1:1" ht="80.099999999999994" customHeight="1">
      <c r="A5" s="23" t="s">
        <v>632</v>
      </c>
    </row>
    <row r="6" spans="1:1" ht="80.099999999999994" customHeight="1">
      <c r="A6" s="23" t="s">
        <v>633</v>
      </c>
    </row>
    <row r="7" spans="1:1" ht="80.099999999999994" customHeight="1">
      <c r="A7" s="23" t="s">
        <v>634</v>
      </c>
    </row>
    <row r="8" spans="1:1" ht="80.099999999999994" customHeight="1" thickBot="1">
      <c r="A8" s="24" t="s">
        <v>635</v>
      </c>
    </row>
    <row r="9" spans="1:1" ht="13.5" thickTop="1"/>
  </sheetData>
  <sheetProtection password="FEF7" sheet="1" objects="1" scenarios="1"/>
  <phoneticPr fontId="5" type="noConversion"/>
  <pageMargins left="0.5" right="0.5" top="1" bottom="0.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sheetPr codeName="Sheet20">
    <pageSetUpPr autoPageBreaks="0"/>
  </sheetPr>
  <dimension ref="A1:AZ129"/>
  <sheetViews>
    <sheetView showGridLines="0" showRowColHeaders="0" topLeftCell="A70" workbookViewId="0">
      <selection activeCell="AA29" sqref="AA29"/>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1.42578125" customWidth="1"/>
    <col min="10" max="10" width="1.7109375" customWidth="1"/>
    <col min="11" max="14" width="2.7109375" customWidth="1"/>
    <col min="15" max="15" width="2.140625" customWidth="1"/>
    <col min="16" max="17" width="1.7109375" customWidth="1"/>
    <col min="18" max="18" width="2.7109375" customWidth="1"/>
    <col min="19" max="19" width="2.28515625" customWidth="1"/>
    <col min="20" max="20" width="2.7109375" customWidth="1"/>
    <col min="21" max="21" width="1.85546875" customWidth="1"/>
    <col min="22" max="22" width="1.5703125" customWidth="1"/>
    <col min="23" max="23" width="1.42578125" customWidth="1"/>
    <col min="24" max="24" width="2.7109375" customWidth="1"/>
    <col min="25" max="25" width="1.85546875" customWidth="1"/>
    <col min="26" max="26" width="3.140625" customWidth="1"/>
    <col min="27" max="27" width="1.5703125" customWidth="1"/>
    <col min="28" max="28" width="3.28515625" customWidth="1"/>
    <col min="29" max="29" width="1.42578125" customWidth="1"/>
    <col min="30" max="30" width="3.42578125" customWidth="1"/>
    <col min="31" max="32" width="1.42578125" customWidth="1"/>
    <col min="33" max="33" width="1.7109375" customWidth="1"/>
    <col min="34" max="34" width="3.42578125" customWidth="1"/>
    <col min="35" max="35" width="1.140625" customWidth="1"/>
    <col min="36" max="36" width="3.42578125" customWidth="1"/>
    <col min="37" max="38" width="1.42578125" customWidth="1"/>
    <col min="39" max="39" width="2" customWidth="1"/>
    <col min="40" max="40" width="2.7109375" customWidth="1"/>
    <col min="41" max="41" width="3.28515625" customWidth="1"/>
    <col min="42" max="42" width="2.7109375" customWidth="1"/>
    <col min="43" max="43" width="2.7109375" style="800" customWidth="1"/>
    <col min="44" max="44" width="2.5703125" style="800" customWidth="1"/>
    <col min="45" max="45" width="13.85546875" style="800" customWidth="1"/>
    <col min="46" max="46" width="9.140625" style="800"/>
  </cols>
  <sheetData>
    <row r="1" spans="1:52" ht="15.75">
      <c r="A1" s="83" t="s">
        <v>981</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800">
        <f>'Page 5'!AB10</f>
        <v>0</v>
      </c>
      <c r="AR1" s="800">
        <f>'Page 5'!AC10</f>
        <v>0</v>
      </c>
      <c r="AU1" s="800"/>
      <c r="AV1" s="800"/>
      <c r="AW1" s="800"/>
      <c r="AX1" s="800"/>
      <c r="AY1" s="800"/>
      <c r="AZ1" s="800"/>
    </row>
    <row r="2" spans="1:52" ht="5.25" customHeight="1">
      <c r="A2" s="10"/>
      <c r="B2" s="34"/>
      <c r="C2" s="34"/>
      <c r="D2" s="34"/>
      <c r="E2" s="34"/>
      <c r="F2" s="34"/>
      <c r="G2" s="34"/>
      <c r="H2" s="34"/>
      <c r="I2" s="34"/>
      <c r="J2" s="34"/>
      <c r="K2" s="34"/>
      <c r="L2" s="34"/>
      <c r="M2" s="34"/>
      <c r="AQ2" s="800">
        <f>'Page 5'!AB15</f>
        <v>0</v>
      </c>
      <c r="AR2" s="800">
        <f>'Page 5'!AC15</f>
        <v>0</v>
      </c>
      <c r="AU2" s="800"/>
      <c r="AV2" s="800"/>
      <c r="AW2" s="800"/>
      <c r="AX2" s="800"/>
      <c r="AY2" s="800"/>
      <c r="AZ2" s="800"/>
    </row>
    <row r="3" spans="1:52">
      <c r="A3" s="25" t="s">
        <v>2023</v>
      </c>
      <c r="B3" s="25" t="s">
        <v>2394</v>
      </c>
      <c r="C3" s="34"/>
      <c r="D3" s="34"/>
      <c r="E3" s="34"/>
      <c r="F3" s="34"/>
      <c r="G3" s="34"/>
      <c r="H3" s="34"/>
      <c r="I3" s="34"/>
      <c r="J3" s="34"/>
      <c r="K3" s="34"/>
      <c r="L3" s="34"/>
      <c r="M3" s="34"/>
      <c r="AU3" s="800"/>
      <c r="AV3" s="800"/>
      <c r="AW3" s="800"/>
      <c r="AX3" s="800"/>
      <c r="AY3" s="800"/>
      <c r="AZ3" s="800"/>
    </row>
    <row r="4" spans="1:52">
      <c r="A4" s="25" t="s">
        <v>998</v>
      </c>
      <c r="B4" s="34"/>
      <c r="C4" s="34"/>
      <c r="D4" s="34"/>
      <c r="E4" s="34"/>
      <c r="F4" s="34"/>
      <c r="G4" s="34"/>
      <c r="H4" s="34"/>
      <c r="I4" s="34"/>
      <c r="J4" s="34"/>
      <c r="K4" s="34"/>
      <c r="L4" s="34"/>
      <c r="M4" s="34"/>
      <c r="AU4" s="800"/>
      <c r="AV4" s="800"/>
      <c r="AW4" s="800"/>
      <c r="AX4" s="800"/>
      <c r="AY4" s="800"/>
      <c r="AZ4" s="800"/>
    </row>
    <row r="5" spans="1:52">
      <c r="A5" s="25" t="s">
        <v>2265</v>
      </c>
      <c r="B5" s="34"/>
      <c r="C5" s="34"/>
      <c r="D5" s="34"/>
      <c r="E5" s="34"/>
      <c r="F5" s="34"/>
      <c r="G5" s="34"/>
      <c r="H5" s="34"/>
      <c r="I5" s="34"/>
      <c r="J5" s="34"/>
      <c r="K5" s="34"/>
      <c r="L5" s="34"/>
      <c r="M5" s="34"/>
      <c r="AU5" s="800"/>
      <c r="AV5" s="800"/>
      <c r="AW5" s="800"/>
      <c r="AX5" s="800"/>
      <c r="AY5" s="800"/>
      <c r="AZ5" s="800"/>
    </row>
    <row r="6" spans="1:52">
      <c r="A6" s="25" t="s">
        <v>2266</v>
      </c>
      <c r="B6" s="34"/>
      <c r="C6" s="34"/>
      <c r="D6" s="34"/>
      <c r="E6" s="34"/>
      <c r="F6" s="34"/>
      <c r="G6" s="34"/>
      <c r="H6" s="34"/>
      <c r="I6" s="34"/>
      <c r="J6" s="34"/>
      <c r="K6" s="34"/>
      <c r="L6" s="34"/>
      <c r="M6" s="34"/>
      <c r="AU6" s="800"/>
      <c r="AV6" s="800"/>
      <c r="AW6" s="800"/>
      <c r="AX6" s="800"/>
      <c r="AY6" s="800"/>
      <c r="AZ6" s="800"/>
    </row>
    <row r="7" spans="1:52" ht="9" customHeight="1">
      <c r="A7" s="25"/>
      <c r="B7" s="238"/>
      <c r="C7" s="238"/>
      <c r="D7" s="238"/>
      <c r="E7" s="238"/>
      <c r="F7" s="238"/>
      <c r="G7" s="238"/>
      <c r="H7" s="238"/>
      <c r="I7" s="238"/>
      <c r="J7" s="238"/>
      <c r="K7" s="238"/>
      <c r="L7" s="238"/>
      <c r="M7" s="238"/>
      <c r="N7" s="239"/>
      <c r="O7" s="239"/>
      <c r="P7" s="239"/>
      <c r="Q7" s="239"/>
      <c r="R7" s="239"/>
      <c r="S7" s="239"/>
      <c r="T7" s="239"/>
      <c r="U7" s="239"/>
      <c r="V7" s="239"/>
      <c r="W7" s="239"/>
      <c r="X7" s="239"/>
      <c r="Y7" s="239"/>
      <c r="Z7" s="239"/>
      <c r="AA7" s="239"/>
      <c r="AB7" s="1615"/>
      <c r="AC7" s="1615"/>
      <c r="AD7" s="1615"/>
      <c r="AE7" s="239"/>
      <c r="AF7" s="239"/>
      <c r="AG7" s="239"/>
      <c r="AH7" s="1620" t="s">
        <v>2396</v>
      </c>
      <c r="AI7" s="1620"/>
      <c r="AJ7" s="1620"/>
      <c r="AK7" s="239"/>
      <c r="AL7" s="239"/>
      <c r="AM7" s="239"/>
      <c r="AN7" s="239"/>
      <c r="AO7" s="239"/>
      <c r="AP7" s="239"/>
      <c r="AR7" s="1648" t="s">
        <v>1831</v>
      </c>
      <c r="AS7" s="1648"/>
      <c r="AT7" s="1648"/>
      <c r="AU7" s="800"/>
      <c r="AV7" s="800"/>
      <c r="AW7" s="800"/>
      <c r="AX7" s="800"/>
      <c r="AY7" s="800"/>
      <c r="AZ7" s="800"/>
    </row>
    <row r="8" spans="1:52" ht="9" customHeight="1">
      <c r="A8" s="34"/>
      <c r="B8" s="239"/>
      <c r="C8" s="239"/>
      <c r="D8" s="239"/>
      <c r="E8" s="238"/>
      <c r="F8" s="239"/>
      <c r="G8" s="238"/>
      <c r="H8" s="238"/>
      <c r="I8" s="238"/>
      <c r="J8" s="238"/>
      <c r="K8" s="238"/>
      <c r="L8" s="238"/>
      <c r="M8" s="238"/>
      <c r="N8" s="239"/>
      <c r="O8" s="239"/>
      <c r="P8" s="239"/>
      <c r="Q8" s="1626" t="s">
        <v>983</v>
      </c>
      <c r="R8" s="1620"/>
      <c r="S8" s="1620"/>
      <c r="T8" s="1620"/>
      <c r="U8" s="1620"/>
      <c r="V8" s="1620"/>
      <c r="W8" s="240"/>
      <c r="X8" s="1615" t="s">
        <v>984</v>
      </c>
      <c r="Y8" s="1615"/>
      <c r="Z8" s="1615"/>
      <c r="AA8" s="239"/>
      <c r="AB8" s="1615" t="s">
        <v>2243</v>
      </c>
      <c r="AC8" s="1615"/>
      <c r="AD8" s="1615"/>
      <c r="AE8" s="239"/>
      <c r="AF8" s="239"/>
      <c r="AG8" s="239"/>
      <c r="AH8" s="1620" t="s">
        <v>2397</v>
      </c>
      <c r="AI8" s="1620"/>
      <c r="AJ8" s="1620"/>
      <c r="AK8" s="239"/>
      <c r="AL8" s="239"/>
      <c r="AM8" s="1615" t="s">
        <v>985</v>
      </c>
      <c r="AN8" s="1615"/>
      <c r="AO8" s="1615"/>
      <c r="AP8" s="1615"/>
      <c r="AR8" s="1648"/>
      <c r="AS8" s="1648"/>
      <c r="AT8" s="1648"/>
      <c r="AU8" s="800"/>
      <c r="AV8" s="800"/>
      <c r="AW8" s="800"/>
      <c r="AX8" s="800"/>
      <c r="AY8" s="800"/>
      <c r="AZ8" s="800"/>
    </row>
    <row r="9" spans="1:52" ht="9" customHeight="1">
      <c r="A9" s="34"/>
      <c r="B9" s="238" t="s">
        <v>986</v>
      </c>
      <c r="C9" s="239"/>
      <c r="D9" s="239"/>
      <c r="E9" s="239"/>
      <c r="F9" s="239"/>
      <c r="G9" s="238"/>
      <c r="H9" s="238"/>
      <c r="I9" s="238"/>
      <c r="J9" s="238"/>
      <c r="K9" s="238"/>
      <c r="L9" s="238"/>
      <c r="M9" s="238"/>
      <c r="N9" s="239"/>
      <c r="O9" s="239"/>
      <c r="P9" s="239"/>
      <c r="Q9" s="1626" t="s">
        <v>987</v>
      </c>
      <c r="R9" s="1620"/>
      <c r="S9" s="1620"/>
      <c r="T9" s="1620"/>
      <c r="U9" s="1620"/>
      <c r="V9" s="1620"/>
      <c r="W9" s="240"/>
      <c r="X9" s="1635" t="s">
        <v>988</v>
      </c>
      <c r="Y9" s="1635"/>
      <c r="Z9" s="1635"/>
      <c r="AA9" s="239"/>
      <c r="AB9" s="1635" t="s">
        <v>2244</v>
      </c>
      <c r="AC9" s="1635"/>
      <c r="AD9" s="1635"/>
      <c r="AE9" s="239"/>
      <c r="AF9" s="239"/>
      <c r="AG9" s="239"/>
      <c r="AH9" s="1620" t="s">
        <v>2398</v>
      </c>
      <c r="AI9" s="1620"/>
      <c r="AJ9" s="1620"/>
      <c r="AK9" s="239"/>
      <c r="AL9" s="239"/>
      <c r="AM9" s="1635" t="s">
        <v>990</v>
      </c>
      <c r="AN9" s="1635"/>
      <c r="AO9" s="1635"/>
      <c r="AP9" s="1635"/>
      <c r="AR9" s="1648"/>
      <c r="AS9" s="1648"/>
      <c r="AT9" s="1648"/>
      <c r="AU9" s="800"/>
      <c r="AV9" s="800"/>
      <c r="AW9" s="800"/>
      <c r="AX9" s="800"/>
      <c r="AY9" s="800"/>
      <c r="AZ9" s="800"/>
    </row>
    <row r="10" spans="1:52">
      <c r="A10" s="25">
        <v>1</v>
      </c>
      <c r="B10" s="1621"/>
      <c r="C10" s="1447"/>
      <c r="D10" s="1447"/>
      <c r="E10" s="1447"/>
      <c r="F10" s="1447"/>
      <c r="G10" s="1447"/>
      <c r="H10" s="1447"/>
      <c r="I10" s="1447"/>
      <c r="J10" s="1447"/>
      <c r="K10" s="1447"/>
      <c r="L10" s="1447"/>
      <c r="M10" s="1447"/>
      <c r="N10" s="1447"/>
      <c r="O10" s="1447"/>
      <c r="P10" s="1599"/>
      <c r="Q10" s="1600"/>
      <c r="R10" s="1600"/>
      <c r="S10" s="1600"/>
      <c r="T10" s="1600"/>
      <c r="U10" s="1600"/>
      <c r="V10" s="1600"/>
      <c r="X10" s="1625"/>
      <c r="Y10" s="1447"/>
      <c r="Z10" s="1447"/>
      <c r="AA10" s="13"/>
      <c r="AB10" s="244"/>
      <c r="AC10" s="171" t="s">
        <v>2395</v>
      </c>
      <c r="AD10" s="244"/>
      <c r="AF10" s="1617">
        <f>IF(P10&lt;1,0,(PMT(X10/12,AD10,-P10))*12)</f>
        <v>0</v>
      </c>
      <c r="AG10" s="1617"/>
      <c r="AH10" s="1617"/>
      <c r="AI10" s="1617"/>
      <c r="AJ10" s="1617"/>
      <c r="AK10" s="13"/>
      <c r="AL10" s="13"/>
      <c r="AM10" s="1622"/>
      <c r="AN10" s="1622"/>
      <c r="AO10" s="1622"/>
      <c r="AP10" s="1622"/>
      <c r="AR10" s="800">
        <f>B10</f>
        <v>0</v>
      </c>
      <c r="AS10" s="860">
        <f>P10</f>
        <v>0</v>
      </c>
      <c r="AT10" s="800">
        <f>IF(P10&lt;1,0,(PMT(X10/12,AD10,-P10))*12)</f>
        <v>0</v>
      </c>
      <c r="AU10" s="800"/>
      <c r="AV10" s="800"/>
      <c r="AW10" s="800"/>
      <c r="AX10" s="800"/>
      <c r="AY10" s="800"/>
      <c r="AZ10" s="800"/>
    </row>
    <row r="11" spans="1:52" ht="9.75" customHeight="1">
      <c r="A11" s="170"/>
      <c r="B11" s="230" t="s">
        <v>991</v>
      </c>
      <c r="C11" s="34"/>
      <c r="D11" s="34"/>
      <c r="E11" s="34"/>
      <c r="F11" s="34"/>
      <c r="G11" s="34"/>
      <c r="H11" s="34"/>
      <c r="I11" s="34"/>
      <c r="J11" s="34"/>
      <c r="K11" s="34"/>
      <c r="L11" s="34"/>
      <c r="M11" s="34"/>
      <c r="AF11" s="22"/>
      <c r="AG11" s="22"/>
      <c r="AH11" s="22"/>
      <c r="AI11" s="22"/>
      <c r="AJ11" s="22"/>
      <c r="AM11" s="54"/>
      <c r="AN11" s="54"/>
      <c r="AO11" s="54"/>
      <c r="AP11" s="54"/>
      <c r="AU11" s="800"/>
      <c r="AV11" s="800"/>
      <c r="AW11" s="800"/>
      <c r="AX11" s="800"/>
      <c r="AY11" s="800"/>
      <c r="AZ11" s="800"/>
    </row>
    <row r="12" spans="1:52">
      <c r="A12" s="25">
        <v>2</v>
      </c>
      <c r="B12" s="1621"/>
      <c r="C12" s="1447"/>
      <c r="D12" s="1447"/>
      <c r="E12" s="1447"/>
      <c r="F12" s="1447"/>
      <c r="G12" s="1447"/>
      <c r="H12" s="1447"/>
      <c r="I12" s="1447"/>
      <c r="J12" s="1447"/>
      <c r="K12" s="1447"/>
      <c r="L12" s="1447"/>
      <c r="M12" s="1447"/>
      <c r="N12" s="1447"/>
      <c r="O12" s="1447"/>
      <c r="P12" s="1599"/>
      <c r="Q12" s="1600"/>
      <c r="R12" s="1600"/>
      <c r="S12" s="1600"/>
      <c r="T12" s="1600"/>
      <c r="U12" s="1600"/>
      <c r="V12" s="1600"/>
      <c r="X12" s="1625"/>
      <c r="Y12" s="1447"/>
      <c r="Z12" s="1447"/>
      <c r="AA12" s="13"/>
      <c r="AB12" s="244"/>
      <c r="AC12" s="171" t="s">
        <v>2395</v>
      </c>
      <c r="AD12" s="244"/>
      <c r="AF12" s="1617">
        <f>IF(P12&lt;1,0,(PMT(X12/12,AD12,-P12))*12)</f>
        <v>0</v>
      </c>
      <c r="AG12" s="1617"/>
      <c r="AH12" s="1617"/>
      <c r="AI12" s="1617"/>
      <c r="AJ12" s="1617"/>
      <c r="AK12" s="13"/>
      <c r="AL12" s="13"/>
      <c r="AM12" s="1622"/>
      <c r="AN12" s="1622"/>
      <c r="AO12" s="1622"/>
      <c r="AP12" s="1622"/>
      <c r="AR12" s="800">
        <f>B12</f>
        <v>0</v>
      </c>
      <c r="AS12" s="860">
        <f>P12</f>
        <v>0</v>
      </c>
      <c r="AT12" s="800">
        <f>IF(P12&lt;1,0,(PMT(X12/12,AD12,-P12))*12)</f>
        <v>0</v>
      </c>
      <c r="AU12" s="800"/>
      <c r="AV12" s="800"/>
      <c r="AW12" s="800"/>
      <c r="AX12" s="800"/>
      <c r="AY12" s="800"/>
      <c r="AZ12" s="800"/>
    </row>
    <row r="13" spans="1:52" ht="9.75" customHeight="1">
      <c r="A13" s="170"/>
      <c r="B13" s="230" t="s">
        <v>991</v>
      </c>
      <c r="C13" s="34"/>
      <c r="D13" s="34"/>
      <c r="E13" s="34"/>
      <c r="F13" s="34"/>
      <c r="G13" s="34"/>
      <c r="H13" s="34"/>
      <c r="I13" s="34"/>
      <c r="J13" s="34"/>
      <c r="K13" s="34"/>
      <c r="L13" s="34"/>
      <c r="M13" s="34"/>
      <c r="AF13" s="22"/>
      <c r="AG13" s="22"/>
      <c r="AH13" s="22"/>
      <c r="AI13" s="22"/>
      <c r="AJ13" s="22"/>
      <c r="AM13" s="54"/>
      <c r="AN13" s="54"/>
      <c r="AO13" s="54"/>
      <c r="AP13" s="54"/>
      <c r="AU13" s="800"/>
      <c r="AV13" s="800"/>
      <c r="AW13" s="800"/>
      <c r="AX13" s="800"/>
      <c r="AY13" s="800"/>
      <c r="AZ13" s="800"/>
    </row>
    <row r="14" spans="1:52">
      <c r="A14" s="25">
        <v>3</v>
      </c>
      <c r="B14" s="1621"/>
      <c r="C14" s="1447"/>
      <c r="D14" s="1447"/>
      <c r="E14" s="1447"/>
      <c r="F14" s="1447"/>
      <c r="G14" s="1447"/>
      <c r="H14" s="1447"/>
      <c r="I14" s="1447"/>
      <c r="J14" s="1447"/>
      <c r="K14" s="1447"/>
      <c r="L14" s="1447"/>
      <c r="M14" s="1447"/>
      <c r="N14" s="1447"/>
      <c r="O14" s="1447"/>
      <c r="P14" s="1599"/>
      <c r="Q14" s="1600"/>
      <c r="R14" s="1600"/>
      <c r="S14" s="1600"/>
      <c r="T14" s="1600"/>
      <c r="U14" s="1600"/>
      <c r="V14" s="1600"/>
      <c r="X14" s="1625"/>
      <c r="Y14" s="1447"/>
      <c r="Z14" s="1447"/>
      <c r="AA14" s="13"/>
      <c r="AB14" s="244"/>
      <c r="AC14" s="171" t="s">
        <v>2395</v>
      </c>
      <c r="AD14" s="244"/>
      <c r="AF14" s="1617">
        <f>IF(P14&lt;1,0,(PMT(X14/12,AD14,-P14))*12)</f>
        <v>0</v>
      </c>
      <c r="AG14" s="1617"/>
      <c r="AH14" s="1617"/>
      <c r="AI14" s="1617"/>
      <c r="AJ14" s="1617"/>
      <c r="AK14" s="13"/>
      <c r="AL14" s="13"/>
      <c r="AM14" s="1622"/>
      <c r="AN14" s="1622"/>
      <c r="AO14" s="1622"/>
      <c r="AP14" s="1622"/>
      <c r="AR14" s="800">
        <f>B14</f>
        <v>0</v>
      </c>
      <c r="AS14" s="860">
        <f>P14</f>
        <v>0</v>
      </c>
      <c r="AT14" s="800">
        <f>IF(P14&lt;1,0,(PMT(X14/12,AD14,-P14))*12)</f>
        <v>0</v>
      </c>
      <c r="AU14" s="800"/>
      <c r="AV14" s="800"/>
      <c r="AW14" s="800"/>
      <c r="AX14" s="800"/>
      <c r="AY14" s="800"/>
      <c r="AZ14" s="800"/>
    </row>
    <row r="15" spans="1:52" ht="6.75" customHeight="1">
      <c r="A15" s="34"/>
      <c r="B15" s="230" t="s">
        <v>991</v>
      </c>
      <c r="C15" s="34"/>
      <c r="D15" s="34"/>
      <c r="E15" s="34"/>
      <c r="F15" s="34"/>
      <c r="G15" s="34"/>
      <c r="H15" s="34"/>
      <c r="I15" s="34"/>
      <c r="J15" s="34"/>
      <c r="K15" s="34"/>
      <c r="L15" s="34"/>
      <c r="M15" s="34"/>
      <c r="AM15" s="54"/>
      <c r="AN15" s="54"/>
      <c r="AO15" s="54"/>
      <c r="AP15" s="54"/>
      <c r="AU15" s="800"/>
      <c r="AV15" s="800"/>
      <c r="AW15" s="800"/>
      <c r="AX15" s="800"/>
      <c r="AY15" s="800"/>
      <c r="AZ15" s="800"/>
    </row>
    <row r="16" spans="1:52" ht="12.75" customHeight="1">
      <c r="A16" s="25" t="s">
        <v>1982</v>
      </c>
      <c r="B16" s="230"/>
      <c r="C16" s="34"/>
      <c r="D16" s="34"/>
      <c r="E16" s="34"/>
      <c r="F16" s="34"/>
      <c r="G16" s="34"/>
      <c r="H16" s="34"/>
      <c r="I16" s="34"/>
      <c r="J16" s="34"/>
      <c r="K16" s="34"/>
      <c r="L16" s="34"/>
      <c r="M16" s="34"/>
      <c r="P16" s="1443"/>
      <c r="Q16" s="1443"/>
      <c r="R16" s="1443"/>
      <c r="S16" s="1443"/>
      <c r="T16" s="1443"/>
      <c r="U16" s="1443"/>
      <c r="V16" s="1443"/>
      <c r="X16" s="1625">
        <v>0.03</v>
      </c>
      <c r="Y16" s="1447"/>
      <c r="Z16" s="1447"/>
      <c r="AB16" s="244">
        <v>540</v>
      </c>
      <c r="AC16" s="171" t="s">
        <v>2395</v>
      </c>
      <c r="AD16" s="244">
        <v>540</v>
      </c>
      <c r="AF16" s="1617">
        <f>IF(P16&lt;1,0,(PMT(X16/12,AD16,-P16))*12)</f>
        <v>0</v>
      </c>
      <c r="AG16" s="1617"/>
      <c r="AH16" s="1617"/>
      <c r="AI16" s="1617"/>
      <c r="AJ16" s="1617"/>
      <c r="AM16" s="1622"/>
      <c r="AN16" s="1622"/>
      <c r="AO16" s="1622"/>
      <c r="AP16" s="1622"/>
      <c r="AR16" s="800">
        <f>IF(AT10=AF10,0,1)</f>
        <v>0</v>
      </c>
      <c r="AU16" s="800"/>
      <c r="AV16" s="800"/>
      <c r="AW16" s="800"/>
      <c r="AX16" s="800"/>
      <c r="AY16" s="800"/>
      <c r="AZ16" s="800"/>
    </row>
    <row r="17" spans="1:52" ht="12.75" customHeight="1">
      <c r="A17" s="25" t="s">
        <v>1983</v>
      </c>
      <c r="B17" s="230"/>
      <c r="C17" s="34"/>
      <c r="D17" s="34"/>
      <c r="E17" s="34"/>
      <c r="F17" s="34"/>
      <c r="G17" s="34"/>
      <c r="H17" s="34"/>
      <c r="I17" s="34"/>
      <c r="J17" s="34"/>
      <c r="K17" s="34"/>
      <c r="L17" s="34"/>
      <c r="M17" s="34"/>
      <c r="P17" s="1440"/>
      <c r="Q17" s="1440"/>
      <c r="R17" s="1440"/>
      <c r="S17" s="1440"/>
      <c r="T17" s="1440"/>
      <c r="U17" s="1440"/>
      <c r="V17" s="1440"/>
      <c r="X17" s="1623">
        <v>0.03</v>
      </c>
      <c r="Y17" s="1560"/>
      <c r="Z17" s="1560"/>
      <c r="AB17" s="876"/>
      <c r="AC17" s="171" t="s">
        <v>2395</v>
      </c>
      <c r="AD17" s="731" t="s">
        <v>1984</v>
      </c>
      <c r="AF17" s="1624">
        <v>0</v>
      </c>
      <c r="AG17" s="1624"/>
      <c r="AH17" s="1624"/>
      <c r="AI17" s="1624"/>
      <c r="AJ17" s="1624"/>
      <c r="AM17" s="1622"/>
      <c r="AN17" s="1622"/>
      <c r="AO17" s="1622"/>
      <c r="AP17" s="1622"/>
      <c r="AR17" s="800">
        <f>IF(AT12=AF12,0,1)</f>
        <v>0</v>
      </c>
      <c r="AU17" s="800"/>
      <c r="AV17" s="800"/>
      <c r="AW17" s="800"/>
      <c r="AX17" s="800"/>
      <c r="AY17" s="800"/>
      <c r="AZ17" s="800"/>
    </row>
    <row r="18" spans="1:52" ht="12.75" customHeight="1">
      <c r="A18" s="25" t="s">
        <v>893</v>
      </c>
      <c r="B18" s="230"/>
      <c r="C18" s="34"/>
      <c r="D18" s="34"/>
      <c r="E18" s="34"/>
      <c r="F18" s="34"/>
      <c r="G18" s="34"/>
      <c r="H18" s="34"/>
      <c r="I18" s="34"/>
      <c r="J18" s="34"/>
      <c r="K18" s="34"/>
      <c r="L18" s="34"/>
      <c r="M18" s="34"/>
      <c r="P18" s="1443"/>
      <c r="Q18" s="1443"/>
      <c r="R18" s="1443"/>
      <c r="S18" s="1443"/>
      <c r="T18" s="1443"/>
      <c r="U18" s="1443"/>
      <c r="V18" s="1443"/>
      <c r="X18" s="1623">
        <v>0</v>
      </c>
      <c r="Y18" s="1560"/>
      <c r="Z18" s="1560"/>
      <c r="AB18" s="776">
        <f>12*12</f>
        <v>144</v>
      </c>
      <c r="AC18" s="171" t="s">
        <v>2395</v>
      </c>
      <c r="AD18" s="777">
        <v>144</v>
      </c>
      <c r="AF18" s="1617">
        <f>IF(P18&lt;1,0,(PMT(X18/12,AD18,-P18))*12)</f>
        <v>0</v>
      </c>
      <c r="AG18" s="1617"/>
      <c r="AH18" s="1617"/>
      <c r="AI18" s="1617"/>
      <c r="AJ18" s="1617"/>
      <c r="AM18" s="1628"/>
      <c r="AN18" s="1628"/>
      <c r="AO18" s="1628"/>
      <c r="AP18" s="1628"/>
      <c r="AR18" s="800">
        <f>IF(AT14=AF14,0,1)</f>
        <v>0</v>
      </c>
      <c r="AU18" s="800"/>
      <c r="AV18" s="800"/>
      <c r="AW18" s="800"/>
      <c r="AX18" s="800"/>
      <c r="AY18" s="800"/>
      <c r="AZ18" s="800"/>
    </row>
    <row r="19" spans="1:52" ht="15" customHeight="1">
      <c r="A19" s="188" t="s">
        <v>1134</v>
      </c>
      <c r="B19" s="230"/>
      <c r="C19" s="34"/>
      <c r="D19" s="34"/>
      <c r="E19" s="34"/>
      <c r="F19" s="34"/>
      <c r="G19" s="34"/>
      <c r="H19" s="34"/>
      <c r="I19" s="34"/>
      <c r="J19" s="34"/>
      <c r="K19" s="34"/>
      <c r="L19" s="34"/>
      <c r="M19" s="34"/>
      <c r="P19" s="1629">
        <f>SUM(P10:V18)</f>
        <v>0</v>
      </c>
      <c r="Q19" s="1630"/>
      <c r="R19" s="1630"/>
      <c r="S19" s="1630"/>
      <c r="T19" s="1630"/>
      <c r="U19" s="1630"/>
      <c r="V19" s="1630"/>
      <c r="AN19" s="804"/>
      <c r="AO19" s="804"/>
      <c r="AP19" s="804"/>
      <c r="AU19" s="800"/>
      <c r="AV19" s="800"/>
      <c r="AW19" s="800"/>
      <c r="AX19" s="800"/>
      <c r="AY19" s="800"/>
      <c r="AZ19" s="800"/>
    </row>
    <row r="20" spans="1:52" ht="15" customHeight="1">
      <c r="A20" s="188" t="s">
        <v>1137</v>
      </c>
      <c r="C20" s="34"/>
      <c r="D20" s="34"/>
      <c r="E20" s="34"/>
      <c r="F20" s="34"/>
      <c r="G20" s="34"/>
      <c r="H20" s="34"/>
      <c r="I20" s="34"/>
      <c r="J20" s="34"/>
      <c r="K20" s="34"/>
      <c r="L20" s="34"/>
      <c r="M20" s="34"/>
      <c r="P20" s="1599"/>
      <c r="Q20" s="1600"/>
      <c r="R20" s="1600"/>
      <c r="S20" s="1600"/>
      <c r="T20" s="1600"/>
      <c r="U20" s="1600"/>
      <c r="V20" s="1600"/>
      <c r="AL20" s="1636" t="s">
        <v>1025</v>
      </c>
      <c r="AM20" s="1637"/>
      <c r="AN20" s="1637"/>
      <c r="AO20" s="1637"/>
      <c r="AP20" s="1638"/>
      <c r="AU20" s="800"/>
      <c r="AV20" s="800"/>
      <c r="AW20" s="800"/>
      <c r="AX20" s="800"/>
      <c r="AY20" s="800"/>
      <c r="AZ20" s="800"/>
    </row>
    <row r="21" spans="1:52" ht="15" customHeight="1">
      <c r="A21" s="188" t="s">
        <v>1135</v>
      </c>
      <c r="B21" s="230"/>
      <c r="C21" s="34"/>
      <c r="D21" s="34"/>
      <c r="E21" s="34"/>
      <c r="F21" s="34"/>
      <c r="G21" s="34"/>
      <c r="H21" s="34"/>
      <c r="I21" s="34"/>
      <c r="J21" s="34"/>
      <c r="K21" s="34"/>
      <c r="L21" s="34"/>
      <c r="M21" s="34"/>
      <c r="P21" s="1633"/>
      <c r="Q21" s="1634"/>
      <c r="R21" s="1634"/>
      <c r="S21" s="1634"/>
      <c r="T21" s="1634"/>
      <c r="U21" s="1634"/>
      <c r="V21" s="1634"/>
      <c r="AJ21" s="166"/>
      <c r="AL21" s="1639"/>
      <c r="AM21" s="1504"/>
      <c r="AN21" s="1504"/>
      <c r="AO21" s="1504"/>
      <c r="AP21" s="1640"/>
      <c r="AU21" s="800"/>
      <c r="AV21" s="800"/>
      <c r="AW21" s="800"/>
      <c r="AX21" s="800"/>
      <c r="AY21" s="800"/>
      <c r="AZ21" s="800"/>
    </row>
    <row r="22" spans="1:52" ht="15" customHeight="1" thickBot="1">
      <c r="A22" s="188" t="s">
        <v>1136</v>
      </c>
      <c r="B22" s="230"/>
      <c r="C22" s="34"/>
      <c r="D22" s="34"/>
      <c r="E22" s="34"/>
      <c r="F22" s="34"/>
      <c r="G22" s="34"/>
      <c r="H22" s="34"/>
      <c r="I22" s="34"/>
      <c r="J22" s="34"/>
      <c r="K22" s="34"/>
      <c r="L22" s="34"/>
      <c r="M22" s="34"/>
      <c r="P22" s="1631">
        <f>SUM(P19:V21)</f>
        <v>0</v>
      </c>
      <c r="Q22" s="1632"/>
      <c r="R22" s="1632"/>
      <c r="S22" s="1632"/>
      <c r="T22" s="1632"/>
      <c r="U22" s="1632"/>
      <c r="V22" s="1632"/>
      <c r="AF22" s="1616">
        <f>SUM(AF10:AF18)</f>
        <v>0</v>
      </c>
      <c r="AG22" s="1572"/>
      <c r="AH22" s="1572"/>
      <c r="AI22" s="1572"/>
      <c r="AJ22" s="1572"/>
      <c r="AL22" s="1641"/>
      <c r="AM22" s="1505"/>
      <c r="AN22" s="1505"/>
      <c r="AO22" s="1505"/>
      <c r="AP22" s="1642"/>
      <c r="AU22" s="800"/>
      <c r="AV22" s="800"/>
      <c r="AW22" s="800"/>
      <c r="AX22" s="800"/>
      <c r="AY22" s="800"/>
      <c r="AZ22" s="800"/>
    </row>
    <row r="23" spans="1:52" ht="12.75" customHeight="1" thickTop="1">
      <c r="A23" s="34"/>
      <c r="B23" s="25" t="s">
        <v>993</v>
      </c>
      <c r="C23" s="34"/>
      <c r="D23" s="34"/>
      <c r="E23" s="34"/>
      <c r="F23" s="34"/>
      <c r="G23" s="34"/>
      <c r="H23" s="34"/>
      <c r="I23" s="34"/>
      <c r="J23" s="34"/>
      <c r="K23" s="34"/>
      <c r="L23" s="34"/>
      <c r="M23" s="34"/>
      <c r="AU23" s="800"/>
      <c r="AV23" s="800"/>
      <c r="AW23" s="800"/>
      <c r="AX23" s="800"/>
      <c r="AY23" s="800"/>
      <c r="AZ23" s="800"/>
    </row>
    <row r="24" spans="1:52" ht="11.25" customHeight="1">
      <c r="A24" s="25"/>
      <c r="B24" s="34"/>
      <c r="C24" s="34"/>
      <c r="D24" s="34"/>
      <c r="E24" s="34"/>
      <c r="F24" s="34"/>
      <c r="G24" s="34"/>
      <c r="H24" s="34"/>
      <c r="I24" s="34"/>
      <c r="J24" s="34"/>
      <c r="K24" s="34"/>
      <c r="L24" s="34"/>
      <c r="M24" s="34"/>
      <c r="AU24" s="800"/>
      <c r="AV24" s="800"/>
      <c r="AW24" s="800"/>
      <c r="AX24" s="800"/>
      <c r="AY24" s="800"/>
      <c r="AZ24" s="800"/>
    </row>
    <row r="25" spans="1:52" ht="14.25" customHeight="1">
      <c r="A25" s="25">
        <v>1</v>
      </c>
      <c r="B25" s="25" t="s">
        <v>994</v>
      </c>
      <c r="C25" s="34"/>
      <c r="D25" s="34"/>
      <c r="E25" s="34"/>
      <c r="F25" s="34"/>
      <c r="G25" s="34"/>
      <c r="H25" s="34"/>
      <c r="I25" s="34"/>
      <c r="J25" s="1618">
        <f>B10</f>
        <v>0</v>
      </c>
      <c r="K25" s="1619"/>
      <c r="L25" s="1619"/>
      <c r="M25" s="1619"/>
      <c r="N25" s="1619"/>
      <c r="O25" s="1619"/>
      <c r="P25" s="1619"/>
      <c r="Q25" s="1619"/>
      <c r="R25" s="1619"/>
      <c r="S25" s="1619"/>
      <c r="T25" s="1619"/>
      <c r="U25" s="1619"/>
      <c r="V25" s="1619"/>
      <c r="W25" s="1619"/>
      <c r="X25" s="1619"/>
      <c r="Y25" s="1560" t="s">
        <v>1511</v>
      </c>
      <c r="Z25" s="1560"/>
      <c r="AA25" s="1560"/>
      <c r="AB25" s="1560"/>
      <c r="AC25" s="1447"/>
      <c r="AD25" s="1447"/>
      <c r="AE25" s="1447"/>
      <c r="AF25" s="1447"/>
      <c r="AG25" s="1447"/>
      <c r="AH25" s="1447"/>
      <c r="AI25" s="1447"/>
      <c r="AJ25" s="1447"/>
      <c r="AK25" s="1447"/>
      <c r="AL25" s="1447"/>
      <c r="AM25" s="1447"/>
      <c r="AN25" s="1447"/>
      <c r="AO25" s="1447"/>
      <c r="AU25" s="800"/>
      <c r="AV25" s="800"/>
      <c r="AW25" s="800"/>
      <c r="AX25" s="800"/>
      <c r="AY25" s="800"/>
      <c r="AZ25" s="800"/>
    </row>
    <row r="26" spans="1:52" ht="14.25" customHeight="1">
      <c r="A26" s="34"/>
      <c r="B26" s="25" t="s">
        <v>116</v>
      </c>
      <c r="C26" s="34"/>
      <c r="D26" s="34"/>
      <c r="E26" s="1512"/>
      <c r="F26" s="1447"/>
      <c r="G26" s="1447"/>
      <c r="H26" s="1447"/>
      <c r="I26" s="1447"/>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447"/>
      <c r="AH26" s="1447"/>
      <c r="AI26" s="1447"/>
      <c r="AJ26" s="1447"/>
      <c r="AK26" s="1447"/>
      <c r="AL26" s="1447"/>
      <c r="AM26" s="1447"/>
      <c r="AN26" s="1447"/>
      <c r="AO26" s="1447"/>
      <c r="AU26" s="800"/>
      <c r="AV26" s="800"/>
      <c r="AW26" s="800"/>
      <c r="AX26" s="800"/>
      <c r="AY26" s="800"/>
      <c r="AZ26" s="800"/>
    </row>
    <row r="27" spans="1:52" ht="14.25" customHeight="1">
      <c r="A27" s="34"/>
      <c r="B27" s="25" t="s">
        <v>1677</v>
      </c>
      <c r="C27" s="34"/>
      <c r="D27" s="1581"/>
      <c r="E27" s="1491"/>
      <c r="F27" s="1491"/>
      <c r="G27" s="1491"/>
      <c r="H27" s="1491"/>
      <c r="I27" s="1491"/>
      <c r="J27" s="1491"/>
      <c r="K27" s="1491"/>
      <c r="L27" s="1491"/>
      <c r="M27" s="1491"/>
      <c r="N27" s="1491"/>
      <c r="O27" s="1491"/>
      <c r="P27" s="1491"/>
      <c r="Q27" s="1491"/>
      <c r="T27" s="169" t="s">
        <v>974</v>
      </c>
      <c r="U27" s="1589"/>
      <c r="V27" s="1589"/>
      <c r="AA27" s="169" t="s">
        <v>1679</v>
      </c>
      <c r="AB27" s="1590"/>
      <c r="AC27" s="1589"/>
      <c r="AD27" s="1589"/>
      <c r="AE27" s="1589"/>
      <c r="AF27" s="1589"/>
      <c r="AH27" s="25" t="s">
        <v>976</v>
      </c>
      <c r="AK27" s="1627"/>
      <c r="AL27" s="1627"/>
      <c r="AM27" s="1627"/>
      <c r="AN27" s="1627"/>
      <c r="AO27" s="1627"/>
      <c r="AU27" s="800"/>
      <c r="AV27" s="800"/>
      <c r="AW27" s="800"/>
      <c r="AX27" s="800"/>
      <c r="AY27" s="800"/>
      <c r="AZ27" s="800"/>
    </row>
    <row r="28" spans="1:52" s="22" customFormat="1" ht="4.5" customHeight="1">
      <c r="A28" s="241"/>
      <c r="B28" s="185"/>
      <c r="C28" s="241"/>
      <c r="D28" s="212"/>
      <c r="E28" s="49"/>
      <c r="F28" s="49"/>
      <c r="G28" s="49"/>
      <c r="H28" s="49"/>
      <c r="I28" s="49"/>
      <c r="J28" s="49"/>
      <c r="K28" s="49"/>
      <c r="L28" s="49"/>
      <c r="M28" s="49"/>
      <c r="N28" s="49"/>
      <c r="O28" s="49"/>
      <c r="P28" s="49"/>
      <c r="Q28" s="49"/>
      <c r="T28" s="242"/>
      <c r="U28" s="72"/>
      <c r="V28" s="72"/>
      <c r="AA28" s="242"/>
      <c r="AB28" s="243"/>
      <c r="AC28" s="72"/>
      <c r="AD28" s="72"/>
      <c r="AE28" s="72"/>
      <c r="AF28" s="72"/>
      <c r="AH28" s="185"/>
      <c r="AK28" s="72"/>
      <c r="AL28" s="72"/>
      <c r="AM28" s="72"/>
      <c r="AN28" s="72"/>
      <c r="AO28" s="72"/>
      <c r="AQ28" s="808"/>
      <c r="AR28" s="808"/>
      <c r="AS28" s="808"/>
      <c r="AT28" s="808"/>
      <c r="AU28" s="808"/>
      <c r="AV28" s="808"/>
      <c r="AW28" s="808"/>
      <c r="AX28" s="808"/>
      <c r="AY28" s="808"/>
      <c r="AZ28" s="808"/>
    </row>
    <row r="29" spans="1:52">
      <c r="A29" s="231" t="s">
        <v>2267</v>
      </c>
      <c r="B29" s="232"/>
      <c r="C29" s="483"/>
      <c r="D29" s="233" t="s">
        <v>2268</v>
      </c>
      <c r="E29" s="232"/>
      <c r="F29" s="232"/>
      <c r="G29" s="232"/>
      <c r="H29" s="232"/>
      <c r="I29" s="232"/>
      <c r="J29" s="44"/>
      <c r="K29" s="233" t="s">
        <v>2268</v>
      </c>
      <c r="L29" s="232"/>
      <c r="M29" s="232"/>
      <c r="N29" s="224"/>
      <c r="O29" s="224"/>
      <c r="P29" s="224"/>
      <c r="Q29" s="37"/>
      <c r="R29" s="233" t="s">
        <v>2269</v>
      </c>
      <c r="S29" s="224"/>
      <c r="T29" s="224"/>
      <c r="U29" s="224"/>
      <c r="V29" s="224"/>
      <c r="W29" s="37"/>
      <c r="X29" s="233" t="s">
        <v>622</v>
      </c>
      <c r="Y29" s="224"/>
      <c r="Z29" s="224"/>
      <c r="AA29" s="1434"/>
      <c r="AB29" s="233" t="s">
        <v>2270</v>
      </c>
      <c r="AC29" s="224"/>
      <c r="AD29" s="224"/>
      <c r="AE29" s="224"/>
      <c r="AF29" s="224"/>
      <c r="AG29" s="37"/>
      <c r="AH29" s="233" t="s">
        <v>621</v>
      </c>
      <c r="AI29" s="224"/>
      <c r="AJ29" s="224"/>
      <c r="AK29" s="37"/>
      <c r="AL29" s="233" t="s">
        <v>2271</v>
      </c>
      <c r="AM29" s="224"/>
      <c r="AN29" s="224"/>
      <c r="AO29" s="225"/>
      <c r="AU29" s="800"/>
      <c r="AV29" s="800"/>
      <c r="AW29" s="800"/>
      <c r="AX29" s="800"/>
      <c r="AY29" s="800"/>
      <c r="AZ29" s="800"/>
    </row>
    <row r="30" spans="1:52">
      <c r="A30" s="245"/>
      <c r="B30" s="14"/>
      <c r="C30" s="483"/>
      <c r="D30" s="237" t="s">
        <v>2272</v>
      </c>
      <c r="E30" s="14"/>
      <c r="F30" s="14"/>
      <c r="G30" s="14"/>
      <c r="H30" s="14"/>
      <c r="I30" s="14"/>
      <c r="J30" s="44"/>
      <c r="K30" s="237" t="s">
        <v>1807</v>
      </c>
      <c r="L30" s="14"/>
      <c r="M30" s="14"/>
      <c r="N30" s="13"/>
      <c r="O30" s="13"/>
      <c r="P30" s="13"/>
      <c r="Q30" s="37"/>
      <c r="R30" s="237" t="s">
        <v>1808</v>
      </c>
      <c r="S30" s="13"/>
      <c r="T30" s="13"/>
      <c r="U30" s="13"/>
      <c r="V30" s="13"/>
      <c r="W30" s="37"/>
      <c r="X30" s="237" t="s">
        <v>1809</v>
      </c>
      <c r="Y30" s="13"/>
      <c r="Z30" s="13"/>
      <c r="AA30" s="37"/>
      <c r="AB30" s="237" t="s">
        <v>1299</v>
      </c>
      <c r="AC30" s="13"/>
      <c r="AD30" s="13"/>
      <c r="AE30" s="13"/>
      <c r="AF30" s="13"/>
      <c r="AG30" s="1447"/>
      <c r="AH30" s="1447"/>
      <c r="AI30" s="1447"/>
      <c r="AJ30" s="1447"/>
      <c r="AK30" s="1447"/>
      <c r="AL30" s="1447"/>
      <c r="AM30" s="1447"/>
      <c r="AN30" s="1447"/>
      <c r="AO30" s="1643"/>
      <c r="AU30" s="800"/>
      <c r="AV30" s="800"/>
      <c r="AW30" s="800"/>
      <c r="AX30" s="800"/>
      <c r="AY30" s="800"/>
      <c r="AZ30" s="800"/>
    </row>
    <row r="31" spans="1:52" s="22" customFormat="1" ht="3" customHeight="1">
      <c r="A31" s="90"/>
      <c r="B31" s="103"/>
      <c r="C31" s="68"/>
      <c r="D31" s="47"/>
      <c r="E31" s="103"/>
      <c r="F31" s="103"/>
      <c r="G31" s="103"/>
      <c r="H31" s="103"/>
      <c r="I31" s="103"/>
      <c r="J31" s="68"/>
      <c r="K31" s="47"/>
      <c r="L31" s="103"/>
      <c r="M31" s="103"/>
      <c r="N31" s="47"/>
      <c r="O31" s="47"/>
      <c r="P31" s="47"/>
      <c r="Q31" s="51"/>
      <c r="R31" s="47"/>
      <c r="S31" s="47"/>
      <c r="T31" s="47"/>
      <c r="U31" s="47"/>
      <c r="V31" s="47"/>
      <c r="W31" s="51"/>
      <c r="X31" s="47"/>
      <c r="Y31" s="47"/>
      <c r="Z31" s="47"/>
      <c r="AA31" s="51"/>
      <c r="AB31" s="47"/>
      <c r="AC31" s="47"/>
      <c r="AD31" s="47"/>
      <c r="AE31" s="47"/>
      <c r="AF31" s="47"/>
      <c r="AG31" s="1560"/>
      <c r="AH31" s="1560"/>
      <c r="AI31" s="1560"/>
      <c r="AJ31" s="1560"/>
      <c r="AK31" s="1560"/>
      <c r="AL31" s="1560"/>
      <c r="AM31" s="1560"/>
      <c r="AN31" s="1560"/>
      <c r="AO31" s="1645"/>
      <c r="AQ31" s="808"/>
      <c r="AR31" s="808"/>
      <c r="AS31" s="808"/>
      <c r="AT31" s="808"/>
      <c r="AU31" s="808"/>
      <c r="AV31" s="808"/>
      <c r="AW31" s="808"/>
      <c r="AX31" s="808"/>
      <c r="AY31" s="808"/>
      <c r="AZ31" s="808"/>
    </row>
    <row r="32" spans="1:52" ht="10.5" customHeight="1">
      <c r="A32" s="168"/>
      <c r="B32" s="34"/>
      <c r="C32" s="34"/>
      <c r="D32" s="34"/>
      <c r="E32" s="34"/>
      <c r="F32" s="34"/>
      <c r="G32" s="34"/>
      <c r="H32" s="34"/>
      <c r="I32" s="34"/>
      <c r="J32" s="34"/>
      <c r="K32" s="34"/>
      <c r="L32" s="34"/>
      <c r="M32" s="34"/>
      <c r="AU32" s="800"/>
      <c r="AV32" s="800"/>
      <c r="AW32" s="800"/>
      <c r="AX32" s="800"/>
      <c r="AY32" s="800"/>
      <c r="AZ32" s="800"/>
    </row>
    <row r="33" spans="1:52">
      <c r="A33" s="231" t="s">
        <v>1810</v>
      </c>
      <c r="B33" s="232"/>
      <c r="C33" s="44"/>
      <c r="D33" s="233" t="s">
        <v>1811</v>
      </c>
      <c r="E33" s="232"/>
      <c r="F33" s="232"/>
      <c r="G33" s="232"/>
      <c r="H33" s="232"/>
      <c r="I33" s="232"/>
      <c r="J33" s="44"/>
      <c r="K33" s="233" t="s">
        <v>1813</v>
      </c>
      <c r="L33" s="232"/>
      <c r="M33" s="232"/>
      <c r="N33" s="224"/>
      <c r="O33" s="224"/>
      <c r="P33" s="224"/>
      <c r="Q33" s="37"/>
      <c r="R33" s="233" t="s">
        <v>1814</v>
      </c>
      <c r="S33" s="224"/>
      <c r="T33" s="224"/>
      <c r="U33" s="224"/>
      <c r="V33" s="224"/>
      <c r="W33" s="37"/>
      <c r="X33" s="233" t="s">
        <v>1812</v>
      </c>
      <c r="Y33" s="224"/>
      <c r="Z33" s="224"/>
      <c r="AA33" s="37"/>
      <c r="AB33" s="233" t="s">
        <v>1815</v>
      </c>
      <c r="AC33" s="224"/>
      <c r="AD33" s="224"/>
      <c r="AE33" s="224"/>
      <c r="AF33" s="224"/>
      <c r="AG33" s="37"/>
      <c r="AH33" s="233" t="s">
        <v>1816</v>
      </c>
      <c r="AI33" s="224"/>
      <c r="AJ33" s="224"/>
      <c r="AK33" s="224"/>
      <c r="AL33" s="224"/>
      <c r="AM33" s="224"/>
      <c r="AN33" s="224"/>
      <c r="AO33" s="225"/>
      <c r="AU33" s="800"/>
      <c r="AV33" s="800"/>
      <c r="AW33" s="800"/>
      <c r="AX33" s="800"/>
      <c r="AY33" s="800"/>
      <c r="AZ33" s="800"/>
    </row>
    <row r="34" spans="1:52">
      <c r="A34" s="245"/>
      <c r="B34" s="14"/>
      <c r="C34" s="44"/>
      <c r="D34" s="236" t="s">
        <v>2391</v>
      </c>
      <c r="E34" s="14"/>
      <c r="F34" s="14"/>
      <c r="G34" s="14"/>
      <c r="H34" s="14"/>
      <c r="I34" s="14"/>
      <c r="J34" s="44"/>
      <c r="K34" s="237" t="s">
        <v>2392</v>
      </c>
      <c r="L34" s="14"/>
      <c r="M34" s="14"/>
      <c r="N34" s="13"/>
      <c r="O34" s="13"/>
      <c r="P34" s="13"/>
      <c r="Q34" s="37"/>
      <c r="R34" s="237" t="s">
        <v>2393</v>
      </c>
      <c r="S34" s="13"/>
      <c r="T34" s="13"/>
      <c r="U34" s="13"/>
      <c r="V34" s="13"/>
      <c r="W34" s="1447"/>
      <c r="X34" s="1447"/>
      <c r="Y34" s="1447"/>
      <c r="Z34" s="1447"/>
      <c r="AA34" s="1447"/>
      <c r="AB34" s="1447"/>
      <c r="AC34" s="1447"/>
      <c r="AD34" s="1447"/>
      <c r="AE34" s="1447"/>
      <c r="AF34" s="1447"/>
      <c r="AG34" s="1447"/>
      <c r="AH34" s="1447"/>
      <c r="AI34" s="1447"/>
      <c r="AJ34" s="1447"/>
      <c r="AK34" s="1447"/>
      <c r="AL34" s="1447"/>
      <c r="AM34" s="1447"/>
      <c r="AN34" s="1447"/>
      <c r="AO34" s="1643"/>
      <c r="AR34" s="1267"/>
      <c r="AS34" s="1267"/>
      <c r="AT34" s="1267"/>
      <c r="AU34" s="1267"/>
      <c r="AV34" s="1267"/>
      <c r="AW34" s="1267"/>
      <c r="AX34" s="1267"/>
      <c r="AY34" s="1267"/>
      <c r="AZ34" s="1267"/>
    </row>
    <row r="35" spans="1:52" s="22" customFormat="1" ht="3" customHeight="1">
      <c r="A35" s="90"/>
      <c r="B35" s="47"/>
      <c r="C35" s="68"/>
      <c r="D35" s="47"/>
      <c r="E35" s="103"/>
      <c r="F35" s="103"/>
      <c r="G35" s="103"/>
      <c r="H35" s="103"/>
      <c r="I35" s="103"/>
      <c r="J35" s="68"/>
      <c r="K35" s="47"/>
      <c r="L35" s="103"/>
      <c r="M35" s="103"/>
      <c r="N35" s="47"/>
      <c r="O35" s="47"/>
      <c r="P35" s="47"/>
      <c r="Q35" s="51"/>
      <c r="R35" s="47"/>
      <c r="S35" s="47"/>
      <c r="T35" s="47"/>
      <c r="U35" s="47"/>
      <c r="V35" s="47"/>
      <c r="W35" s="47"/>
      <c r="X35" s="47"/>
      <c r="Y35" s="47"/>
      <c r="Z35" s="47"/>
      <c r="AA35" s="47"/>
      <c r="AB35" s="47"/>
      <c r="AC35" s="47"/>
      <c r="AD35" s="47"/>
      <c r="AE35" s="47"/>
      <c r="AF35" s="47"/>
      <c r="AG35" s="47"/>
      <c r="AH35" s="47"/>
      <c r="AI35" s="47"/>
      <c r="AJ35" s="47"/>
      <c r="AK35" s="47"/>
      <c r="AL35" s="47"/>
      <c r="AM35" s="47"/>
      <c r="AN35" s="47"/>
      <c r="AO35" s="246"/>
      <c r="AQ35" s="808"/>
      <c r="AR35" s="1280"/>
      <c r="AS35" s="1280"/>
      <c r="AT35" s="1280"/>
      <c r="AU35" s="1280"/>
      <c r="AV35" s="1280"/>
      <c r="AW35" s="1280"/>
      <c r="AX35" s="1280"/>
      <c r="AY35" s="1280"/>
      <c r="AZ35" s="1280"/>
    </row>
    <row r="36" spans="1:52" ht="11.25" customHeight="1">
      <c r="A36" s="25"/>
      <c r="B36" s="34"/>
      <c r="C36" s="34"/>
      <c r="D36" s="34"/>
      <c r="E36" s="34"/>
      <c r="F36" s="34"/>
      <c r="G36" s="34"/>
      <c r="H36" s="34"/>
      <c r="I36" s="34"/>
      <c r="J36" s="34"/>
      <c r="K36" s="14"/>
      <c r="L36" s="34"/>
      <c r="M36" s="34"/>
      <c r="AR36" s="1267"/>
      <c r="AS36" s="1267"/>
      <c r="AT36" s="1267"/>
      <c r="AU36" s="1267"/>
      <c r="AV36" s="1267"/>
      <c r="AW36" s="1267"/>
      <c r="AX36" s="1267"/>
      <c r="AY36" s="1267"/>
      <c r="AZ36" s="1267"/>
    </row>
    <row r="37" spans="1:52" ht="14.25" customHeight="1">
      <c r="A37" s="25">
        <v>2</v>
      </c>
      <c r="B37" s="25" t="s">
        <v>994</v>
      </c>
      <c r="C37" s="34"/>
      <c r="D37" s="34"/>
      <c r="E37" s="34"/>
      <c r="F37" s="34"/>
      <c r="G37" s="34"/>
      <c r="H37" s="34"/>
      <c r="I37" s="34"/>
      <c r="J37" s="1591">
        <f>B12</f>
        <v>0</v>
      </c>
      <c r="K37" s="1592"/>
      <c r="L37" s="1592"/>
      <c r="M37" s="1592"/>
      <c r="N37" s="1592"/>
      <c r="O37" s="1592"/>
      <c r="P37" s="1592"/>
      <c r="Q37" s="1592"/>
      <c r="R37" s="1592"/>
      <c r="S37" s="1592"/>
      <c r="T37" s="1592"/>
      <c r="U37" s="1592"/>
      <c r="V37" s="1592"/>
      <c r="W37" s="1592"/>
      <c r="X37" s="1592"/>
      <c r="Y37" s="1560" t="s">
        <v>1511</v>
      </c>
      <c r="Z37" s="1560"/>
      <c r="AA37" s="1560"/>
      <c r="AB37" s="1560"/>
      <c r="AC37" s="1447"/>
      <c r="AD37" s="1447"/>
      <c r="AE37" s="1447"/>
      <c r="AF37" s="1447"/>
      <c r="AG37" s="1447"/>
      <c r="AH37" s="1447"/>
      <c r="AI37" s="1447"/>
      <c r="AJ37" s="1447"/>
      <c r="AK37" s="1447"/>
      <c r="AL37" s="1447"/>
      <c r="AM37" s="1447"/>
      <c r="AN37" s="1447"/>
      <c r="AO37" s="1447"/>
      <c r="AR37" s="1267"/>
      <c r="AS37" s="1267"/>
      <c r="AT37" s="1267"/>
      <c r="AU37" s="1267"/>
      <c r="AV37" s="1267"/>
      <c r="AW37" s="1267"/>
      <c r="AX37" s="1267"/>
      <c r="AY37" s="1267"/>
      <c r="AZ37" s="1267"/>
    </row>
    <row r="38" spans="1:52" ht="14.25" customHeight="1">
      <c r="A38" s="34"/>
      <c r="B38" s="25" t="s">
        <v>116</v>
      </c>
      <c r="C38" s="34"/>
      <c r="D38" s="34"/>
      <c r="E38" s="1512"/>
      <c r="F38" s="1447"/>
      <c r="G38" s="1447"/>
      <c r="H38" s="1447"/>
      <c r="I38" s="1447"/>
      <c r="J38" s="1447"/>
      <c r="K38" s="1447"/>
      <c r="L38" s="1447"/>
      <c r="M38" s="1447"/>
      <c r="N38" s="1447"/>
      <c r="O38" s="1447"/>
      <c r="P38" s="1447"/>
      <c r="Q38" s="1447"/>
      <c r="R38" s="1447"/>
      <c r="S38" s="1447"/>
      <c r="T38" s="1447"/>
      <c r="U38" s="1447"/>
      <c r="V38" s="1447"/>
      <c r="W38" s="1447"/>
      <c r="X38" s="1447"/>
      <c r="Y38" s="1447"/>
      <c r="Z38" s="1447"/>
      <c r="AA38" s="1447"/>
      <c r="AB38" s="1447"/>
      <c r="AC38" s="1447"/>
      <c r="AD38" s="1447"/>
      <c r="AE38" s="1447"/>
      <c r="AF38" s="1447"/>
      <c r="AG38" s="1447"/>
      <c r="AH38" s="1447"/>
      <c r="AI38" s="1447"/>
      <c r="AJ38" s="1447"/>
      <c r="AK38" s="1447"/>
      <c r="AL38" s="1447"/>
      <c r="AM38" s="1447"/>
      <c r="AN38" s="1447"/>
      <c r="AO38" s="1447"/>
      <c r="AR38" s="1267"/>
      <c r="AS38" s="1267"/>
      <c r="AT38" s="1267"/>
      <c r="AU38" s="1267"/>
      <c r="AV38" s="1267"/>
      <c r="AW38" s="1267"/>
      <c r="AX38" s="1267"/>
      <c r="AY38" s="1267"/>
      <c r="AZ38" s="1267"/>
    </row>
    <row r="39" spans="1:52" ht="14.25" customHeight="1">
      <c r="A39" s="34"/>
      <c r="B39" s="25" t="s">
        <v>1677</v>
      </c>
      <c r="C39" s="34"/>
      <c r="D39" s="1644"/>
      <c r="E39" s="1447"/>
      <c r="F39" s="1447"/>
      <c r="G39" s="1447"/>
      <c r="H39" s="1447"/>
      <c r="I39" s="1447"/>
      <c r="J39" s="1447"/>
      <c r="K39" s="1447"/>
      <c r="L39" s="1447"/>
      <c r="M39" s="1447"/>
      <c r="N39" s="1447"/>
      <c r="O39" s="1447"/>
      <c r="P39" s="1447"/>
      <c r="Q39" s="1447"/>
      <c r="T39" s="169" t="s">
        <v>974</v>
      </c>
      <c r="U39" s="1589"/>
      <c r="V39" s="1589"/>
      <c r="AA39" s="169" t="s">
        <v>1679</v>
      </c>
      <c r="AB39" s="1589"/>
      <c r="AC39" s="1589"/>
      <c r="AD39" s="1589"/>
      <c r="AE39" s="1589"/>
      <c r="AF39" s="1589"/>
      <c r="AH39" s="25" t="s">
        <v>976</v>
      </c>
      <c r="AK39" s="1627"/>
      <c r="AL39" s="1627"/>
      <c r="AM39" s="1627"/>
      <c r="AN39" s="1627"/>
      <c r="AO39" s="1627"/>
    </row>
    <row r="40" spans="1:52" s="22" customFormat="1" ht="4.5" customHeight="1">
      <c r="A40" s="241"/>
      <c r="B40" s="185"/>
      <c r="C40" s="241"/>
      <c r="D40" s="212"/>
      <c r="E40" s="49"/>
      <c r="F40" s="49"/>
      <c r="G40" s="49"/>
      <c r="H40" s="49"/>
      <c r="I40" s="49"/>
      <c r="J40" s="49"/>
      <c r="K40" s="49"/>
      <c r="L40" s="49"/>
      <c r="M40" s="49"/>
      <c r="N40" s="49"/>
      <c r="O40" s="49"/>
      <c r="P40" s="49"/>
      <c r="Q40" s="49"/>
      <c r="T40" s="242"/>
      <c r="U40" s="72"/>
      <c r="V40" s="72"/>
      <c r="AA40" s="242"/>
      <c r="AB40" s="243"/>
      <c r="AC40" s="72"/>
      <c r="AD40" s="72"/>
      <c r="AE40" s="72"/>
      <c r="AF40" s="72"/>
      <c r="AH40" s="185"/>
      <c r="AK40" s="72"/>
      <c r="AL40" s="72"/>
      <c r="AM40" s="72"/>
      <c r="AN40" s="72"/>
      <c r="AO40" s="72"/>
      <c r="AQ40" s="808"/>
      <c r="AR40" s="808"/>
      <c r="AS40" s="808"/>
      <c r="AT40" s="808"/>
    </row>
    <row r="41" spans="1:52">
      <c r="A41" s="231" t="s">
        <v>2267</v>
      </c>
      <c r="B41" s="232"/>
      <c r="C41" s="483"/>
      <c r="D41" s="233" t="s">
        <v>2268</v>
      </c>
      <c r="E41" s="232"/>
      <c r="F41" s="232"/>
      <c r="G41" s="232"/>
      <c r="H41" s="232"/>
      <c r="I41" s="232"/>
      <c r="J41" s="44"/>
      <c r="K41" s="233" t="s">
        <v>2268</v>
      </c>
      <c r="L41" s="232"/>
      <c r="M41" s="232"/>
      <c r="N41" s="224"/>
      <c r="O41" s="224"/>
      <c r="P41" s="224"/>
      <c r="Q41" s="37"/>
      <c r="R41" s="233" t="s">
        <v>2269</v>
      </c>
      <c r="S41" s="224"/>
      <c r="T41" s="224"/>
      <c r="U41" s="224"/>
      <c r="V41" s="224"/>
      <c r="W41" s="37"/>
      <c r="X41" s="233" t="s">
        <v>622</v>
      </c>
      <c r="Y41" s="224"/>
      <c r="Z41" s="224"/>
      <c r="AA41" s="37"/>
      <c r="AB41" s="233" t="s">
        <v>2270</v>
      </c>
      <c r="AC41" s="224"/>
      <c r="AD41" s="224"/>
      <c r="AE41" s="224"/>
      <c r="AF41" s="224"/>
      <c r="AG41" s="37"/>
      <c r="AH41" s="233" t="s">
        <v>621</v>
      </c>
      <c r="AI41" s="224"/>
      <c r="AJ41" s="224"/>
      <c r="AK41" s="37"/>
      <c r="AL41" s="233" t="s">
        <v>2271</v>
      </c>
      <c r="AM41" s="224"/>
      <c r="AN41" s="224"/>
      <c r="AO41" s="225"/>
    </row>
    <row r="42" spans="1:52">
      <c r="A42" s="245"/>
      <c r="B42" s="14"/>
      <c r="C42" s="483"/>
      <c r="D42" s="237" t="s">
        <v>2272</v>
      </c>
      <c r="E42" s="14"/>
      <c r="F42" s="14"/>
      <c r="G42" s="14"/>
      <c r="H42" s="14"/>
      <c r="I42" s="14"/>
      <c r="J42" s="44"/>
      <c r="K42" s="237" t="s">
        <v>1807</v>
      </c>
      <c r="L42" s="14"/>
      <c r="M42" s="14"/>
      <c r="N42" s="13"/>
      <c r="O42" s="13"/>
      <c r="P42" s="13"/>
      <c r="Q42" s="37"/>
      <c r="R42" s="237" t="s">
        <v>1808</v>
      </c>
      <c r="S42" s="13"/>
      <c r="T42" s="13"/>
      <c r="U42" s="13"/>
      <c r="V42" s="13"/>
      <c r="W42" s="37"/>
      <c r="X42" s="237" t="s">
        <v>1809</v>
      </c>
      <c r="Y42" s="13"/>
      <c r="Z42" s="13"/>
      <c r="AA42" s="37"/>
      <c r="AB42" s="237" t="s">
        <v>1299</v>
      </c>
      <c r="AC42" s="13"/>
      <c r="AD42" s="13"/>
      <c r="AE42" s="13"/>
      <c r="AF42" s="13"/>
      <c r="AG42" s="1447"/>
      <c r="AH42" s="1447"/>
      <c r="AI42" s="1447"/>
      <c r="AJ42" s="1447"/>
      <c r="AK42" s="1447"/>
      <c r="AL42" s="1447"/>
      <c r="AM42" s="1447"/>
      <c r="AN42" s="1447"/>
      <c r="AO42" s="1643"/>
    </row>
    <row r="43" spans="1:52" s="22" customFormat="1" ht="3" customHeight="1">
      <c r="A43" s="90"/>
      <c r="B43" s="103"/>
      <c r="C43" s="68"/>
      <c r="D43" s="47"/>
      <c r="E43" s="103"/>
      <c r="F43" s="103"/>
      <c r="G43" s="103"/>
      <c r="H43" s="103"/>
      <c r="I43" s="103"/>
      <c r="J43" s="68"/>
      <c r="K43" s="47"/>
      <c r="L43" s="103"/>
      <c r="M43" s="103"/>
      <c r="N43" s="47"/>
      <c r="O43" s="47"/>
      <c r="P43" s="47"/>
      <c r="Q43" s="51"/>
      <c r="R43" s="47"/>
      <c r="S43" s="47"/>
      <c r="T43" s="47"/>
      <c r="U43" s="47"/>
      <c r="V43" s="47"/>
      <c r="W43" s="51"/>
      <c r="X43" s="47"/>
      <c r="Y43" s="47"/>
      <c r="Z43" s="47"/>
      <c r="AA43" s="51"/>
      <c r="AB43" s="47"/>
      <c r="AC43" s="47"/>
      <c r="AD43" s="47"/>
      <c r="AE43" s="47"/>
      <c r="AF43" s="47"/>
      <c r="AG43" s="1560"/>
      <c r="AH43" s="1560"/>
      <c r="AI43" s="1560"/>
      <c r="AJ43" s="1560"/>
      <c r="AK43" s="1560"/>
      <c r="AL43" s="1560"/>
      <c r="AM43" s="1560"/>
      <c r="AN43" s="1560"/>
      <c r="AO43" s="1645"/>
      <c r="AQ43" s="808"/>
      <c r="AR43" s="808"/>
      <c r="AS43" s="808"/>
      <c r="AT43" s="808"/>
    </row>
    <row r="44" spans="1:52" ht="10.5" customHeight="1">
      <c r="A44" s="168"/>
      <c r="B44" s="34"/>
      <c r="C44" s="34"/>
      <c r="D44" s="34"/>
      <c r="E44" s="34"/>
      <c r="F44" s="34"/>
      <c r="G44" s="34"/>
      <c r="H44" s="34"/>
      <c r="I44" s="34"/>
      <c r="J44" s="34"/>
      <c r="K44" s="34"/>
      <c r="L44" s="34"/>
      <c r="M44" s="34"/>
    </row>
    <row r="45" spans="1:52">
      <c r="A45" s="231" t="s">
        <v>1810</v>
      </c>
      <c r="B45" s="232"/>
      <c r="C45" s="44"/>
      <c r="D45" s="233" t="s">
        <v>1811</v>
      </c>
      <c r="E45" s="232"/>
      <c r="F45" s="232"/>
      <c r="G45" s="232"/>
      <c r="H45" s="232"/>
      <c r="I45" s="232"/>
      <c r="J45" s="44"/>
      <c r="K45" s="233" t="s">
        <v>1813</v>
      </c>
      <c r="L45" s="232"/>
      <c r="M45" s="232"/>
      <c r="N45" s="224"/>
      <c r="O45" s="224"/>
      <c r="P45" s="224"/>
      <c r="Q45" s="37"/>
      <c r="R45" s="233" t="s">
        <v>1814</v>
      </c>
      <c r="S45" s="224"/>
      <c r="T45" s="224"/>
      <c r="U45" s="224"/>
      <c r="V45" s="224"/>
      <c r="W45" s="37"/>
      <c r="X45" s="233" t="s">
        <v>1812</v>
      </c>
      <c r="Y45" s="224"/>
      <c r="Z45" s="224"/>
      <c r="AA45" s="37"/>
      <c r="AB45" s="233" t="s">
        <v>1815</v>
      </c>
      <c r="AC45" s="224"/>
      <c r="AD45" s="224"/>
      <c r="AE45" s="224"/>
      <c r="AF45" s="224"/>
      <c r="AG45" s="37"/>
      <c r="AH45" s="233" t="s">
        <v>1816</v>
      </c>
      <c r="AI45" s="224"/>
      <c r="AJ45" s="224"/>
      <c r="AK45" s="224"/>
      <c r="AL45" s="224"/>
      <c r="AM45" s="224"/>
      <c r="AN45" s="224"/>
      <c r="AO45" s="225"/>
    </row>
    <row r="46" spans="1:52">
      <c r="A46" s="245"/>
      <c r="B46" s="14"/>
      <c r="C46" s="44"/>
      <c r="D46" s="236" t="s">
        <v>2391</v>
      </c>
      <c r="E46" s="14"/>
      <c r="F46" s="14"/>
      <c r="G46" s="14"/>
      <c r="H46" s="14"/>
      <c r="I46" s="14"/>
      <c r="J46" s="44"/>
      <c r="K46" s="237" t="s">
        <v>2392</v>
      </c>
      <c r="L46" s="14"/>
      <c r="M46" s="14"/>
      <c r="N46" s="13"/>
      <c r="O46" s="13"/>
      <c r="P46" s="13"/>
      <c r="Q46" s="37"/>
      <c r="R46" s="237" t="s">
        <v>2393</v>
      </c>
      <c r="S46" s="13"/>
      <c r="T46" s="13"/>
      <c r="U46" s="13"/>
      <c r="V46" s="13"/>
      <c r="W46" s="1447"/>
      <c r="X46" s="1447"/>
      <c r="Y46" s="1447"/>
      <c r="Z46" s="1447"/>
      <c r="AA46" s="1447"/>
      <c r="AB46" s="1447"/>
      <c r="AC46" s="1447"/>
      <c r="AD46" s="1447"/>
      <c r="AE46" s="1447"/>
      <c r="AF46" s="1447"/>
      <c r="AG46" s="1447"/>
      <c r="AH46" s="1447"/>
      <c r="AI46" s="1447"/>
      <c r="AJ46" s="1447"/>
      <c r="AK46" s="1447"/>
      <c r="AL46" s="1447"/>
      <c r="AM46" s="1447"/>
      <c r="AN46" s="1447"/>
      <c r="AO46" s="1643"/>
    </row>
    <row r="47" spans="1:52" s="22" customFormat="1" ht="3" customHeight="1">
      <c r="A47" s="90"/>
      <c r="B47" s="47"/>
      <c r="C47" s="68"/>
      <c r="D47" s="47"/>
      <c r="E47" s="103"/>
      <c r="F47" s="103"/>
      <c r="G47" s="103"/>
      <c r="H47" s="103"/>
      <c r="I47" s="103"/>
      <c r="J47" s="68"/>
      <c r="K47" s="47"/>
      <c r="L47" s="103"/>
      <c r="M47" s="103"/>
      <c r="N47" s="47"/>
      <c r="O47" s="47"/>
      <c r="P47" s="47"/>
      <c r="Q47" s="51"/>
      <c r="R47" s="47"/>
      <c r="S47" s="47"/>
      <c r="T47" s="47"/>
      <c r="U47" s="47"/>
      <c r="V47" s="47"/>
      <c r="W47" s="47"/>
      <c r="X47" s="47"/>
      <c r="Y47" s="47"/>
      <c r="Z47" s="47"/>
      <c r="AA47" s="47"/>
      <c r="AB47" s="47"/>
      <c r="AC47" s="47"/>
      <c r="AD47" s="47"/>
      <c r="AE47" s="47"/>
      <c r="AF47" s="47"/>
      <c r="AG47" s="47"/>
      <c r="AH47" s="47"/>
      <c r="AI47" s="47"/>
      <c r="AJ47" s="47"/>
      <c r="AK47" s="47"/>
      <c r="AL47" s="47"/>
      <c r="AM47" s="47"/>
      <c r="AN47" s="47"/>
      <c r="AO47" s="246"/>
      <c r="AQ47" s="808"/>
      <c r="AR47" s="808"/>
      <c r="AS47" s="808"/>
      <c r="AT47" s="808"/>
    </row>
    <row r="48" spans="1:52" ht="11.25" customHeight="1">
      <c r="A48" s="168"/>
      <c r="B48" s="34"/>
      <c r="C48" s="34"/>
      <c r="D48" s="34"/>
      <c r="E48" s="34"/>
      <c r="F48" s="34"/>
      <c r="G48" s="34"/>
      <c r="H48" s="34"/>
      <c r="I48" s="34"/>
      <c r="J48" s="34"/>
      <c r="K48" s="34"/>
      <c r="L48" s="34"/>
      <c r="M48" s="34"/>
    </row>
    <row r="49" spans="1:46" ht="14.25" customHeight="1">
      <c r="A49" s="25">
        <v>3</v>
      </c>
      <c r="B49" s="25" t="s">
        <v>994</v>
      </c>
      <c r="C49" s="34"/>
      <c r="D49" s="34"/>
      <c r="E49" s="34"/>
      <c r="F49" s="34"/>
      <c r="G49" s="34"/>
      <c r="H49" s="34"/>
      <c r="I49" s="34"/>
      <c r="J49" s="1591">
        <f>B14</f>
        <v>0</v>
      </c>
      <c r="K49" s="1592"/>
      <c r="L49" s="1592"/>
      <c r="M49" s="1592"/>
      <c r="N49" s="1592"/>
      <c r="O49" s="1592"/>
      <c r="P49" s="1592"/>
      <c r="Q49" s="1592"/>
      <c r="R49" s="1592"/>
      <c r="S49" s="1592"/>
      <c r="T49" s="1592"/>
      <c r="U49" s="1592"/>
      <c r="V49" s="1592"/>
      <c r="W49" s="1592"/>
      <c r="X49" s="1592"/>
      <c r="Y49" s="1560" t="s">
        <v>1511</v>
      </c>
      <c r="Z49" s="1560"/>
      <c r="AA49" s="1560"/>
      <c r="AB49" s="1560"/>
      <c r="AC49" s="1447"/>
      <c r="AD49" s="1447"/>
      <c r="AE49" s="1447"/>
      <c r="AF49" s="1447"/>
      <c r="AG49" s="1447"/>
      <c r="AH49" s="1447"/>
      <c r="AI49" s="1447"/>
      <c r="AJ49" s="1447"/>
      <c r="AK49" s="1447"/>
      <c r="AL49" s="1447"/>
      <c r="AM49" s="1447"/>
      <c r="AN49" s="1447"/>
      <c r="AO49" s="1447"/>
    </row>
    <row r="50" spans="1:46" ht="14.25" customHeight="1">
      <c r="A50" s="34"/>
      <c r="B50" s="25" t="s">
        <v>116</v>
      </c>
      <c r="C50" s="34"/>
      <c r="D50" s="34"/>
      <c r="E50" s="1512"/>
      <c r="F50" s="1447"/>
      <c r="G50" s="1447"/>
      <c r="H50" s="1447"/>
      <c r="I50" s="1447"/>
      <c r="J50" s="1447"/>
      <c r="K50" s="1447"/>
      <c r="L50" s="1447"/>
      <c r="M50" s="1447"/>
      <c r="N50" s="1447"/>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447"/>
      <c r="AN50" s="1447"/>
      <c r="AO50" s="1447"/>
    </row>
    <row r="51" spans="1:46" ht="14.25" customHeight="1">
      <c r="A51" s="34"/>
      <c r="B51" s="25" t="s">
        <v>1677</v>
      </c>
      <c r="C51" s="34"/>
      <c r="D51" s="1644"/>
      <c r="E51" s="1447"/>
      <c r="F51" s="1447"/>
      <c r="G51" s="1447"/>
      <c r="H51" s="1447"/>
      <c r="I51" s="1447"/>
      <c r="J51" s="1447"/>
      <c r="K51" s="1447"/>
      <c r="L51" s="1447"/>
      <c r="M51" s="1447"/>
      <c r="N51" s="1447"/>
      <c r="O51" s="1447"/>
      <c r="P51" s="1447"/>
      <c r="Q51" s="1447"/>
      <c r="T51" s="169" t="s">
        <v>974</v>
      </c>
      <c r="U51" s="1589"/>
      <c r="V51" s="1589"/>
      <c r="AA51" s="169" t="s">
        <v>1679</v>
      </c>
      <c r="AB51" s="1589"/>
      <c r="AC51" s="1589"/>
      <c r="AD51" s="1589"/>
      <c r="AE51" s="1589"/>
      <c r="AF51" s="1589"/>
      <c r="AH51" s="25" t="s">
        <v>976</v>
      </c>
      <c r="AK51" s="1627"/>
      <c r="AL51" s="1627"/>
      <c r="AM51" s="1627"/>
      <c r="AN51" s="1627"/>
      <c r="AO51" s="1627"/>
    </row>
    <row r="52" spans="1:46" s="22" customFormat="1" ht="4.5" customHeight="1">
      <c r="A52" s="241"/>
      <c r="B52" s="185"/>
      <c r="C52" s="241"/>
      <c r="D52" s="212"/>
      <c r="E52" s="49"/>
      <c r="F52" s="49"/>
      <c r="G52" s="49"/>
      <c r="H52" s="49"/>
      <c r="I52" s="49"/>
      <c r="J52" s="49"/>
      <c r="K52" s="49"/>
      <c r="L52" s="49"/>
      <c r="M52" s="49"/>
      <c r="N52" s="49"/>
      <c r="O52" s="49"/>
      <c r="P52" s="49"/>
      <c r="Q52" s="49"/>
      <c r="T52" s="242"/>
      <c r="U52" s="72"/>
      <c r="V52" s="72"/>
      <c r="AA52" s="242"/>
      <c r="AB52" s="243"/>
      <c r="AC52" s="72"/>
      <c r="AD52" s="72"/>
      <c r="AE52" s="72"/>
      <c r="AF52" s="72"/>
      <c r="AH52" s="185"/>
      <c r="AK52" s="72"/>
      <c r="AL52" s="72"/>
      <c r="AM52" s="72"/>
      <c r="AN52" s="72"/>
      <c r="AO52" s="72"/>
      <c r="AQ52" s="808"/>
      <c r="AR52" s="808"/>
      <c r="AS52" s="808"/>
      <c r="AT52" s="808"/>
    </row>
    <row r="53" spans="1:46">
      <c r="A53" s="231" t="s">
        <v>2267</v>
      </c>
      <c r="B53" s="232"/>
      <c r="C53" s="483"/>
      <c r="D53" s="233" t="s">
        <v>2268</v>
      </c>
      <c r="E53" s="232"/>
      <c r="F53" s="232"/>
      <c r="G53" s="232"/>
      <c r="H53" s="232"/>
      <c r="I53" s="232"/>
      <c r="J53" s="44"/>
      <c r="K53" s="233" t="s">
        <v>2268</v>
      </c>
      <c r="L53" s="232"/>
      <c r="M53" s="232"/>
      <c r="N53" s="224"/>
      <c r="O53" s="224"/>
      <c r="P53" s="224"/>
      <c r="Q53" s="37"/>
      <c r="R53" s="233" t="s">
        <v>2269</v>
      </c>
      <c r="S53" s="224"/>
      <c r="T53" s="224"/>
      <c r="U53" s="224"/>
      <c r="V53" s="224"/>
      <c r="W53" s="37"/>
      <c r="X53" s="233" t="s">
        <v>622</v>
      </c>
      <c r="Y53" s="224"/>
      <c r="Z53" s="224"/>
      <c r="AA53" s="37"/>
      <c r="AB53" s="233" t="s">
        <v>2270</v>
      </c>
      <c r="AC53" s="224"/>
      <c r="AD53" s="224"/>
      <c r="AE53" s="224"/>
      <c r="AF53" s="224"/>
      <c r="AG53" s="37"/>
      <c r="AH53" s="233" t="s">
        <v>621</v>
      </c>
      <c r="AI53" s="224"/>
      <c r="AJ53" s="224"/>
      <c r="AK53" s="37"/>
      <c r="AL53" s="233" t="s">
        <v>2271</v>
      </c>
      <c r="AM53" s="224"/>
      <c r="AN53" s="224"/>
      <c r="AO53" s="225"/>
    </row>
    <row r="54" spans="1:46">
      <c r="A54" s="245"/>
      <c r="B54" s="14"/>
      <c r="C54" s="483"/>
      <c r="D54" s="237" t="s">
        <v>2272</v>
      </c>
      <c r="E54" s="14"/>
      <c r="F54" s="14"/>
      <c r="G54" s="14"/>
      <c r="H54" s="14"/>
      <c r="I54" s="14"/>
      <c r="J54" s="44"/>
      <c r="K54" s="237" t="s">
        <v>1807</v>
      </c>
      <c r="L54" s="14"/>
      <c r="M54" s="14"/>
      <c r="N54" s="13"/>
      <c r="O54" s="13"/>
      <c r="P54" s="13"/>
      <c r="Q54" s="37"/>
      <c r="R54" s="237" t="s">
        <v>1808</v>
      </c>
      <c r="S54" s="13"/>
      <c r="T54" s="13"/>
      <c r="U54" s="13"/>
      <c r="V54" s="13"/>
      <c r="W54" s="37"/>
      <c r="X54" s="237" t="s">
        <v>1809</v>
      </c>
      <c r="Y54" s="13"/>
      <c r="Z54" s="13"/>
      <c r="AA54" s="37"/>
      <c r="AB54" s="237" t="s">
        <v>1299</v>
      </c>
      <c r="AC54" s="13"/>
      <c r="AD54" s="13"/>
      <c r="AE54" s="13"/>
      <c r="AF54" s="13"/>
      <c r="AG54" s="1447"/>
      <c r="AH54" s="1447"/>
      <c r="AI54" s="1447"/>
      <c r="AJ54" s="1447"/>
      <c r="AK54" s="1447"/>
      <c r="AL54" s="1447"/>
      <c r="AM54" s="1447"/>
      <c r="AN54" s="1447"/>
      <c r="AO54" s="1643"/>
    </row>
    <row r="55" spans="1:46" s="22" customFormat="1" ht="3" customHeight="1">
      <c r="A55" s="90"/>
      <c r="B55" s="103"/>
      <c r="C55" s="68"/>
      <c r="D55" s="47"/>
      <c r="E55" s="103"/>
      <c r="F55" s="103"/>
      <c r="G55" s="103"/>
      <c r="H55" s="103"/>
      <c r="I55" s="103"/>
      <c r="J55" s="68"/>
      <c r="K55" s="47"/>
      <c r="L55" s="103"/>
      <c r="M55" s="103"/>
      <c r="N55" s="47"/>
      <c r="O55" s="47"/>
      <c r="P55" s="47"/>
      <c r="Q55" s="51"/>
      <c r="R55" s="47"/>
      <c r="S55" s="47"/>
      <c r="T55" s="47"/>
      <c r="U55" s="47"/>
      <c r="V55" s="47"/>
      <c r="W55" s="51"/>
      <c r="X55" s="47"/>
      <c r="Y55" s="47"/>
      <c r="Z55" s="47"/>
      <c r="AA55" s="51"/>
      <c r="AB55" s="47"/>
      <c r="AC55" s="47"/>
      <c r="AD55" s="47"/>
      <c r="AE55" s="47"/>
      <c r="AF55" s="47"/>
      <c r="AG55" s="1560"/>
      <c r="AH55" s="1560"/>
      <c r="AI55" s="1560"/>
      <c r="AJ55" s="1560"/>
      <c r="AK55" s="1560"/>
      <c r="AL55" s="1560"/>
      <c r="AM55" s="1560"/>
      <c r="AN55" s="1560"/>
      <c r="AO55" s="1645"/>
      <c r="AQ55" s="808"/>
      <c r="AR55" s="808"/>
      <c r="AS55" s="808"/>
      <c r="AT55" s="808"/>
    </row>
    <row r="56" spans="1:46" ht="10.5" customHeight="1">
      <c r="A56" s="168"/>
      <c r="B56" s="34"/>
      <c r="C56" s="34"/>
      <c r="D56" s="34"/>
      <c r="E56" s="34"/>
      <c r="F56" s="34"/>
      <c r="G56" s="34"/>
      <c r="H56" s="34"/>
      <c r="I56" s="34"/>
      <c r="J56" s="34"/>
      <c r="K56" s="34"/>
      <c r="L56" s="34"/>
      <c r="M56" s="34"/>
    </row>
    <row r="57" spans="1:46">
      <c r="A57" s="231" t="s">
        <v>1810</v>
      </c>
      <c r="B57" s="232"/>
      <c r="C57" s="44"/>
      <c r="D57" s="233" t="s">
        <v>1811</v>
      </c>
      <c r="E57" s="232"/>
      <c r="F57" s="232"/>
      <c r="G57" s="232"/>
      <c r="H57" s="232"/>
      <c r="I57" s="232"/>
      <c r="J57" s="44"/>
      <c r="K57" s="233" t="s">
        <v>1813</v>
      </c>
      <c r="L57" s="232"/>
      <c r="M57" s="232"/>
      <c r="N57" s="224"/>
      <c r="O57" s="224"/>
      <c r="P57" s="224"/>
      <c r="Q57" s="37"/>
      <c r="R57" s="233" t="s">
        <v>1814</v>
      </c>
      <c r="S57" s="224"/>
      <c r="T57" s="224"/>
      <c r="U57" s="224"/>
      <c r="V57" s="224"/>
      <c r="W57" s="37"/>
      <c r="X57" s="233" t="s">
        <v>1812</v>
      </c>
      <c r="Y57" s="224"/>
      <c r="Z57" s="224"/>
      <c r="AA57" s="37"/>
      <c r="AB57" s="233" t="s">
        <v>1815</v>
      </c>
      <c r="AC57" s="224"/>
      <c r="AD57" s="224"/>
      <c r="AE57" s="224"/>
      <c r="AF57" s="224"/>
      <c r="AG57" s="37"/>
      <c r="AH57" s="233" t="s">
        <v>1816</v>
      </c>
      <c r="AI57" s="224"/>
      <c r="AJ57" s="224"/>
      <c r="AK57" s="224"/>
      <c r="AL57" s="224"/>
      <c r="AM57" s="224"/>
      <c r="AN57" s="224"/>
      <c r="AO57" s="225"/>
    </row>
    <row r="58" spans="1:46">
      <c r="A58" s="245"/>
      <c r="B58" s="14"/>
      <c r="C58" s="44"/>
      <c r="D58" s="236" t="s">
        <v>2391</v>
      </c>
      <c r="E58" s="14"/>
      <c r="F58" s="14"/>
      <c r="G58" s="14"/>
      <c r="H58" s="14"/>
      <c r="I58" s="14"/>
      <c r="J58" s="44"/>
      <c r="K58" s="237" t="s">
        <v>2392</v>
      </c>
      <c r="L58" s="14"/>
      <c r="M58" s="14"/>
      <c r="N58" s="13"/>
      <c r="O58" s="13"/>
      <c r="P58" s="13"/>
      <c r="Q58" s="37"/>
      <c r="R58" s="237" t="s">
        <v>2393</v>
      </c>
      <c r="S58" s="13"/>
      <c r="T58" s="13"/>
      <c r="U58" s="13"/>
      <c r="V58" s="13"/>
      <c r="W58" s="1447"/>
      <c r="X58" s="1447"/>
      <c r="Y58" s="1447"/>
      <c r="Z58" s="1447"/>
      <c r="AA58" s="1447"/>
      <c r="AB58" s="1447"/>
      <c r="AC58" s="1447"/>
      <c r="AD58" s="1447"/>
      <c r="AE58" s="1447"/>
      <c r="AF58" s="1447"/>
      <c r="AG58" s="1447"/>
      <c r="AH58" s="1447"/>
      <c r="AI58" s="1447"/>
      <c r="AJ58" s="1447"/>
      <c r="AK58" s="1447"/>
      <c r="AL58" s="1447"/>
      <c r="AM58" s="1447"/>
      <c r="AN58" s="1447"/>
      <c r="AO58" s="1643"/>
    </row>
    <row r="59" spans="1:46" s="22" customFormat="1" ht="3" customHeight="1">
      <c r="A59" s="90"/>
      <c r="B59" s="47"/>
      <c r="C59" s="68"/>
      <c r="D59" s="47"/>
      <c r="E59" s="103"/>
      <c r="F59" s="103"/>
      <c r="G59" s="103"/>
      <c r="H59" s="103"/>
      <c r="I59" s="103"/>
      <c r="J59" s="68"/>
      <c r="K59" s="47"/>
      <c r="L59" s="103"/>
      <c r="M59" s="103"/>
      <c r="N59" s="47"/>
      <c r="O59" s="47"/>
      <c r="P59" s="47"/>
      <c r="Q59" s="51"/>
      <c r="R59" s="47"/>
      <c r="S59" s="47"/>
      <c r="T59" s="47"/>
      <c r="U59" s="47"/>
      <c r="V59" s="47"/>
      <c r="W59" s="47"/>
      <c r="X59" s="47"/>
      <c r="Y59" s="47"/>
      <c r="Z59" s="47"/>
      <c r="AA59" s="47"/>
      <c r="AB59" s="47"/>
      <c r="AC59" s="47"/>
      <c r="AD59" s="47"/>
      <c r="AE59" s="47"/>
      <c r="AF59" s="47"/>
      <c r="AG59" s="47"/>
      <c r="AH59" s="47"/>
      <c r="AI59" s="47"/>
      <c r="AJ59" s="47"/>
      <c r="AK59" s="47"/>
      <c r="AL59" s="47"/>
      <c r="AM59" s="47"/>
      <c r="AN59" s="47"/>
      <c r="AO59" s="246"/>
      <c r="AQ59" s="808"/>
      <c r="AR59" s="808"/>
      <c r="AS59" s="808"/>
      <c r="AT59" s="808"/>
    </row>
    <row r="60" spans="1:46" s="22" customFormat="1" ht="6.75" customHeight="1">
      <c r="B60" s="40"/>
      <c r="C60" s="182"/>
      <c r="D60" s="236"/>
      <c r="E60" s="182"/>
      <c r="F60" s="182"/>
      <c r="G60" s="182"/>
      <c r="H60" s="182"/>
      <c r="I60" s="182"/>
      <c r="J60" s="182"/>
      <c r="K60" s="236"/>
      <c r="L60" s="182"/>
      <c r="M60" s="182"/>
      <c r="N60" s="40"/>
      <c r="O60" s="40"/>
      <c r="P60" s="40"/>
      <c r="Q60" s="40"/>
      <c r="R60" s="236"/>
      <c r="S60" s="40"/>
      <c r="T60" s="40"/>
      <c r="U60" s="40"/>
      <c r="V60" s="40"/>
      <c r="W60" s="49"/>
      <c r="X60" s="49"/>
      <c r="Y60" s="49"/>
      <c r="Z60" s="49"/>
      <c r="AA60" s="49"/>
      <c r="AB60" s="49"/>
      <c r="AC60" s="49"/>
      <c r="AD60" s="49"/>
      <c r="AE60" s="49"/>
      <c r="AF60" s="49"/>
      <c r="AG60" s="49"/>
      <c r="AH60" s="49"/>
      <c r="AI60" s="49"/>
      <c r="AJ60" s="49"/>
      <c r="AK60" s="49"/>
      <c r="AL60" s="49"/>
      <c r="AM60" s="49"/>
      <c r="AN60" s="49"/>
      <c r="AO60" s="49"/>
      <c r="AQ60" s="808"/>
      <c r="AR60" s="808"/>
      <c r="AS60" s="808"/>
      <c r="AT60" s="808"/>
    </row>
    <row r="61" spans="1:46" s="22" customFormat="1" ht="12.75" customHeight="1">
      <c r="A61" s="185" t="s">
        <v>1619</v>
      </c>
      <c r="B61" s="40"/>
      <c r="C61" s="182"/>
      <c r="D61" s="236"/>
      <c r="E61" s="182"/>
      <c r="F61" s="182"/>
      <c r="G61" s="182"/>
      <c r="H61" s="182"/>
      <c r="I61" s="182"/>
      <c r="J61" s="182"/>
      <c r="K61" s="236"/>
      <c r="L61" s="182"/>
      <c r="M61" s="182"/>
      <c r="N61" s="40"/>
      <c r="O61" s="40"/>
      <c r="P61" s="40"/>
      <c r="Q61" s="40"/>
      <c r="R61" s="236"/>
      <c r="S61" s="40"/>
      <c r="T61" s="40"/>
      <c r="U61" s="40"/>
      <c r="V61" s="40"/>
      <c r="W61" s="49"/>
      <c r="X61" s="49"/>
      <c r="Y61" s="49"/>
      <c r="Z61" s="49"/>
      <c r="AA61" s="49"/>
      <c r="AB61" s="49"/>
      <c r="AC61" s="49"/>
      <c r="AD61" s="49"/>
      <c r="AE61" s="49"/>
      <c r="AF61" s="49"/>
      <c r="AG61" s="49"/>
      <c r="AH61" s="49"/>
      <c r="AI61" s="49"/>
      <c r="AJ61" s="49"/>
      <c r="AK61" s="49"/>
      <c r="AL61" s="49"/>
      <c r="AM61" s="49"/>
      <c r="AN61" s="49"/>
      <c r="AO61" s="49"/>
      <c r="AQ61" s="808"/>
      <c r="AR61" s="808"/>
      <c r="AS61" s="808"/>
      <c r="AT61" s="808"/>
    </row>
    <row r="62" spans="1:46" s="22" customFormat="1" ht="8.25" customHeight="1">
      <c r="C62" s="241"/>
      <c r="D62" s="241"/>
      <c r="E62" s="241"/>
      <c r="F62" s="241"/>
      <c r="G62" s="241"/>
      <c r="H62" s="241"/>
      <c r="I62" s="241"/>
      <c r="J62" s="241"/>
      <c r="K62" s="241"/>
      <c r="L62" s="241"/>
      <c r="M62" s="241"/>
      <c r="AQ62" s="808"/>
      <c r="AR62" s="808"/>
      <c r="AS62" s="808"/>
      <c r="AT62" s="808"/>
    </row>
    <row r="63" spans="1:46" s="22" customFormat="1" ht="12.75" customHeight="1">
      <c r="A63" s="185" t="s">
        <v>996</v>
      </c>
      <c r="B63" s="185" t="s">
        <v>997</v>
      </c>
      <c r="C63" s="241"/>
      <c r="D63" s="241"/>
      <c r="E63" s="241"/>
      <c r="F63" s="241"/>
      <c r="G63" s="241"/>
      <c r="H63" s="241"/>
      <c r="I63" s="241"/>
      <c r="J63" s="241"/>
      <c r="K63" s="241"/>
      <c r="L63" s="241"/>
      <c r="M63" s="241"/>
      <c r="AQ63" s="808"/>
      <c r="AR63" s="808"/>
      <c r="AS63" s="808"/>
      <c r="AT63" s="808"/>
    </row>
    <row r="64" spans="1:46" s="22" customFormat="1" ht="12.75" customHeight="1">
      <c r="A64" s="1585" t="s">
        <v>2350</v>
      </c>
      <c r="B64" s="1586"/>
      <c r="C64" s="1586"/>
      <c r="D64" s="1586"/>
      <c r="E64" s="1586"/>
      <c r="F64" s="1586"/>
      <c r="G64" s="1586"/>
      <c r="H64" s="1586"/>
      <c r="I64" s="1586"/>
      <c r="J64" s="1586"/>
      <c r="K64" s="1586"/>
      <c r="L64" s="1586"/>
      <c r="M64" s="1586"/>
      <c r="N64" s="1586"/>
      <c r="O64" s="1586"/>
      <c r="P64" s="1586"/>
      <c r="Q64" s="1586"/>
      <c r="R64" s="1586"/>
      <c r="S64" s="1586"/>
      <c r="T64" s="1586"/>
      <c r="U64" s="1586"/>
      <c r="V64" s="1586"/>
      <c r="W64" s="1586"/>
      <c r="X64" s="1586"/>
      <c r="Y64" s="1586"/>
      <c r="Z64" s="1586"/>
      <c r="AA64" s="1586"/>
      <c r="AB64" s="1586"/>
      <c r="AC64" s="1586"/>
      <c r="AD64" s="1586"/>
      <c r="AE64" s="1586"/>
      <c r="AF64" s="1586"/>
      <c r="AG64" s="1586"/>
      <c r="AH64" s="1586"/>
      <c r="AI64" s="1586"/>
      <c r="AJ64" s="1586"/>
      <c r="AK64" s="1586"/>
      <c r="AL64" s="1586"/>
      <c r="AM64" s="1586"/>
      <c r="AN64" s="1586"/>
      <c r="AO64" s="1586"/>
      <c r="AP64" s="1586"/>
      <c r="AQ64" s="808"/>
      <c r="AR64" s="808"/>
      <c r="AS64" s="808"/>
      <c r="AT64" s="808"/>
    </row>
    <row r="65" spans="1:51" s="22" customFormat="1" ht="12.75" customHeight="1">
      <c r="A65" s="1237"/>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808"/>
      <c r="AR65" s="808"/>
      <c r="AS65" s="808"/>
      <c r="AT65" s="808"/>
    </row>
    <row r="66" spans="1:51" ht="15.75">
      <c r="A66" s="83" t="s">
        <v>2352</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800">
        <f>'Page 5'!AB76</f>
        <v>0</v>
      </c>
      <c r="AR66" s="800">
        <f>'Page 5'!AC76</f>
        <v>0</v>
      </c>
      <c r="AU66" s="800"/>
      <c r="AV66" s="861"/>
      <c r="AW66" s="861"/>
      <c r="AX66" s="861"/>
      <c r="AY66" s="861"/>
    </row>
    <row r="67" spans="1:51" ht="5.25" customHeight="1">
      <c r="A67" s="10"/>
      <c r="B67" s="34"/>
      <c r="C67" s="34"/>
      <c r="D67" s="34"/>
      <c r="E67" s="34"/>
      <c r="F67" s="34"/>
      <c r="G67" s="34"/>
      <c r="H67" s="34"/>
      <c r="I67" s="34"/>
      <c r="J67" s="34"/>
      <c r="K67" s="34"/>
      <c r="L67" s="34"/>
      <c r="M67" s="34"/>
      <c r="AQ67" s="800">
        <f>'Page 5'!AB79</f>
        <v>0</v>
      </c>
      <c r="AR67" s="800">
        <f>'Page 5'!AC79</f>
        <v>0</v>
      </c>
      <c r="AU67" s="800"/>
      <c r="AV67" s="861"/>
      <c r="AW67" s="861"/>
      <c r="AX67" s="861"/>
      <c r="AY67" s="861"/>
    </row>
    <row r="68" spans="1:51">
      <c r="A68" s="25" t="s">
        <v>2023</v>
      </c>
      <c r="B68" s="25" t="s">
        <v>2394</v>
      </c>
      <c r="C68" s="34"/>
      <c r="D68" s="34"/>
      <c r="E68" s="34"/>
      <c r="F68" s="34"/>
      <c r="G68" s="34"/>
      <c r="H68" s="34"/>
      <c r="I68" s="34"/>
      <c r="J68" s="34"/>
      <c r="K68" s="34"/>
      <c r="L68" s="34"/>
      <c r="M68" s="34"/>
      <c r="AU68" s="800"/>
      <c r="AV68" s="861"/>
      <c r="AW68" s="861"/>
      <c r="AX68" s="861"/>
      <c r="AY68" s="861"/>
    </row>
    <row r="69" spans="1:51">
      <c r="A69" s="25" t="s">
        <v>998</v>
      </c>
      <c r="B69" s="34"/>
      <c r="C69" s="34"/>
      <c r="D69" s="34"/>
      <c r="E69" s="34"/>
      <c r="F69" s="34"/>
      <c r="G69" s="34"/>
      <c r="H69" s="34"/>
      <c r="I69" s="34"/>
      <c r="J69" s="34"/>
      <c r="K69" s="34"/>
      <c r="L69" s="34"/>
      <c r="M69" s="34"/>
      <c r="AU69" s="800"/>
      <c r="AV69" s="861"/>
      <c r="AW69" s="861"/>
      <c r="AX69" s="861"/>
      <c r="AY69" s="861"/>
    </row>
    <row r="70" spans="1:51">
      <c r="A70" s="25" t="s">
        <v>2265</v>
      </c>
      <c r="B70" s="34"/>
      <c r="C70" s="34"/>
      <c r="D70" s="34"/>
      <c r="E70" s="34"/>
      <c r="F70" s="34"/>
      <c r="G70" s="34"/>
      <c r="H70" s="34"/>
      <c r="I70" s="34"/>
      <c r="J70" s="34"/>
      <c r="K70" s="34"/>
      <c r="L70" s="34"/>
      <c r="M70" s="34"/>
      <c r="AU70" s="800"/>
      <c r="AV70" s="861"/>
      <c r="AW70" s="861"/>
      <c r="AX70" s="861"/>
      <c r="AY70" s="861"/>
    </row>
    <row r="71" spans="1:51">
      <c r="A71" s="25" t="s">
        <v>2266</v>
      </c>
      <c r="B71" s="34"/>
      <c r="C71" s="34"/>
      <c r="D71" s="34"/>
      <c r="E71" s="34"/>
      <c r="F71" s="34"/>
      <c r="G71" s="34"/>
      <c r="H71" s="34"/>
      <c r="I71" s="34"/>
      <c r="J71" s="34"/>
      <c r="K71" s="34"/>
      <c r="L71" s="34"/>
      <c r="M71" s="34"/>
      <c r="AU71" s="800"/>
      <c r="AV71" s="861"/>
      <c r="AW71" s="861"/>
      <c r="AX71" s="861"/>
      <c r="AY71" s="861"/>
    </row>
    <row r="72" spans="1:51" ht="9" customHeight="1">
      <c r="A72" s="25"/>
      <c r="B72" s="238"/>
      <c r="C72" s="238"/>
      <c r="D72" s="238"/>
      <c r="E72" s="238"/>
      <c r="F72" s="238"/>
      <c r="G72" s="238"/>
      <c r="H72" s="238"/>
      <c r="I72" s="238"/>
      <c r="J72" s="238"/>
      <c r="K72" s="238"/>
      <c r="L72" s="238"/>
      <c r="M72" s="238"/>
      <c r="N72" s="239"/>
      <c r="O72" s="239"/>
      <c r="P72" s="239"/>
      <c r="Q72" s="239"/>
      <c r="R72" s="239"/>
      <c r="S72" s="239"/>
      <c r="T72" s="239"/>
      <c r="U72" s="239"/>
      <c r="V72" s="239"/>
      <c r="W72" s="239"/>
      <c r="X72" s="239"/>
      <c r="Y72" s="239"/>
      <c r="Z72" s="239"/>
      <c r="AA72" s="239"/>
      <c r="AB72" s="1615"/>
      <c r="AC72" s="1615"/>
      <c r="AD72" s="1615"/>
      <c r="AE72" s="239"/>
      <c r="AF72" s="239"/>
      <c r="AG72" s="239"/>
      <c r="AH72" s="1620" t="s">
        <v>2396</v>
      </c>
      <c r="AI72" s="1620"/>
      <c r="AJ72" s="1620"/>
      <c r="AK72" s="239"/>
      <c r="AL72" s="239"/>
      <c r="AM72" s="239"/>
      <c r="AN72" s="239"/>
      <c r="AO72" s="239"/>
      <c r="AP72" s="239"/>
      <c r="AU72" s="800"/>
      <c r="AV72" s="861"/>
      <c r="AW72" s="861"/>
      <c r="AX72" s="861"/>
      <c r="AY72" s="861"/>
    </row>
    <row r="73" spans="1:51" ht="9" customHeight="1">
      <c r="A73" s="34"/>
      <c r="B73" s="239"/>
      <c r="C73" s="239"/>
      <c r="D73" s="239"/>
      <c r="E73" s="238"/>
      <c r="F73" s="239"/>
      <c r="G73" s="238"/>
      <c r="H73" s="238"/>
      <c r="I73" s="238"/>
      <c r="J73" s="238"/>
      <c r="K73" s="238"/>
      <c r="L73" s="238"/>
      <c r="M73" s="238"/>
      <c r="N73" s="239"/>
      <c r="O73" s="239"/>
      <c r="P73" s="239"/>
      <c r="Q73" s="1626" t="s">
        <v>983</v>
      </c>
      <c r="R73" s="1620"/>
      <c r="S73" s="1620"/>
      <c r="T73" s="1620"/>
      <c r="U73" s="1620"/>
      <c r="V73" s="1620"/>
      <c r="W73" s="240"/>
      <c r="X73" s="1615" t="s">
        <v>984</v>
      </c>
      <c r="Y73" s="1615"/>
      <c r="Z73" s="1615"/>
      <c r="AA73" s="239"/>
      <c r="AB73" s="1615" t="s">
        <v>2243</v>
      </c>
      <c r="AC73" s="1615"/>
      <c r="AD73" s="1615"/>
      <c r="AE73" s="239"/>
      <c r="AF73" s="239"/>
      <c r="AG73" s="239"/>
      <c r="AH73" s="1620" t="s">
        <v>2397</v>
      </c>
      <c r="AI73" s="1620"/>
      <c r="AJ73" s="1620"/>
      <c r="AK73" s="239"/>
      <c r="AL73" s="239"/>
      <c r="AM73" s="1615" t="s">
        <v>985</v>
      </c>
      <c r="AN73" s="1615"/>
      <c r="AO73" s="1615"/>
      <c r="AP73" s="1615"/>
      <c r="AU73" s="800"/>
      <c r="AV73" s="861"/>
      <c r="AW73" s="861"/>
      <c r="AX73" s="861"/>
      <c r="AY73" s="861"/>
    </row>
    <row r="74" spans="1:51" ht="9" customHeight="1">
      <c r="A74" s="34"/>
      <c r="B74" s="238" t="s">
        <v>986</v>
      </c>
      <c r="C74" s="239"/>
      <c r="D74" s="239"/>
      <c r="E74" s="239"/>
      <c r="F74" s="239"/>
      <c r="G74" s="238"/>
      <c r="H74" s="238"/>
      <c r="I74" s="238"/>
      <c r="J74" s="238"/>
      <c r="K74" s="238"/>
      <c r="L74" s="238"/>
      <c r="M74" s="238"/>
      <c r="N74" s="239"/>
      <c r="O74" s="239"/>
      <c r="P74" s="239"/>
      <c r="Q74" s="1626" t="s">
        <v>987</v>
      </c>
      <c r="R74" s="1620"/>
      <c r="S74" s="1620"/>
      <c r="T74" s="1620"/>
      <c r="U74" s="1620"/>
      <c r="V74" s="1620"/>
      <c r="W74" s="240"/>
      <c r="X74" s="1635" t="s">
        <v>988</v>
      </c>
      <c r="Y74" s="1635"/>
      <c r="Z74" s="1635"/>
      <c r="AA74" s="239"/>
      <c r="AB74" s="1635" t="s">
        <v>2244</v>
      </c>
      <c r="AC74" s="1635"/>
      <c r="AD74" s="1635"/>
      <c r="AE74" s="239"/>
      <c r="AF74" s="239"/>
      <c r="AG74" s="239"/>
      <c r="AH74" s="1620" t="s">
        <v>2398</v>
      </c>
      <c r="AI74" s="1620"/>
      <c r="AJ74" s="1620"/>
      <c r="AK74" s="239"/>
      <c r="AL74" s="239"/>
      <c r="AM74" s="1635" t="s">
        <v>990</v>
      </c>
      <c r="AN74" s="1635"/>
      <c r="AO74" s="1635"/>
      <c r="AP74" s="1635"/>
      <c r="AU74" s="800"/>
      <c r="AV74" s="861"/>
      <c r="AW74" s="861"/>
      <c r="AX74" s="861"/>
      <c r="AY74" s="861"/>
    </row>
    <row r="75" spans="1:51">
      <c r="A75" s="25">
        <v>4</v>
      </c>
      <c r="B75" s="1621"/>
      <c r="C75" s="1447"/>
      <c r="D75" s="1447"/>
      <c r="E75" s="1447"/>
      <c r="F75" s="1447"/>
      <c r="G75" s="1447"/>
      <c r="H75" s="1447"/>
      <c r="I75" s="1447"/>
      <c r="J75" s="1447"/>
      <c r="K75" s="1447"/>
      <c r="L75" s="1447"/>
      <c r="M75" s="1447"/>
      <c r="N75" s="1447"/>
      <c r="O75" s="1447"/>
      <c r="P75" s="1599"/>
      <c r="Q75" s="1600"/>
      <c r="R75" s="1600"/>
      <c r="S75" s="1600"/>
      <c r="T75" s="1600"/>
      <c r="U75" s="1600"/>
      <c r="V75" s="1600"/>
      <c r="X75" s="1625"/>
      <c r="Y75" s="1447"/>
      <c r="Z75" s="1447"/>
      <c r="AA75" s="13"/>
      <c r="AB75" s="244"/>
      <c r="AC75" s="171" t="s">
        <v>2395</v>
      </c>
      <c r="AD75" s="244"/>
      <c r="AF75" s="1617">
        <f>IF(P75&lt;1,0,(PMT(X75/12,AD75,-P75))*12)</f>
        <v>0</v>
      </c>
      <c r="AG75" s="1617"/>
      <c r="AH75" s="1617"/>
      <c r="AI75" s="1617"/>
      <c r="AJ75" s="1617"/>
      <c r="AK75" s="13"/>
      <c r="AL75" s="13"/>
      <c r="AM75" s="1622"/>
      <c r="AN75" s="1622"/>
      <c r="AO75" s="1622"/>
      <c r="AP75" s="1622"/>
      <c r="AR75" s="800">
        <f>B75</f>
        <v>0</v>
      </c>
      <c r="AS75" s="860">
        <f>P75</f>
        <v>0</v>
      </c>
      <c r="AT75" s="800">
        <f>IF(P75&lt;1,0,(PMT(X75/12,AD75,-P75))*12)</f>
        <v>0</v>
      </c>
      <c r="AU75" s="800"/>
      <c r="AV75" s="861"/>
      <c r="AW75" s="861"/>
      <c r="AX75" s="861"/>
      <c r="AY75" s="861"/>
    </row>
    <row r="76" spans="1:51" ht="9.75" customHeight="1">
      <c r="A76" s="170"/>
      <c r="B76" s="230" t="s">
        <v>991</v>
      </c>
      <c r="C76" s="34"/>
      <c r="D76" s="34"/>
      <c r="E76" s="34"/>
      <c r="F76" s="34"/>
      <c r="G76" s="34"/>
      <c r="H76" s="34"/>
      <c r="I76" s="34"/>
      <c r="J76" s="34"/>
      <c r="K76" s="34"/>
      <c r="L76" s="34"/>
      <c r="M76" s="34"/>
      <c r="AF76" s="22"/>
      <c r="AG76" s="22"/>
      <c r="AH76" s="22"/>
      <c r="AI76" s="22"/>
      <c r="AJ76" s="22"/>
      <c r="AM76" s="54"/>
      <c r="AN76" s="54"/>
      <c r="AO76" s="54"/>
      <c r="AP76" s="54"/>
      <c r="AU76" s="800"/>
      <c r="AV76" s="861"/>
      <c r="AW76" s="861"/>
      <c r="AX76" s="861"/>
      <c r="AY76" s="861"/>
    </row>
    <row r="77" spans="1:51">
      <c r="A77" s="25">
        <v>5</v>
      </c>
      <c r="B77" s="1621"/>
      <c r="C77" s="1447"/>
      <c r="D77" s="1447"/>
      <c r="E77" s="1447"/>
      <c r="F77" s="1447"/>
      <c r="G77" s="1447"/>
      <c r="H77" s="1447"/>
      <c r="I77" s="1447"/>
      <c r="J77" s="1447"/>
      <c r="K77" s="1447"/>
      <c r="L77" s="1447"/>
      <c r="M77" s="1447"/>
      <c r="N77" s="1447"/>
      <c r="O77" s="1447"/>
      <c r="P77" s="1599"/>
      <c r="Q77" s="1600"/>
      <c r="R77" s="1600"/>
      <c r="S77" s="1600"/>
      <c r="T77" s="1600"/>
      <c r="U77" s="1600"/>
      <c r="V77" s="1600"/>
      <c r="X77" s="1625"/>
      <c r="Y77" s="1447"/>
      <c r="Z77" s="1447"/>
      <c r="AA77" s="13"/>
      <c r="AB77" s="244"/>
      <c r="AC77" s="171" t="s">
        <v>2395</v>
      </c>
      <c r="AD77" s="244"/>
      <c r="AF77" s="1617">
        <f>IF(P77&lt;1,0,(PMT(X77/12,AD77,-P77))*12)</f>
        <v>0</v>
      </c>
      <c r="AG77" s="1617"/>
      <c r="AH77" s="1617"/>
      <c r="AI77" s="1617"/>
      <c r="AJ77" s="1617"/>
      <c r="AK77" s="13"/>
      <c r="AL77" s="13"/>
      <c r="AM77" s="1622"/>
      <c r="AN77" s="1622"/>
      <c r="AO77" s="1622"/>
      <c r="AP77" s="1622"/>
      <c r="AR77" s="800">
        <f>B77</f>
        <v>0</v>
      </c>
      <c r="AS77" s="860">
        <f>P77</f>
        <v>0</v>
      </c>
      <c r="AT77" s="800">
        <f>IF(P77&lt;1,0,(PMT(X77/12,AD77,-P77))*12)</f>
        <v>0</v>
      </c>
      <c r="AU77" s="800"/>
      <c r="AV77" s="861"/>
      <c r="AW77" s="861"/>
      <c r="AX77" s="861"/>
      <c r="AY77" s="861"/>
    </row>
    <row r="78" spans="1:51" ht="9.75" customHeight="1">
      <c r="A78" s="170"/>
      <c r="B78" s="230" t="s">
        <v>991</v>
      </c>
      <c r="C78" s="34"/>
      <c r="D78" s="34"/>
      <c r="E78" s="34"/>
      <c r="F78" s="34"/>
      <c r="G78" s="34"/>
      <c r="H78" s="34"/>
      <c r="I78" s="34"/>
      <c r="J78" s="34"/>
      <c r="K78" s="34"/>
      <c r="L78" s="34"/>
      <c r="M78" s="34"/>
      <c r="AF78" s="22"/>
      <c r="AG78" s="22"/>
      <c r="AH78" s="22"/>
      <c r="AI78" s="22"/>
      <c r="AJ78" s="22"/>
      <c r="AM78" s="54"/>
      <c r="AN78" s="54"/>
      <c r="AO78" s="54"/>
      <c r="AP78" s="54"/>
      <c r="AU78" s="800"/>
      <c r="AV78" s="861"/>
      <c r="AW78" s="861"/>
      <c r="AX78" s="861"/>
      <c r="AY78" s="861"/>
    </row>
    <row r="79" spans="1:51">
      <c r="A79" s="25">
        <v>6</v>
      </c>
      <c r="B79" s="1621" t="s">
        <v>1832</v>
      </c>
      <c r="C79" s="1447"/>
      <c r="D79" s="1447"/>
      <c r="E79" s="1447"/>
      <c r="F79" s="1447"/>
      <c r="G79" s="1447"/>
      <c r="H79" s="1447"/>
      <c r="I79" s="1447"/>
      <c r="J79" s="1447"/>
      <c r="K79" s="1447"/>
      <c r="L79" s="1447"/>
      <c r="M79" s="1447"/>
      <c r="N79" s="1447"/>
      <c r="O79" s="1447"/>
      <c r="P79" s="1599"/>
      <c r="Q79" s="1600"/>
      <c r="R79" s="1600"/>
      <c r="S79" s="1600"/>
      <c r="T79" s="1600"/>
      <c r="U79" s="1600"/>
      <c r="V79" s="1600"/>
      <c r="X79" s="1625"/>
      <c r="Y79" s="1447"/>
      <c r="Z79" s="1447"/>
      <c r="AA79" s="13"/>
      <c r="AB79" s="1281" t="s">
        <v>1866</v>
      </c>
      <c r="AC79" s="171" t="s">
        <v>2395</v>
      </c>
      <c r="AD79" s="1281" t="s">
        <v>1866</v>
      </c>
      <c r="AF79" s="1647" t="s">
        <v>1866</v>
      </c>
      <c r="AG79" s="1647"/>
      <c r="AH79" s="1647"/>
      <c r="AI79" s="1647"/>
      <c r="AJ79" s="1647"/>
      <c r="AK79" s="13"/>
      <c r="AL79" s="13"/>
      <c r="AM79" s="1622"/>
      <c r="AN79" s="1622"/>
      <c r="AO79" s="1622"/>
      <c r="AP79" s="1622"/>
      <c r="AR79" s="800" t="str">
        <f>B79</f>
        <v>Grants only listed here</v>
      </c>
      <c r="AS79" s="860">
        <f>P79</f>
        <v>0</v>
      </c>
      <c r="AT79" s="800">
        <f>IF(P79&lt;1,0,(PMT(X79/12,AD79,-P79))*12)</f>
        <v>0</v>
      </c>
      <c r="AU79" s="800"/>
      <c r="AV79" s="861"/>
      <c r="AW79" s="861"/>
      <c r="AX79" s="861"/>
      <c r="AY79" s="861"/>
    </row>
    <row r="80" spans="1:51" ht="6.75" customHeight="1">
      <c r="A80" s="34"/>
      <c r="B80" s="230" t="s">
        <v>991</v>
      </c>
      <c r="C80" s="34"/>
      <c r="D80" s="34"/>
      <c r="E80" s="34"/>
      <c r="F80" s="34"/>
      <c r="G80" s="34"/>
      <c r="H80" s="34"/>
      <c r="I80" s="34"/>
      <c r="J80" s="34"/>
      <c r="K80" s="34"/>
      <c r="L80" s="34"/>
      <c r="M80" s="34"/>
      <c r="AM80" s="54"/>
      <c r="AN80" s="54"/>
      <c r="AO80" s="54"/>
      <c r="AP80" s="54"/>
      <c r="AU80" s="800"/>
      <c r="AV80" s="861"/>
      <c r="AW80" s="861"/>
      <c r="AX80" s="861"/>
      <c r="AY80" s="861"/>
    </row>
    <row r="81" spans="1:51" ht="12.75" customHeight="1">
      <c r="A81" s="25" t="s">
        <v>501</v>
      </c>
      <c r="B81" s="1238"/>
      <c r="C81" s="14"/>
      <c r="D81" s="14"/>
      <c r="E81" s="14"/>
      <c r="F81" s="14"/>
      <c r="G81" s="14"/>
      <c r="H81" s="14"/>
      <c r="I81" s="14"/>
      <c r="J81" s="14"/>
      <c r="K81" s="14"/>
      <c r="L81" s="14"/>
      <c r="M81" s="14"/>
      <c r="N81" s="13"/>
      <c r="O81" s="13"/>
      <c r="P81" s="1610">
        <f>SUM(P10:V14)</f>
        <v>0</v>
      </c>
      <c r="Q81" s="1610"/>
      <c r="R81" s="1610"/>
      <c r="S81" s="1610"/>
      <c r="T81" s="1610"/>
      <c r="U81" s="1610"/>
      <c r="V81" s="1610"/>
      <c r="W81" s="92"/>
      <c r="X81" s="1250"/>
      <c r="Y81" s="1231"/>
      <c r="Z81" s="1231"/>
      <c r="AA81" s="92"/>
      <c r="AB81" s="1263"/>
      <c r="AC81" s="171"/>
      <c r="AD81" s="1263"/>
      <c r="AE81" s="92"/>
      <c r="AF81" s="1251"/>
      <c r="AG81" s="1251"/>
      <c r="AH81" s="1251"/>
      <c r="AI81" s="1251"/>
      <c r="AJ81" s="1251"/>
      <c r="AK81" s="92"/>
      <c r="AL81" s="92"/>
      <c r="AM81" s="1249"/>
      <c r="AN81" s="1249"/>
      <c r="AO81" s="1249"/>
      <c r="AP81" s="1249"/>
      <c r="AR81" s="800">
        <f>IF(AT75=AF75,0,1)</f>
        <v>0</v>
      </c>
      <c r="AU81" s="800"/>
      <c r="AV81" s="861"/>
      <c r="AW81" s="861"/>
      <c r="AX81" s="861"/>
      <c r="AY81" s="861"/>
    </row>
    <row r="82" spans="1:51" ht="12.75" customHeight="1">
      <c r="A82" s="188" t="s">
        <v>502</v>
      </c>
      <c r="B82" s="1238"/>
      <c r="C82" s="14"/>
      <c r="D82" s="14"/>
      <c r="E82" s="14"/>
      <c r="F82" s="14"/>
      <c r="G82" s="14"/>
      <c r="H82" s="14"/>
      <c r="I82" s="14"/>
      <c r="J82" s="14"/>
      <c r="K82" s="14"/>
      <c r="L82" s="14"/>
      <c r="M82" s="14"/>
      <c r="N82" s="13"/>
      <c r="O82" s="13"/>
      <c r="P82" s="1646">
        <f>P75+P77+P81</f>
        <v>0</v>
      </c>
      <c r="Q82" s="1646"/>
      <c r="R82" s="1646"/>
      <c r="S82" s="1646"/>
      <c r="T82" s="1646"/>
      <c r="U82" s="1646"/>
      <c r="V82" s="1646"/>
      <c r="W82" s="92"/>
      <c r="X82" s="1248"/>
      <c r="Y82" s="49"/>
      <c r="Z82" s="49"/>
      <c r="AA82" s="92"/>
      <c r="AB82" s="1240"/>
      <c r="AC82" s="171"/>
      <c r="AD82" s="1241"/>
      <c r="AE82" s="92"/>
      <c r="AF82" s="1247"/>
      <c r="AG82" s="1247"/>
      <c r="AH82" s="1247"/>
      <c r="AI82" s="1247"/>
      <c r="AJ82" s="1247"/>
      <c r="AK82" s="92"/>
      <c r="AL82" s="92"/>
      <c r="AM82" s="1249"/>
      <c r="AN82" s="1249"/>
      <c r="AO82" s="1249"/>
      <c r="AP82" s="1249"/>
      <c r="AR82" s="800">
        <f>IF(AT77=AF77,0,1)</f>
        <v>0</v>
      </c>
      <c r="AU82" s="800"/>
      <c r="AV82" s="861"/>
      <c r="AW82" s="861"/>
      <c r="AX82" s="861"/>
      <c r="AY82" s="861"/>
    </row>
    <row r="83" spans="1:51" ht="12.75" customHeight="1">
      <c r="A83" s="188" t="s">
        <v>182</v>
      </c>
      <c r="B83" s="230"/>
      <c r="C83" s="34"/>
      <c r="D83" s="34"/>
      <c r="E83" s="34"/>
      <c r="F83" s="34"/>
      <c r="G83" s="34"/>
      <c r="H83" s="34"/>
      <c r="I83" s="34"/>
      <c r="J83" s="34"/>
      <c r="K83" s="34"/>
      <c r="L83" s="34"/>
      <c r="M83" s="34"/>
      <c r="P83" s="1646">
        <f>SUM(P16:V17)</f>
        <v>0</v>
      </c>
      <c r="Q83" s="1564"/>
      <c r="R83" s="1564"/>
      <c r="S83" s="1564"/>
      <c r="T83" s="1564"/>
      <c r="U83" s="1564"/>
      <c r="V83" s="1564"/>
      <c r="X83" s="1248"/>
      <c r="Y83" s="49"/>
      <c r="Z83" s="49"/>
      <c r="AB83" s="1261"/>
      <c r="AC83" s="171"/>
      <c r="AD83" s="1262"/>
      <c r="AF83" s="1617">
        <f>AF22</f>
        <v>0</v>
      </c>
      <c r="AG83" s="1617"/>
      <c r="AH83" s="1617"/>
      <c r="AI83" s="1617"/>
      <c r="AJ83" s="1617"/>
      <c r="AM83" s="1622"/>
      <c r="AN83" s="1622"/>
      <c r="AO83" s="1622"/>
      <c r="AP83" s="1622"/>
      <c r="AR83" s="800">
        <f>IF(AT79=AF79,0,1)</f>
        <v>1</v>
      </c>
      <c r="AU83" s="800"/>
      <c r="AV83" s="861"/>
      <c r="AW83" s="861"/>
      <c r="AX83" s="861"/>
      <c r="AY83" s="861"/>
    </row>
    <row r="84" spans="1:51" ht="15" customHeight="1">
      <c r="A84" s="188" t="s">
        <v>2088</v>
      </c>
      <c r="B84" s="230"/>
      <c r="C84" s="34"/>
      <c r="D84" s="34"/>
      <c r="E84" s="34"/>
      <c r="F84" s="34"/>
      <c r="G84" s="34"/>
      <c r="H84" s="34"/>
      <c r="I84" s="34"/>
      <c r="J84" s="34"/>
      <c r="K84" s="34"/>
      <c r="L84" s="34"/>
      <c r="M84" s="34"/>
      <c r="P84" s="1646">
        <f>P18</f>
        <v>0</v>
      </c>
      <c r="Q84" s="1564"/>
      <c r="R84" s="1564"/>
      <c r="S84" s="1564"/>
      <c r="T84" s="1564"/>
      <c r="U84" s="1564"/>
      <c r="V84" s="1564"/>
      <c r="AN84" s="804"/>
      <c r="AO84" s="804"/>
      <c r="AP84" s="804"/>
      <c r="AU84" s="800"/>
      <c r="AV84" s="861"/>
      <c r="AW84" s="861"/>
      <c r="AX84" s="861"/>
      <c r="AY84" s="861"/>
    </row>
    <row r="85" spans="1:51" ht="15" customHeight="1">
      <c r="A85" s="188" t="s">
        <v>183</v>
      </c>
      <c r="C85" s="34"/>
      <c r="D85" s="34"/>
      <c r="E85" s="34"/>
      <c r="F85" s="34"/>
      <c r="G85" s="34"/>
      <c r="H85" s="34"/>
      <c r="I85" s="34"/>
      <c r="J85" s="34"/>
      <c r="K85" s="34"/>
      <c r="L85" s="34"/>
      <c r="M85" s="34"/>
      <c r="P85" s="1629">
        <f>P20</f>
        <v>0</v>
      </c>
      <c r="Q85" s="1630"/>
      <c r="R85" s="1630"/>
      <c r="S85" s="1630"/>
      <c r="T85" s="1630"/>
      <c r="U85" s="1630"/>
      <c r="V85" s="1630"/>
      <c r="AL85" s="1636" t="s">
        <v>1025</v>
      </c>
      <c r="AM85" s="1637"/>
      <c r="AN85" s="1637"/>
      <c r="AO85" s="1637"/>
      <c r="AP85" s="1638"/>
      <c r="AU85" s="800"/>
      <c r="AV85" s="861"/>
      <c r="AW85" s="861"/>
      <c r="AX85" s="861"/>
      <c r="AY85" s="861"/>
    </row>
    <row r="86" spans="1:51" ht="15" customHeight="1">
      <c r="A86" s="188" t="s">
        <v>184</v>
      </c>
      <c r="B86" s="230"/>
      <c r="C86" s="34"/>
      <c r="D86" s="34"/>
      <c r="E86" s="34"/>
      <c r="F86" s="34"/>
      <c r="G86" s="34"/>
      <c r="H86" s="34"/>
      <c r="I86" s="34"/>
      <c r="J86" s="34"/>
      <c r="K86" s="34"/>
      <c r="L86" s="34"/>
      <c r="M86" s="34"/>
      <c r="P86" s="1629">
        <f>P21</f>
        <v>0</v>
      </c>
      <c r="Q86" s="1630"/>
      <c r="R86" s="1630"/>
      <c r="S86" s="1630"/>
      <c r="T86" s="1630"/>
      <c r="U86" s="1630"/>
      <c r="V86" s="1630"/>
      <c r="AJ86" s="166"/>
      <c r="AL86" s="1639"/>
      <c r="AM86" s="1504"/>
      <c r="AN86" s="1504"/>
      <c r="AO86" s="1504"/>
      <c r="AP86" s="1640"/>
      <c r="AU86" s="861"/>
      <c r="AV86" s="861"/>
      <c r="AW86" s="861"/>
      <c r="AX86" s="861"/>
      <c r="AY86" s="861"/>
    </row>
    <row r="87" spans="1:51" ht="15" customHeight="1" thickBot="1">
      <c r="A87" s="188" t="s">
        <v>1136</v>
      </c>
      <c r="B87" s="230"/>
      <c r="C87" s="34"/>
      <c r="D87" s="34"/>
      <c r="E87" s="34"/>
      <c r="F87" s="34"/>
      <c r="G87" s="34"/>
      <c r="H87" s="34"/>
      <c r="I87" s="34"/>
      <c r="J87" s="34"/>
      <c r="K87" s="34"/>
      <c r="L87" s="34"/>
      <c r="M87" s="34"/>
      <c r="P87" s="1631">
        <f>SUM(P82:V86)+P79</f>
        <v>0</v>
      </c>
      <c r="Q87" s="1632"/>
      <c r="R87" s="1632"/>
      <c r="S87" s="1632"/>
      <c r="T87" s="1632"/>
      <c r="U87" s="1632"/>
      <c r="V87" s="1632"/>
      <c r="AF87" s="1616">
        <f>SUM(AF75:AF83)</f>
        <v>0</v>
      </c>
      <c r="AG87" s="1572"/>
      <c r="AH87" s="1572"/>
      <c r="AI87" s="1572"/>
      <c r="AJ87" s="1572"/>
      <c r="AL87" s="1641"/>
      <c r="AM87" s="1505"/>
      <c r="AN87" s="1505"/>
      <c r="AO87" s="1505"/>
      <c r="AP87" s="1642"/>
      <c r="AU87" s="861"/>
      <c r="AV87" s="861"/>
      <c r="AW87" s="861"/>
      <c r="AX87" s="861"/>
      <c r="AY87" s="861"/>
    </row>
    <row r="88" spans="1:51" ht="12.75" customHeight="1" thickTop="1">
      <c r="A88" s="34"/>
      <c r="B88" s="25" t="s">
        <v>993</v>
      </c>
      <c r="C88" s="34"/>
      <c r="D88" s="34"/>
      <c r="E88" s="34"/>
      <c r="F88" s="34"/>
      <c r="G88" s="34"/>
      <c r="H88" s="34"/>
      <c r="I88" s="34"/>
      <c r="J88" s="34"/>
      <c r="K88" s="34"/>
      <c r="L88" s="34"/>
      <c r="M88" s="34"/>
      <c r="AU88" s="861"/>
      <c r="AV88" s="861"/>
      <c r="AW88" s="861"/>
      <c r="AX88" s="861"/>
      <c r="AY88" s="861"/>
    </row>
    <row r="89" spans="1:51" ht="11.25" customHeight="1">
      <c r="A89" s="25"/>
      <c r="B89" s="34"/>
      <c r="C89" s="34"/>
      <c r="D89" s="34"/>
      <c r="E89" s="34"/>
      <c r="F89" s="34"/>
      <c r="G89" s="34"/>
      <c r="H89" s="34"/>
      <c r="I89" s="34"/>
      <c r="J89" s="34"/>
      <c r="K89" s="34"/>
      <c r="L89" s="34"/>
      <c r="M89" s="34"/>
      <c r="AU89" s="861"/>
      <c r="AV89" s="861"/>
      <c r="AW89" s="861"/>
      <c r="AX89" s="861"/>
      <c r="AY89" s="861"/>
    </row>
    <row r="90" spans="1:51" ht="14.25" customHeight="1">
      <c r="A90" s="25">
        <v>4</v>
      </c>
      <c r="B90" s="25" t="s">
        <v>994</v>
      </c>
      <c r="C90" s="34"/>
      <c r="D90" s="34"/>
      <c r="E90" s="34"/>
      <c r="F90" s="34"/>
      <c r="G90" s="34"/>
      <c r="H90" s="34"/>
      <c r="I90" s="34"/>
      <c r="J90" s="1618">
        <f>B75</f>
        <v>0</v>
      </c>
      <c r="K90" s="1619"/>
      <c r="L90" s="1619"/>
      <c r="M90" s="1619"/>
      <c r="N90" s="1619"/>
      <c r="O90" s="1619"/>
      <c r="P90" s="1619"/>
      <c r="Q90" s="1619"/>
      <c r="R90" s="1619"/>
      <c r="S90" s="1619"/>
      <c r="T90" s="1619"/>
      <c r="U90" s="1619"/>
      <c r="V90" s="1619"/>
      <c r="W90" s="1619"/>
      <c r="X90" s="1619"/>
      <c r="Y90" s="1560" t="s">
        <v>1511</v>
      </c>
      <c r="Z90" s="1560"/>
      <c r="AA90" s="1560"/>
      <c r="AB90" s="1560"/>
      <c r="AC90" s="1447"/>
      <c r="AD90" s="1447"/>
      <c r="AE90" s="1447"/>
      <c r="AF90" s="1447"/>
      <c r="AG90" s="1447"/>
      <c r="AH90" s="1447"/>
      <c r="AI90" s="1447"/>
      <c r="AJ90" s="1447"/>
      <c r="AK90" s="1447"/>
      <c r="AL90" s="1447"/>
      <c r="AM90" s="1447"/>
      <c r="AN90" s="1447"/>
      <c r="AO90" s="1447"/>
      <c r="AU90" s="861"/>
      <c r="AV90" s="861"/>
      <c r="AW90" s="861"/>
      <c r="AX90" s="861"/>
      <c r="AY90" s="861"/>
    </row>
    <row r="91" spans="1:51" ht="14.25" customHeight="1">
      <c r="A91" s="34"/>
      <c r="B91" s="25" t="s">
        <v>116</v>
      </c>
      <c r="C91" s="34"/>
      <c r="D91" s="34"/>
      <c r="E91" s="1512"/>
      <c r="F91" s="1447"/>
      <c r="G91" s="1447"/>
      <c r="H91" s="1447"/>
      <c r="I91" s="1447"/>
      <c r="J91" s="1447"/>
      <c r="K91" s="1447"/>
      <c r="L91" s="1447"/>
      <c r="M91" s="1447"/>
      <c r="N91" s="1447"/>
      <c r="O91" s="1447"/>
      <c r="P91" s="1447"/>
      <c r="Q91" s="1447"/>
      <c r="R91" s="1447"/>
      <c r="S91" s="1447"/>
      <c r="T91" s="1447"/>
      <c r="U91" s="1447"/>
      <c r="V91" s="1447"/>
      <c r="W91" s="1447"/>
      <c r="X91" s="1447"/>
      <c r="Y91" s="1447"/>
      <c r="Z91" s="1447"/>
      <c r="AA91" s="1447"/>
      <c r="AB91" s="1447"/>
      <c r="AC91" s="1447"/>
      <c r="AD91" s="1447"/>
      <c r="AE91" s="1447"/>
      <c r="AF91" s="1447"/>
      <c r="AG91" s="1447"/>
      <c r="AH91" s="1447"/>
      <c r="AI91" s="1447"/>
      <c r="AJ91" s="1447"/>
      <c r="AK91" s="1447"/>
      <c r="AL91" s="1447"/>
      <c r="AM91" s="1447"/>
      <c r="AN91" s="1447"/>
      <c r="AO91" s="1447"/>
      <c r="AU91" s="861"/>
      <c r="AV91" s="861"/>
      <c r="AW91" s="861"/>
      <c r="AX91" s="861"/>
      <c r="AY91" s="861"/>
    </row>
    <row r="92" spans="1:51" ht="14.25" customHeight="1">
      <c r="A92" s="34"/>
      <c r="B92" s="25" t="s">
        <v>1677</v>
      </c>
      <c r="C92" s="34"/>
      <c r="D92" s="1581"/>
      <c r="E92" s="1491"/>
      <c r="F92" s="1491"/>
      <c r="G92" s="1491"/>
      <c r="H92" s="1491"/>
      <c r="I92" s="1491"/>
      <c r="J92" s="1491"/>
      <c r="K92" s="1491"/>
      <c r="L92" s="1491"/>
      <c r="M92" s="1491"/>
      <c r="N92" s="1491"/>
      <c r="O92" s="1491"/>
      <c r="P92" s="1491"/>
      <c r="Q92" s="1491"/>
      <c r="T92" s="169" t="s">
        <v>974</v>
      </c>
      <c r="U92" s="1589"/>
      <c r="V92" s="1589"/>
      <c r="AA92" s="169" t="s">
        <v>1679</v>
      </c>
      <c r="AB92" s="1590"/>
      <c r="AC92" s="1589"/>
      <c r="AD92" s="1589"/>
      <c r="AE92" s="1589"/>
      <c r="AF92" s="1589"/>
      <c r="AH92" s="25" t="s">
        <v>976</v>
      </c>
      <c r="AK92" s="1627"/>
      <c r="AL92" s="1627"/>
      <c r="AM92" s="1627"/>
      <c r="AN92" s="1627"/>
      <c r="AO92" s="1627"/>
      <c r="AU92" s="861"/>
      <c r="AV92" s="861"/>
      <c r="AW92" s="861"/>
      <c r="AX92" s="861"/>
      <c r="AY92" s="861"/>
    </row>
    <row r="93" spans="1:51" s="22" customFormat="1" ht="4.5" customHeight="1">
      <c r="A93" s="241"/>
      <c r="B93" s="185"/>
      <c r="C93" s="241"/>
      <c r="D93" s="212"/>
      <c r="E93" s="49"/>
      <c r="F93" s="49"/>
      <c r="G93" s="49"/>
      <c r="H93" s="49"/>
      <c r="I93" s="49"/>
      <c r="J93" s="49"/>
      <c r="K93" s="49"/>
      <c r="L93" s="49"/>
      <c r="M93" s="49"/>
      <c r="N93" s="49"/>
      <c r="O93" s="49"/>
      <c r="P93" s="49"/>
      <c r="Q93" s="49"/>
      <c r="T93" s="242"/>
      <c r="U93" s="72"/>
      <c r="V93" s="72"/>
      <c r="AA93" s="242"/>
      <c r="AB93" s="243"/>
      <c r="AC93" s="72"/>
      <c r="AD93" s="72"/>
      <c r="AE93" s="72"/>
      <c r="AF93" s="72"/>
      <c r="AH93" s="185"/>
      <c r="AK93" s="72"/>
      <c r="AL93" s="72"/>
      <c r="AM93" s="72"/>
      <c r="AN93" s="72"/>
      <c r="AO93" s="72"/>
      <c r="AQ93" s="808"/>
      <c r="AR93" s="808"/>
      <c r="AS93" s="808"/>
      <c r="AT93" s="808"/>
      <c r="AU93" s="935"/>
      <c r="AV93" s="935"/>
      <c r="AW93" s="935"/>
      <c r="AX93" s="935"/>
      <c r="AY93" s="935"/>
    </row>
    <row r="94" spans="1:51">
      <c r="A94" s="231" t="s">
        <v>2267</v>
      </c>
      <c r="B94" s="232"/>
      <c r="C94" s="483"/>
      <c r="D94" s="233" t="s">
        <v>2268</v>
      </c>
      <c r="E94" s="232"/>
      <c r="F94" s="232"/>
      <c r="G94" s="232"/>
      <c r="H94" s="232"/>
      <c r="I94" s="232"/>
      <c r="J94" s="44"/>
      <c r="K94" s="233" t="s">
        <v>2268</v>
      </c>
      <c r="L94" s="232"/>
      <c r="M94" s="232"/>
      <c r="N94" s="224"/>
      <c r="O94" s="224"/>
      <c r="P94" s="224"/>
      <c r="Q94" s="37"/>
      <c r="R94" s="233" t="s">
        <v>2269</v>
      </c>
      <c r="S94" s="224"/>
      <c r="T94" s="224"/>
      <c r="U94" s="224"/>
      <c r="V94" s="224"/>
      <c r="W94" s="37"/>
      <c r="X94" s="233" t="s">
        <v>622</v>
      </c>
      <c r="Y94" s="224"/>
      <c r="Z94" s="224"/>
      <c r="AA94" s="37"/>
      <c r="AB94" s="233" t="s">
        <v>2270</v>
      </c>
      <c r="AC94" s="224"/>
      <c r="AD94" s="224"/>
      <c r="AE94" s="224"/>
      <c r="AF94" s="224"/>
      <c r="AG94" s="37"/>
      <c r="AH94" s="233" t="s">
        <v>621</v>
      </c>
      <c r="AI94" s="224"/>
      <c r="AJ94" s="224"/>
      <c r="AK94" s="37"/>
      <c r="AL94" s="233" t="s">
        <v>2271</v>
      </c>
      <c r="AM94" s="224"/>
      <c r="AN94" s="224"/>
      <c r="AO94" s="225"/>
      <c r="AU94" s="861"/>
      <c r="AV94" s="861"/>
      <c r="AW94" s="861"/>
      <c r="AX94" s="861"/>
      <c r="AY94" s="861"/>
    </row>
    <row r="95" spans="1:51">
      <c r="A95" s="245"/>
      <c r="B95" s="14"/>
      <c r="C95" s="483"/>
      <c r="D95" s="237" t="s">
        <v>2272</v>
      </c>
      <c r="E95" s="14"/>
      <c r="F95" s="14"/>
      <c r="G95" s="14"/>
      <c r="H95" s="14"/>
      <c r="I95" s="14"/>
      <c r="J95" s="44"/>
      <c r="K95" s="237" t="s">
        <v>1807</v>
      </c>
      <c r="L95" s="14"/>
      <c r="M95" s="14"/>
      <c r="N95" s="13"/>
      <c r="O95" s="13"/>
      <c r="P95" s="13"/>
      <c r="Q95" s="37"/>
      <c r="R95" s="237" t="s">
        <v>1808</v>
      </c>
      <c r="S95" s="13"/>
      <c r="T95" s="13"/>
      <c r="U95" s="13"/>
      <c r="V95" s="13"/>
      <c r="W95" s="37"/>
      <c r="X95" s="237" t="s">
        <v>1809</v>
      </c>
      <c r="Y95" s="13"/>
      <c r="Z95" s="13"/>
      <c r="AA95" s="37"/>
      <c r="AB95" s="237" t="s">
        <v>1299</v>
      </c>
      <c r="AC95" s="13"/>
      <c r="AD95" s="13"/>
      <c r="AE95" s="13"/>
      <c r="AF95" s="13"/>
      <c r="AG95" s="1447"/>
      <c r="AH95" s="1447"/>
      <c r="AI95" s="1447"/>
      <c r="AJ95" s="1447"/>
      <c r="AK95" s="1447"/>
      <c r="AL95" s="1447"/>
      <c r="AM95" s="1447"/>
      <c r="AN95" s="1447"/>
      <c r="AO95" s="1643"/>
    </row>
    <row r="96" spans="1:51" s="22" customFormat="1" ht="3" customHeight="1">
      <c r="A96" s="90"/>
      <c r="B96" s="103"/>
      <c r="C96" s="68"/>
      <c r="D96" s="47"/>
      <c r="E96" s="103"/>
      <c r="F96" s="103"/>
      <c r="G96" s="103"/>
      <c r="H96" s="103"/>
      <c r="I96" s="103"/>
      <c r="J96" s="68"/>
      <c r="K96" s="47"/>
      <c r="L96" s="103"/>
      <c r="M96" s="103"/>
      <c r="N96" s="47"/>
      <c r="O96" s="47"/>
      <c r="P96" s="47"/>
      <c r="Q96" s="51"/>
      <c r="R96" s="47"/>
      <c r="S96" s="47"/>
      <c r="T96" s="47"/>
      <c r="U96" s="47"/>
      <c r="V96" s="47"/>
      <c r="W96" s="51"/>
      <c r="X96" s="47"/>
      <c r="Y96" s="47"/>
      <c r="Z96" s="47"/>
      <c r="AA96" s="51"/>
      <c r="AB96" s="47"/>
      <c r="AC96" s="47"/>
      <c r="AD96" s="47"/>
      <c r="AE96" s="47"/>
      <c r="AF96" s="47"/>
      <c r="AG96" s="1560"/>
      <c r="AH96" s="1560"/>
      <c r="AI96" s="1560"/>
      <c r="AJ96" s="1560"/>
      <c r="AK96" s="1560"/>
      <c r="AL96" s="1560"/>
      <c r="AM96" s="1560"/>
      <c r="AN96" s="1560"/>
      <c r="AO96" s="1645"/>
      <c r="AQ96" s="808"/>
      <c r="AR96" s="808"/>
      <c r="AS96" s="808"/>
      <c r="AT96" s="808"/>
    </row>
    <row r="97" spans="1:46" ht="10.5" customHeight="1">
      <c r="A97" s="168"/>
      <c r="B97" s="34"/>
      <c r="C97" s="34"/>
      <c r="D97" s="34"/>
      <c r="E97" s="34"/>
      <c r="F97" s="34"/>
      <c r="G97" s="34"/>
      <c r="H97" s="34"/>
      <c r="I97" s="34"/>
      <c r="J97" s="34"/>
      <c r="K97" s="34"/>
      <c r="L97" s="34"/>
      <c r="M97" s="34"/>
    </row>
    <row r="98" spans="1:46">
      <c r="A98" s="231" t="s">
        <v>1810</v>
      </c>
      <c r="B98" s="232"/>
      <c r="C98" s="44"/>
      <c r="D98" s="233" t="s">
        <v>1811</v>
      </c>
      <c r="E98" s="232"/>
      <c r="F98" s="232"/>
      <c r="G98" s="232"/>
      <c r="H98" s="232"/>
      <c r="I98" s="232"/>
      <c r="J98" s="44"/>
      <c r="K98" s="233" t="s">
        <v>1813</v>
      </c>
      <c r="L98" s="232"/>
      <c r="M98" s="232"/>
      <c r="N98" s="224"/>
      <c r="O98" s="224"/>
      <c r="P98" s="224"/>
      <c r="Q98" s="37"/>
      <c r="R98" s="233" t="s">
        <v>1814</v>
      </c>
      <c r="S98" s="224"/>
      <c r="T98" s="224"/>
      <c r="U98" s="224"/>
      <c r="V98" s="224"/>
      <c r="W98" s="37"/>
      <c r="X98" s="233" t="s">
        <v>1812</v>
      </c>
      <c r="Y98" s="224"/>
      <c r="Z98" s="224"/>
      <c r="AA98" s="37"/>
      <c r="AB98" s="233" t="s">
        <v>1815</v>
      </c>
      <c r="AC98" s="224"/>
      <c r="AD98" s="224"/>
      <c r="AE98" s="224"/>
      <c r="AF98" s="224"/>
      <c r="AG98" s="37"/>
      <c r="AH98" s="233" t="s">
        <v>1816</v>
      </c>
      <c r="AI98" s="224"/>
      <c r="AJ98" s="224"/>
      <c r="AK98" s="224"/>
      <c r="AL98" s="224"/>
      <c r="AM98" s="224"/>
      <c r="AN98" s="224"/>
      <c r="AO98" s="225"/>
    </row>
    <row r="99" spans="1:46">
      <c r="A99" s="245"/>
      <c r="B99" s="14"/>
      <c r="C99" s="44"/>
      <c r="D99" s="236" t="s">
        <v>2391</v>
      </c>
      <c r="E99" s="14"/>
      <c r="F99" s="14"/>
      <c r="G99" s="14"/>
      <c r="H99" s="14"/>
      <c r="I99" s="14"/>
      <c r="J99" s="44"/>
      <c r="K99" s="237" t="s">
        <v>2392</v>
      </c>
      <c r="L99" s="14"/>
      <c r="M99" s="14"/>
      <c r="N99" s="13"/>
      <c r="O99" s="13"/>
      <c r="P99" s="13"/>
      <c r="Q99" s="37"/>
      <c r="R99" s="237" t="s">
        <v>2393</v>
      </c>
      <c r="S99" s="13"/>
      <c r="T99" s="13"/>
      <c r="U99" s="13"/>
      <c r="V99" s="13"/>
      <c r="W99" s="1447"/>
      <c r="X99" s="1447"/>
      <c r="Y99" s="1447"/>
      <c r="Z99" s="1447"/>
      <c r="AA99" s="1447"/>
      <c r="AB99" s="1447"/>
      <c r="AC99" s="1447"/>
      <c r="AD99" s="1447"/>
      <c r="AE99" s="1447"/>
      <c r="AF99" s="1447"/>
      <c r="AG99" s="1447"/>
      <c r="AH99" s="1447"/>
      <c r="AI99" s="1447"/>
      <c r="AJ99" s="1447"/>
      <c r="AK99" s="1447"/>
      <c r="AL99" s="1447"/>
      <c r="AM99" s="1447"/>
      <c r="AN99" s="1447"/>
      <c r="AO99" s="1643"/>
    </row>
    <row r="100" spans="1:46" s="22" customFormat="1" ht="3" customHeight="1">
      <c r="A100" s="90"/>
      <c r="B100" s="47"/>
      <c r="C100" s="68"/>
      <c r="D100" s="47"/>
      <c r="E100" s="103"/>
      <c r="F100" s="103"/>
      <c r="G100" s="103"/>
      <c r="H100" s="103"/>
      <c r="I100" s="103"/>
      <c r="J100" s="68"/>
      <c r="K100" s="47"/>
      <c r="L100" s="103"/>
      <c r="M100" s="103"/>
      <c r="N100" s="47"/>
      <c r="O100" s="47"/>
      <c r="P100" s="47"/>
      <c r="Q100" s="51"/>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246"/>
      <c r="AQ100" s="808"/>
      <c r="AR100" s="808"/>
      <c r="AS100" s="808"/>
      <c r="AT100" s="808"/>
    </row>
    <row r="101" spans="1:46" ht="11.25" customHeight="1">
      <c r="A101" s="25"/>
      <c r="B101" s="34"/>
      <c r="C101" s="34"/>
      <c r="D101" s="34"/>
      <c r="E101" s="34"/>
      <c r="F101" s="34"/>
      <c r="G101" s="34"/>
      <c r="H101" s="34"/>
      <c r="I101" s="34"/>
      <c r="J101" s="34"/>
      <c r="K101" s="14"/>
      <c r="L101" s="34"/>
      <c r="M101" s="34"/>
    </row>
    <row r="102" spans="1:46" ht="14.25" customHeight="1">
      <c r="A102" s="25">
        <v>5</v>
      </c>
      <c r="B102" s="25" t="s">
        <v>994</v>
      </c>
      <c r="C102" s="34"/>
      <c r="D102" s="34"/>
      <c r="E102" s="34"/>
      <c r="F102" s="34"/>
      <c r="G102" s="34"/>
      <c r="H102" s="34"/>
      <c r="I102" s="34"/>
      <c r="J102" s="1591">
        <f>B77</f>
        <v>0</v>
      </c>
      <c r="K102" s="1592"/>
      <c r="L102" s="1592"/>
      <c r="M102" s="1592"/>
      <c r="N102" s="1592"/>
      <c r="O102" s="1592"/>
      <c r="P102" s="1592"/>
      <c r="Q102" s="1592"/>
      <c r="R102" s="1592"/>
      <c r="S102" s="1592"/>
      <c r="T102" s="1592"/>
      <c r="U102" s="1592"/>
      <c r="V102" s="1592"/>
      <c r="W102" s="1592"/>
      <c r="X102" s="1592"/>
      <c r="Y102" s="1560" t="s">
        <v>1511</v>
      </c>
      <c r="Z102" s="1560"/>
      <c r="AA102" s="1560"/>
      <c r="AB102" s="1560"/>
      <c r="AC102" s="1447"/>
      <c r="AD102" s="1447"/>
      <c r="AE102" s="1447"/>
      <c r="AF102" s="1447"/>
      <c r="AG102" s="1447"/>
      <c r="AH102" s="1447"/>
      <c r="AI102" s="1447"/>
      <c r="AJ102" s="1447"/>
      <c r="AK102" s="1447"/>
      <c r="AL102" s="1447"/>
      <c r="AM102" s="1447"/>
      <c r="AN102" s="1447"/>
      <c r="AO102" s="1447"/>
    </row>
    <row r="103" spans="1:46" ht="14.25" customHeight="1">
      <c r="A103" s="34"/>
      <c r="B103" s="25" t="s">
        <v>116</v>
      </c>
      <c r="C103" s="34"/>
      <c r="D103" s="34"/>
      <c r="E103" s="1512"/>
      <c r="F103" s="1447"/>
      <c r="G103" s="1447"/>
      <c r="H103" s="1447"/>
      <c r="I103" s="1447"/>
      <c r="J103" s="1447"/>
      <c r="K103" s="1447"/>
      <c r="L103" s="1447"/>
      <c r="M103" s="1447"/>
      <c r="N103" s="1447"/>
      <c r="O103" s="1447"/>
      <c r="P103" s="1447"/>
      <c r="Q103" s="1447"/>
      <c r="R103" s="1447"/>
      <c r="S103" s="1447"/>
      <c r="T103" s="1447"/>
      <c r="U103" s="1447"/>
      <c r="V103" s="1447"/>
      <c r="W103" s="1447"/>
      <c r="X103" s="1447"/>
      <c r="Y103" s="1447"/>
      <c r="Z103" s="1447"/>
      <c r="AA103" s="1447"/>
      <c r="AB103" s="1447"/>
      <c r="AC103" s="1447"/>
      <c r="AD103" s="1447"/>
      <c r="AE103" s="1447"/>
      <c r="AF103" s="1447"/>
      <c r="AG103" s="1447"/>
      <c r="AH103" s="1447"/>
      <c r="AI103" s="1447"/>
      <c r="AJ103" s="1447"/>
      <c r="AK103" s="1447"/>
      <c r="AL103" s="1447"/>
      <c r="AM103" s="1447"/>
      <c r="AN103" s="1447"/>
      <c r="AO103" s="1447"/>
    </row>
    <row r="104" spans="1:46" ht="14.25" customHeight="1">
      <c r="A104" s="34"/>
      <c r="B104" s="25" t="s">
        <v>1677</v>
      </c>
      <c r="C104" s="34"/>
      <c r="D104" s="1644"/>
      <c r="E104" s="1447"/>
      <c r="F104" s="1447"/>
      <c r="G104" s="1447"/>
      <c r="H104" s="1447"/>
      <c r="I104" s="1447"/>
      <c r="J104" s="1447"/>
      <c r="K104" s="1447"/>
      <c r="L104" s="1447"/>
      <c r="M104" s="1447"/>
      <c r="N104" s="1447"/>
      <c r="O104" s="1447"/>
      <c r="P104" s="1447"/>
      <c r="Q104" s="1447"/>
      <c r="T104" s="169" t="s">
        <v>974</v>
      </c>
      <c r="U104" s="1589"/>
      <c r="V104" s="1589"/>
      <c r="AA104" s="169" t="s">
        <v>1679</v>
      </c>
      <c r="AB104" s="1589"/>
      <c r="AC104" s="1589"/>
      <c r="AD104" s="1589"/>
      <c r="AE104" s="1589"/>
      <c r="AF104" s="1589"/>
      <c r="AH104" s="25" t="s">
        <v>976</v>
      </c>
      <c r="AK104" s="1627"/>
      <c r="AL104" s="1627"/>
      <c r="AM104" s="1627"/>
      <c r="AN104" s="1627"/>
      <c r="AO104" s="1627"/>
    </row>
    <row r="105" spans="1:46" s="22" customFormat="1" ht="4.5" customHeight="1">
      <c r="A105" s="241"/>
      <c r="B105" s="185"/>
      <c r="C105" s="241"/>
      <c r="D105" s="212"/>
      <c r="E105" s="49"/>
      <c r="F105" s="49"/>
      <c r="G105" s="49"/>
      <c r="H105" s="49"/>
      <c r="I105" s="49"/>
      <c r="J105" s="49"/>
      <c r="K105" s="49"/>
      <c r="L105" s="49"/>
      <c r="M105" s="49"/>
      <c r="N105" s="49"/>
      <c r="O105" s="49"/>
      <c r="P105" s="49"/>
      <c r="Q105" s="49"/>
      <c r="T105" s="242"/>
      <c r="U105" s="72"/>
      <c r="V105" s="72"/>
      <c r="AA105" s="242"/>
      <c r="AB105" s="243"/>
      <c r="AC105" s="72"/>
      <c r="AD105" s="72"/>
      <c r="AE105" s="72"/>
      <c r="AF105" s="72"/>
      <c r="AH105" s="185"/>
      <c r="AK105" s="72"/>
      <c r="AL105" s="72"/>
      <c r="AM105" s="72"/>
      <c r="AN105" s="72"/>
      <c r="AO105" s="72"/>
      <c r="AQ105" s="808"/>
      <c r="AR105" s="808"/>
      <c r="AS105" s="808"/>
      <c r="AT105" s="808"/>
    </row>
    <row r="106" spans="1:46">
      <c r="A106" s="231" t="s">
        <v>2267</v>
      </c>
      <c r="B106" s="232"/>
      <c r="C106" s="483"/>
      <c r="D106" s="233" t="s">
        <v>2268</v>
      </c>
      <c r="E106" s="232"/>
      <c r="F106" s="232"/>
      <c r="G106" s="232"/>
      <c r="H106" s="232"/>
      <c r="I106" s="232"/>
      <c r="J106" s="44"/>
      <c r="K106" s="233" t="s">
        <v>2268</v>
      </c>
      <c r="L106" s="232"/>
      <c r="M106" s="232"/>
      <c r="N106" s="224"/>
      <c r="O106" s="224"/>
      <c r="P106" s="224"/>
      <c r="Q106" s="37"/>
      <c r="R106" s="233" t="s">
        <v>2269</v>
      </c>
      <c r="S106" s="224"/>
      <c r="T106" s="224"/>
      <c r="U106" s="224"/>
      <c r="V106" s="224"/>
      <c r="W106" s="37"/>
      <c r="X106" s="233" t="s">
        <v>622</v>
      </c>
      <c r="Y106" s="224"/>
      <c r="Z106" s="224"/>
      <c r="AA106" s="37"/>
      <c r="AB106" s="233" t="s">
        <v>2270</v>
      </c>
      <c r="AC106" s="224"/>
      <c r="AD106" s="224"/>
      <c r="AE106" s="224"/>
      <c r="AF106" s="224"/>
      <c r="AG106" s="37"/>
      <c r="AH106" s="233" t="s">
        <v>621</v>
      </c>
      <c r="AI106" s="224"/>
      <c r="AJ106" s="224"/>
      <c r="AK106" s="37"/>
      <c r="AL106" s="233" t="s">
        <v>2271</v>
      </c>
      <c r="AM106" s="224"/>
      <c r="AN106" s="224"/>
      <c r="AO106" s="225"/>
    </row>
    <row r="107" spans="1:46">
      <c r="A107" s="245"/>
      <c r="B107" s="14"/>
      <c r="C107" s="483"/>
      <c r="D107" s="237" t="s">
        <v>2272</v>
      </c>
      <c r="E107" s="14"/>
      <c r="F107" s="14"/>
      <c r="G107" s="14"/>
      <c r="H107" s="14"/>
      <c r="I107" s="14"/>
      <c r="J107" s="44"/>
      <c r="K107" s="237" t="s">
        <v>1807</v>
      </c>
      <c r="L107" s="14"/>
      <c r="M107" s="14"/>
      <c r="N107" s="13"/>
      <c r="O107" s="13"/>
      <c r="P107" s="13"/>
      <c r="Q107" s="37"/>
      <c r="R107" s="237" t="s">
        <v>1808</v>
      </c>
      <c r="S107" s="13"/>
      <c r="T107" s="13"/>
      <c r="U107" s="13"/>
      <c r="V107" s="13"/>
      <c r="W107" s="37"/>
      <c r="X107" s="237" t="s">
        <v>1809</v>
      </c>
      <c r="Y107" s="13"/>
      <c r="Z107" s="13"/>
      <c r="AA107" s="37"/>
      <c r="AB107" s="237" t="s">
        <v>1299</v>
      </c>
      <c r="AC107" s="13"/>
      <c r="AD107" s="13"/>
      <c r="AE107" s="13"/>
      <c r="AF107" s="13"/>
      <c r="AG107" s="1447"/>
      <c r="AH107" s="1447"/>
      <c r="AI107" s="1447"/>
      <c r="AJ107" s="1447"/>
      <c r="AK107" s="1447"/>
      <c r="AL107" s="1447"/>
      <c r="AM107" s="1447"/>
      <c r="AN107" s="1447"/>
      <c r="AO107" s="1643"/>
    </row>
    <row r="108" spans="1:46" s="22" customFormat="1" ht="3" customHeight="1">
      <c r="A108" s="90"/>
      <c r="B108" s="103"/>
      <c r="C108" s="68"/>
      <c r="D108" s="47"/>
      <c r="E108" s="103"/>
      <c r="F108" s="103"/>
      <c r="G108" s="103"/>
      <c r="H108" s="103"/>
      <c r="I108" s="103"/>
      <c r="J108" s="68"/>
      <c r="K108" s="47"/>
      <c r="L108" s="103"/>
      <c r="M108" s="103"/>
      <c r="N108" s="47"/>
      <c r="O108" s="47"/>
      <c r="P108" s="47"/>
      <c r="Q108" s="51"/>
      <c r="R108" s="47"/>
      <c r="S108" s="47"/>
      <c r="T108" s="47"/>
      <c r="U108" s="47"/>
      <c r="V108" s="47"/>
      <c r="W108" s="51"/>
      <c r="X108" s="47"/>
      <c r="Y108" s="47"/>
      <c r="Z108" s="47"/>
      <c r="AA108" s="51"/>
      <c r="AB108" s="47"/>
      <c r="AC108" s="47"/>
      <c r="AD108" s="47"/>
      <c r="AE108" s="47"/>
      <c r="AF108" s="47"/>
      <c r="AG108" s="1560"/>
      <c r="AH108" s="1560"/>
      <c r="AI108" s="1560"/>
      <c r="AJ108" s="1560"/>
      <c r="AK108" s="1560"/>
      <c r="AL108" s="1560"/>
      <c r="AM108" s="1560"/>
      <c r="AN108" s="1560"/>
      <c r="AO108" s="1645"/>
      <c r="AQ108" s="808"/>
      <c r="AR108" s="808"/>
      <c r="AS108" s="808"/>
      <c r="AT108" s="808"/>
    </row>
    <row r="109" spans="1:46" ht="10.5" customHeight="1">
      <c r="A109" s="168"/>
      <c r="B109" s="34"/>
      <c r="C109" s="34"/>
      <c r="D109" s="34"/>
      <c r="E109" s="34"/>
      <c r="F109" s="34"/>
      <c r="G109" s="34"/>
      <c r="H109" s="34"/>
      <c r="I109" s="34"/>
      <c r="J109" s="34"/>
      <c r="K109" s="34"/>
      <c r="L109" s="34"/>
      <c r="M109" s="34"/>
    </row>
    <row r="110" spans="1:46">
      <c r="A110" s="231" t="s">
        <v>1810</v>
      </c>
      <c r="B110" s="232"/>
      <c r="C110" s="44"/>
      <c r="D110" s="233" t="s">
        <v>1811</v>
      </c>
      <c r="E110" s="232"/>
      <c r="F110" s="232"/>
      <c r="G110" s="232"/>
      <c r="H110" s="232"/>
      <c r="I110" s="232"/>
      <c r="J110" s="44"/>
      <c r="K110" s="233" t="s">
        <v>1813</v>
      </c>
      <c r="L110" s="232"/>
      <c r="M110" s="232"/>
      <c r="N110" s="224"/>
      <c r="O110" s="224"/>
      <c r="P110" s="224"/>
      <c r="Q110" s="37"/>
      <c r="R110" s="233" t="s">
        <v>1814</v>
      </c>
      <c r="S110" s="224"/>
      <c r="T110" s="224"/>
      <c r="U110" s="224"/>
      <c r="V110" s="224"/>
      <c r="W110" s="37"/>
      <c r="X110" s="233" t="s">
        <v>1812</v>
      </c>
      <c r="Y110" s="224"/>
      <c r="Z110" s="224"/>
      <c r="AA110" s="37"/>
      <c r="AB110" s="233" t="s">
        <v>1815</v>
      </c>
      <c r="AC110" s="224"/>
      <c r="AD110" s="224"/>
      <c r="AE110" s="224"/>
      <c r="AF110" s="224"/>
      <c r="AG110" s="37"/>
      <c r="AH110" s="233" t="s">
        <v>1816</v>
      </c>
      <c r="AI110" s="224"/>
      <c r="AJ110" s="224"/>
      <c r="AK110" s="224"/>
      <c r="AL110" s="224"/>
      <c r="AM110" s="224"/>
      <c r="AN110" s="224"/>
      <c r="AO110" s="225"/>
    </row>
    <row r="111" spans="1:46">
      <c r="A111" s="245"/>
      <c r="B111" s="14"/>
      <c r="C111" s="44"/>
      <c r="D111" s="236" t="s">
        <v>2391</v>
      </c>
      <c r="E111" s="14"/>
      <c r="F111" s="14"/>
      <c r="G111" s="14"/>
      <c r="H111" s="14"/>
      <c r="I111" s="14"/>
      <c r="J111" s="44"/>
      <c r="K111" s="237" t="s">
        <v>2392</v>
      </c>
      <c r="L111" s="14"/>
      <c r="M111" s="14"/>
      <c r="N111" s="13"/>
      <c r="O111" s="13"/>
      <c r="P111" s="13"/>
      <c r="Q111" s="37"/>
      <c r="R111" s="237" t="s">
        <v>2393</v>
      </c>
      <c r="S111" s="13"/>
      <c r="T111" s="13"/>
      <c r="U111" s="13"/>
      <c r="V111" s="13"/>
      <c r="W111" s="1447"/>
      <c r="X111" s="1447"/>
      <c r="Y111" s="1447"/>
      <c r="Z111" s="1447"/>
      <c r="AA111" s="1447"/>
      <c r="AB111" s="1447"/>
      <c r="AC111" s="1447"/>
      <c r="AD111" s="1447"/>
      <c r="AE111" s="1447"/>
      <c r="AF111" s="1447"/>
      <c r="AG111" s="1447"/>
      <c r="AH111" s="1447"/>
      <c r="AI111" s="1447"/>
      <c r="AJ111" s="1447"/>
      <c r="AK111" s="1447"/>
      <c r="AL111" s="1447"/>
      <c r="AM111" s="1447"/>
      <c r="AN111" s="1447"/>
      <c r="AO111" s="1643"/>
    </row>
    <row r="112" spans="1:46" s="22" customFormat="1" ht="3" customHeight="1">
      <c r="A112" s="90"/>
      <c r="B112" s="47"/>
      <c r="C112" s="68"/>
      <c r="D112" s="47"/>
      <c r="E112" s="103"/>
      <c r="F112" s="103"/>
      <c r="G112" s="103"/>
      <c r="H112" s="103"/>
      <c r="I112" s="103"/>
      <c r="J112" s="68"/>
      <c r="K112" s="47"/>
      <c r="L112" s="103"/>
      <c r="M112" s="103"/>
      <c r="N112" s="47"/>
      <c r="O112" s="47"/>
      <c r="P112" s="47"/>
      <c r="Q112" s="51"/>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246"/>
      <c r="AQ112" s="808"/>
      <c r="AR112" s="808"/>
      <c r="AS112" s="808"/>
      <c r="AT112" s="808"/>
    </row>
    <row r="113" spans="1:46" ht="11.25" customHeight="1">
      <c r="A113" s="168"/>
      <c r="B113" s="34"/>
      <c r="C113" s="34"/>
      <c r="D113" s="34"/>
      <c r="E113" s="34"/>
      <c r="F113" s="34"/>
      <c r="G113" s="34"/>
      <c r="H113" s="34"/>
      <c r="I113" s="34"/>
      <c r="J113" s="34"/>
      <c r="K113" s="34"/>
      <c r="L113" s="34"/>
      <c r="M113" s="34"/>
    </row>
    <row r="114" spans="1:46" ht="14.25" customHeight="1">
      <c r="A114" s="25">
        <v>6</v>
      </c>
      <c r="B114" s="25" t="s">
        <v>994</v>
      </c>
      <c r="C114" s="34"/>
      <c r="D114" s="34"/>
      <c r="E114" s="34"/>
      <c r="F114" s="34"/>
      <c r="G114" s="34"/>
      <c r="H114" s="34"/>
      <c r="I114" s="34"/>
      <c r="J114" s="1591" t="str">
        <f>B79</f>
        <v>Grants only listed here</v>
      </c>
      <c r="K114" s="1592"/>
      <c r="L114" s="1592"/>
      <c r="M114" s="1592"/>
      <c r="N114" s="1592"/>
      <c r="O114" s="1592"/>
      <c r="P114" s="1592"/>
      <c r="Q114" s="1592"/>
      <c r="R114" s="1592"/>
      <c r="S114" s="1592"/>
      <c r="T114" s="1592"/>
      <c r="U114" s="1592"/>
      <c r="V114" s="1592"/>
      <c r="W114" s="1592"/>
      <c r="X114" s="1592"/>
      <c r="Y114" s="1560" t="s">
        <v>1511</v>
      </c>
      <c r="Z114" s="1560"/>
      <c r="AA114" s="1560"/>
      <c r="AB114" s="1560"/>
      <c r="AC114" s="1447"/>
      <c r="AD114" s="1447"/>
      <c r="AE114" s="1447"/>
      <c r="AF114" s="1447"/>
      <c r="AG114" s="1447"/>
      <c r="AH114" s="1447"/>
      <c r="AI114" s="1447"/>
      <c r="AJ114" s="1447"/>
      <c r="AK114" s="1447"/>
      <c r="AL114" s="1447"/>
      <c r="AM114" s="1447"/>
      <c r="AN114" s="1447"/>
      <c r="AO114" s="1447"/>
    </row>
    <row r="115" spans="1:46" ht="14.25" customHeight="1">
      <c r="A115" s="34"/>
      <c r="B115" s="25" t="s">
        <v>116</v>
      </c>
      <c r="C115" s="34"/>
      <c r="D115" s="34"/>
      <c r="E115" s="1512"/>
      <c r="F115" s="1447"/>
      <c r="G115" s="1447"/>
      <c r="H115" s="1447"/>
      <c r="I115" s="1447"/>
      <c r="J115" s="1447"/>
      <c r="K115" s="1447"/>
      <c r="L115" s="1447"/>
      <c r="M115" s="1447"/>
      <c r="N115" s="1447"/>
      <c r="O115" s="1447"/>
      <c r="P115" s="1447"/>
      <c r="Q115" s="1447"/>
      <c r="R115" s="1447"/>
      <c r="S115" s="1447"/>
      <c r="T115" s="1447"/>
      <c r="U115" s="1447"/>
      <c r="V115" s="1447"/>
      <c r="W115" s="1447"/>
      <c r="X115" s="1447"/>
      <c r="Y115" s="1447"/>
      <c r="Z115" s="1447"/>
      <c r="AA115" s="1447"/>
      <c r="AB115" s="1447"/>
      <c r="AC115" s="1447"/>
      <c r="AD115" s="1447"/>
      <c r="AE115" s="1447"/>
      <c r="AF115" s="1447"/>
      <c r="AG115" s="1447"/>
      <c r="AH115" s="1447"/>
      <c r="AI115" s="1447"/>
      <c r="AJ115" s="1447"/>
      <c r="AK115" s="1447"/>
      <c r="AL115" s="1447"/>
      <c r="AM115" s="1447"/>
      <c r="AN115" s="1447"/>
      <c r="AO115" s="1447"/>
    </row>
    <row r="116" spans="1:46" ht="14.25" customHeight="1">
      <c r="A116" s="34"/>
      <c r="B116" s="25" t="s">
        <v>1677</v>
      </c>
      <c r="C116" s="34"/>
      <c r="D116" s="1644"/>
      <c r="E116" s="1447"/>
      <c r="F116" s="1447"/>
      <c r="G116" s="1447"/>
      <c r="H116" s="1447"/>
      <c r="I116" s="1447"/>
      <c r="J116" s="1447"/>
      <c r="K116" s="1447"/>
      <c r="L116" s="1447"/>
      <c r="M116" s="1447"/>
      <c r="N116" s="1447"/>
      <c r="O116" s="1447"/>
      <c r="P116" s="1447"/>
      <c r="Q116" s="1447"/>
      <c r="T116" s="169" t="s">
        <v>974</v>
      </c>
      <c r="U116" s="1589"/>
      <c r="V116" s="1589"/>
      <c r="AA116" s="169" t="s">
        <v>1679</v>
      </c>
      <c r="AB116" s="1589"/>
      <c r="AC116" s="1589"/>
      <c r="AD116" s="1589"/>
      <c r="AE116" s="1589"/>
      <c r="AF116" s="1589"/>
      <c r="AH116" s="25" t="s">
        <v>976</v>
      </c>
      <c r="AK116" s="1627"/>
      <c r="AL116" s="1627"/>
      <c r="AM116" s="1627"/>
      <c r="AN116" s="1627"/>
      <c r="AO116" s="1627"/>
    </row>
    <row r="117" spans="1:46" s="22" customFormat="1" ht="4.5" customHeight="1">
      <c r="A117" s="241"/>
      <c r="B117" s="185"/>
      <c r="C117" s="241"/>
      <c r="D117" s="212"/>
      <c r="E117" s="49"/>
      <c r="F117" s="49"/>
      <c r="G117" s="49"/>
      <c r="H117" s="49"/>
      <c r="I117" s="49"/>
      <c r="J117" s="49"/>
      <c r="K117" s="49"/>
      <c r="L117" s="49"/>
      <c r="M117" s="49"/>
      <c r="N117" s="49"/>
      <c r="O117" s="49"/>
      <c r="P117" s="49"/>
      <c r="Q117" s="49"/>
      <c r="T117" s="242"/>
      <c r="U117" s="72"/>
      <c r="V117" s="72"/>
      <c r="AA117" s="242"/>
      <c r="AB117" s="243"/>
      <c r="AC117" s="72"/>
      <c r="AD117" s="72"/>
      <c r="AE117" s="72"/>
      <c r="AF117" s="72"/>
      <c r="AH117" s="185"/>
      <c r="AK117" s="72"/>
      <c r="AL117" s="72"/>
      <c r="AM117" s="72"/>
      <c r="AN117" s="72"/>
      <c r="AO117" s="72"/>
      <c r="AQ117" s="808"/>
      <c r="AR117" s="808"/>
      <c r="AS117" s="808"/>
      <c r="AT117" s="808"/>
    </row>
    <row r="118" spans="1:46">
      <c r="A118" s="231" t="s">
        <v>2267</v>
      </c>
      <c r="B118" s="232"/>
      <c r="C118" s="483"/>
      <c r="D118" s="233" t="s">
        <v>2268</v>
      </c>
      <c r="E118" s="232"/>
      <c r="F118" s="232"/>
      <c r="G118" s="232"/>
      <c r="H118" s="232"/>
      <c r="I118" s="232"/>
      <c r="J118" s="44"/>
      <c r="K118" s="233" t="s">
        <v>2268</v>
      </c>
      <c r="L118" s="232"/>
      <c r="M118" s="232"/>
      <c r="N118" s="224"/>
      <c r="O118" s="224"/>
      <c r="P118" s="224"/>
      <c r="Q118" s="37"/>
      <c r="R118" s="233" t="s">
        <v>2269</v>
      </c>
      <c r="S118" s="224"/>
      <c r="T118" s="224"/>
      <c r="U118" s="224"/>
      <c r="V118" s="224"/>
      <c r="W118" s="37"/>
      <c r="X118" s="233" t="s">
        <v>622</v>
      </c>
      <c r="Y118" s="224"/>
      <c r="Z118" s="224"/>
      <c r="AA118" s="37"/>
      <c r="AB118" s="233" t="s">
        <v>2270</v>
      </c>
      <c r="AC118" s="224"/>
      <c r="AD118" s="224"/>
      <c r="AE118" s="224"/>
      <c r="AF118" s="224"/>
      <c r="AG118" s="37"/>
      <c r="AH118" s="233" t="s">
        <v>621</v>
      </c>
      <c r="AI118" s="224"/>
      <c r="AJ118" s="224"/>
      <c r="AK118" s="37"/>
      <c r="AL118" s="233" t="s">
        <v>2271</v>
      </c>
      <c r="AM118" s="224"/>
      <c r="AN118" s="224"/>
      <c r="AO118" s="225"/>
    </row>
    <row r="119" spans="1:46">
      <c r="A119" s="245"/>
      <c r="B119" s="14"/>
      <c r="C119" s="483"/>
      <c r="D119" s="237" t="s">
        <v>2272</v>
      </c>
      <c r="E119" s="14"/>
      <c r="F119" s="14"/>
      <c r="G119" s="14"/>
      <c r="H119" s="14"/>
      <c r="I119" s="14"/>
      <c r="J119" s="44"/>
      <c r="K119" s="237" t="s">
        <v>1807</v>
      </c>
      <c r="L119" s="14"/>
      <c r="M119" s="14"/>
      <c r="N119" s="13"/>
      <c r="O119" s="13"/>
      <c r="P119" s="13"/>
      <c r="Q119" s="37"/>
      <c r="R119" s="237" t="s">
        <v>1808</v>
      </c>
      <c r="S119" s="13"/>
      <c r="T119" s="13"/>
      <c r="U119" s="13"/>
      <c r="V119" s="13"/>
      <c r="W119" s="37"/>
      <c r="X119" s="237" t="s">
        <v>1809</v>
      </c>
      <c r="Y119" s="13"/>
      <c r="Z119" s="13"/>
      <c r="AA119" s="37"/>
      <c r="AB119" s="237" t="s">
        <v>1299</v>
      </c>
      <c r="AC119" s="13"/>
      <c r="AD119" s="13"/>
      <c r="AE119" s="13"/>
      <c r="AF119" s="13"/>
      <c r="AG119" s="1447"/>
      <c r="AH119" s="1447"/>
      <c r="AI119" s="1447"/>
      <c r="AJ119" s="1447"/>
      <c r="AK119" s="1447"/>
      <c r="AL119" s="1447"/>
      <c r="AM119" s="1447"/>
      <c r="AN119" s="1447"/>
      <c r="AO119" s="1643"/>
    </row>
    <row r="120" spans="1:46" s="22" customFormat="1" ht="3" customHeight="1">
      <c r="A120" s="90"/>
      <c r="B120" s="103"/>
      <c r="C120" s="68"/>
      <c r="D120" s="47"/>
      <c r="E120" s="103"/>
      <c r="F120" s="103"/>
      <c r="G120" s="103"/>
      <c r="H120" s="103"/>
      <c r="I120" s="103"/>
      <c r="J120" s="68"/>
      <c r="K120" s="47"/>
      <c r="L120" s="103"/>
      <c r="M120" s="103"/>
      <c r="N120" s="47"/>
      <c r="O120" s="47"/>
      <c r="P120" s="47"/>
      <c r="Q120" s="51"/>
      <c r="R120" s="47"/>
      <c r="S120" s="47"/>
      <c r="T120" s="47"/>
      <c r="U120" s="47"/>
      <c r="V120" s="47"/>
      <c r="W120" s="51"/>
      <c r="X120" s="47"/>
      <c r="Y120" s="47"/>
      <c r="Z120" s="47"/>
      <c r="AA120" s="51"/>
      <c r="AB120" s="47"/>
      <c r="AC120" s="47"/>
      <c r="AD120" s="47"/>
      <c r="AE120" s="47"/>
      <c r="AF120" s="47"/>
      <c r="AG120" s="1560"/>
      <c r="AH120" s="1560"/>
      <c r="AI120" s="1560"/>
      <c r="AJ120" s="1560"/>
      <c r="AK120" s="1560"/>
      <c r="AL120" s="1560"/>
      <c r="AM120" s="1560"/>
      <c r="AN120" s="1560"/>
      <c r="AO120" s="1645"/>
      <c r="AQ120" s="808"/>
      <c r="AR120" s="808"/>
      <c r="AS120" s="808"/>
      <c r="AT120" s="808"/>
    </row>
    <row r="121" spans="1:46" ht="10.5" customHeight="1">
      <c r="A121" s="168"/>
      <c r="B121" s="34"/>
      <c r="C121" s="34"/>
      <c r="D121" s="34"/>
      <c r="E121" s="34"/>
      <c r="F121" s="34"/>
      <c r="G121" s="34"/>
      <c r="H121" s="34"/>
      <c r="I121" s="34"/>
      <c r="J121" s="34"/>
      <c r="K121" s="34"/>
      <c r="L121" s="34"/>
      <c r="M121" s="34"/>
    </row>
    <row r="122" spans="1:46">
      <c r="A122" s="231" t="s">
        <v>1810</v>
      </c>
      <c r="B122" s="232"/>
      <c r="C122" s="44"/>
      <c r="D122" s="233" t="s">
        <v>1811</v>
      </c>
      <c r="E122" s="232"/>
      <c r="F122" s="232"/>
      <c r="G122" s="232"/>
      <c r="H122" s="232"/>
      <c r="I122" s="232"/>
      <c r="J122" s="44"/>
      <c r="K122" s="233" t="s">
        <v>1813</v>
      </c>
      <c r="L122" s="232"/>
      <c r="M122" s="232"/>
      <c r="N122" s="224"/>
      <c r="O122" s="224"/>
      <c r="P122" s="224"/>
      <c r="Q122" s="37"/>
      <c r="R122" s="233" t="s">
        <v>1814</v>
      </c>
      <c r="S122" s="224"/>
      <c r="T122" s="224"/>
      <c r="U122" s="224"/>
      <c r="V122" s="224"/>
      <c r="W122" s="37"/>
      <c r="X122" s="233" t="s">
        <v>1812</v>
      </c>
      <c r="Y122" s="224"/>
      <c r="Z122" s="224"/>
      <c r="AA122" s="37"/>
      <c r="AB122" s="233" t="s">
        <v>1815</v>
      </c>
      <c r="AC122" s="224"/>
      <c r="AD122" s="224"/>
      <c r="AE122" s="224"/>
      <c r="AF122" s="224"/>
      <c r="AG122" s="37"/>
      <c r="AH122" s="233" t="s">
        <v>1816</v>
      </c>
      <c r="AI122" s="224"/>
      <c r="AJ122" s="224"/>
      <c r="AK122" s="224"/>
      <c r="AL122" s="224"/>
      <c r="AM122" s="224"/>
      <c r="AN122" s="224"/>
      <c r="AO122" s="225"/>
    </row>
    <row r="123" spans="1:46">
      <c r="A123" s="245"/>
      <c r="B123" s="14"/>
      <c r="C123" s="44"/>
      <c r="D123" s="236" t="s">
        <v>2391</v>
      </c>
      <c r="E123" s="14"/>
      <c r="F123" s="14"/>
      <c r="G123" s="14"/>
      <c r="H123" s="14"/>
      <c r="I123" s="14"/>
      <c r="J123" s="44"/>
      <c r="K123" s="237" t="s">
        <v>2392</v>
      </c>
      <c r="L123" s="14"/>
      <c r="M123" s="14"/>
      <c r="N123" s="13"/>
      <c r="O123" s="13"/>
      <c r="P123" s="13"/>
      <c r="Q123" s="37"/>
      <c r="R123" s="237" t="s">
        <v>2393</v>
      </c>
      <c r="S123" s="13"/>
      <c r="T123" s="13"/>
      <c r="U123" s="13"/>
      <c r="V123" s="13"/>
      <c r="W123" s="1447"/>
      <c r="X123" s="1447"/>
      <c r="Y123" s="1447"/>
      <c r="Z123" s="1447"/>
      <c r="AA123" s="1447"/>
      <c r="AB123" s="1447"/>
      <c r="AC123" s="1447"/>
      <c r="AD123" s="1447"/>
      <c r="AE123" s="1447"/>
      <c r="AF123" s="1447"/>
      <c r="AG123" s="1447"/>
      <c r="AH123" s="1447"/>
      <c r="AI123" s="1447"/>
      <c r="AJ123" s="1447"/>
      <c r="AK123" s="1447"/>
      <c r="AL123" s="1447"/>
      <c r="AM123" s="1447"/>
      <c r="AN123" s="1447"/>
      <c r="AO123" s="1643"/>
    </row>
    <row r="124" spans="1:46" s="22" customFormat="1" ht="3" customHeight="1">
      <c r="A124" s="90"/>
      <c r="B124" s="47"/>
      <c r="C124" s="68"/>
      <c r="D124" s="47"/>
      <c r="E124" s="103"/>
      <c r="F124" s="103"/>
      <c r="G124" s="103"/>
      <c r="H124" s="103"/>
      <c r="I124" s="103"/>
      <c r="J124" s="68"/>
      <c r="K124" s="47"/>
      <c r="L124" s="103"/>
      <c r="M124" s="103"/>
      <c r="N124" s="47"/>
      <c r="O124" s="47"/>
      <c r="P124" s="47"/>
      <c r="Q124" s="51"/>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246"/>
      <c r="AQ124" s="808"/>
      <c r="AR124" s="808"/>
      <c r="AS124" s="808"/>
      <c r="AT124" s="808"/>
    </row>
    <row r="125" spans="1:46" s="22" customFormat="1" ht="6.75" customHeight="1">
      <c r="B125" s="40"/>
      <c r="C125" s="182"/>
      <c r="D125" s="236"/>
      <c r="E125" s="182"/>
      <c r="F125" s="182"/>
      <c r="G125" s="182"/>
      <c r="H125" s="182"/>
      <c r="I125" s="182"/>
      <c r="J125" s="182"/>
      <c r="K125" s="236"/>
      <c r="L125" s="182"/>
      <c r="M125" s="182"/>
      <c r="N125" s="40"/>
      <c r="O125" s="40"/>
      <c r="P125" s="40"/>
      <c r="Q125" s="40"/>
      <c r="R125" s="236"/>
      <c r="S125" s="40"/>
      <c r="T125" s="40"/>
      <c r="U125" s="40"/>
      <c r="V125" s="40"/>
      <c r="W125" s="49"/>
      <c r="X125" s="49"/>
      <c r="Y125" s="49"/>
      <c r="Z125" s="49"/>
      <c r="AA125" s="49"/>
      <c r="AB125" s="49"/>
      <c r="AC125" s="49"/>
      <c r="AD125" s="49"/>
      <c r="AE125" s="49"/>
      <c r="AF125" s="49"/>
      <c r="AG125" s="49"/>
      <c r="AH125" s="49"/>
      <c r="AI125" s="49"/>
      <c r="AJ125" s="49"/>
      <c r="AK125" s="49"/>
      <c r="AL125" s="49"/>
      <c r="AM125" s="49"/>
      <c r="AN125" s="49"/>
      <c r="AO125" s="49"/>
      <c r="AQ125" s="808"/>
      <c r="AR125" s="808"/>
      <c r="AS125" s="808"/>
      <c r="AT125" s="808"/>
    </row>
    <row r="126" spans="1:46" s="22" customFormat="1" ht="12.75" customHeight="1">
      <c r="A126" s="185" t="s">
        <v>1619</v>
      </c>
      <c r="B126" s="40"/>
      <c r="C126" s="182"/>
      <c r="D126" s="236"/>
      <c r="E126" s="182"/>
      <c r="F126" s="182"/>
      <c r="G126" s="182"/>
      <c r="H126" s="182"/>
      <c r="I126" s="182"/>
      <c r="J126" s="182"/>
      <c r="K126" s="236"/>
      <c r="L126" s="182"/>
      <c r="M126" s="182"/>
      <c r="N126" s="40"/>
      <c r="O126" s="40"/>
      <c r="P126" s="40"/>
      <c r="Q126" s="40"/>
      <c r="R126" s="236"/>
      <c r="S126" s="40"/>
      <c r="T126" s="40"/>
      <c r="U126" s="40"/>
      <c r="V126" s="40"/>
      <c r="W126" s="49"/>
      <c r="X126" s="49"/>
      <c r="Y126" s="49"/>
      <c r="Z126" s="49"/>
      <c r="AA126" s="49"/>
      <c r="AB126" s="49"/>
      <c r="AC126" s="49"/>
      <c r="AD126" s="49"/>
      <c r="AE126" s="49"/>
      <c r="AF126" s="49"/>
      <c r="AG126" s="49"/>
      <c r="AH126" s="49"/>
      <c r="AI126" s="49"/>
      <c r="AJ126" s="49"/>
      <c r="AK126" s="49"/>
      <c r="AL126" s="49"/>
      <c r="AM126" s="49"/>
      <c r="AN126" s="49"/>
      <c r="AO126" s="49"/>
      <c r="AQ126" s="808"/>
      <c r="AR126" s="808"/>
      <c r="AS126" s="808"/>
      <c r="AT126" s="808"/>
    </row>
    <row r="127" spans="1:46" s="22" customFormat="1" ht="8.25" customHeight="1">
      <c r="C127" s="241"/>
      <c r="D127" s="241"/>
      <c r="E127" s="241"/>
      <c r="F127" s="241"/>
      <c r="G127" s="241"/>
      <c r="H127" s="241"/>
      <c r="I127" s="241"/>
      <c r="J127" s="241"/>
      <c r="K127" s="241"/>
      <c r="L127" s="241"/>
      <c r="M127" s="241"/>
      <c r="AQ127" s="808"/>
      <c r="AR127" s="808"/>
      <c r="AS127" s="808"/>
      <c r="AT127" s="808"/>
    </row>
    <row r="128" spans="1:46" s="22" customFormat="1" ht="12.75" customHeight="1">
      <c r="A128" s="185" t="s">
        <v>996</v>
      </c>
      <c r="B128" s="185" t="s">
        <v>997</v>
      </c>
      <c r="C128" s="241"/>
      <c r="D128" s="241"/>
      <c r="E128" s="241"/>
      <c r="F128" s="241"/>
      <c r="G128" s="241"/>
      <c r="H128" s="241"/>
      <c r="I128" s="241"/>
      <c r="J128" s="241"/>
      <c r="K128" s="241"/>
      <c r="L128" s="241"/>
      <c r="M128" s="241"/>
      <c r="AQ128" s="808"/>
      <c r="AR128" s="808"/>
      <c r="AS128" s="808"/>
      <c r="AT128" s="808"/>
    </row>
    <row r="129" spans="1:46" s="22" customFormat="1" ht="12.75" customHeight="1">
      <c r="A129" s="1585" t="s">
        <v>2351</v>
      </c>
      <c r="B129" s="1586"/>
      <c r="C129" s="1586"/>
      <c r="D129" s="1586"/>
      <c r="E129" s="1586"/>
      <c r="F129" s="1586"/>
      <c r="G129" s="1586"/>
      <c r="H129" s="1586"/>
      <c r="I129" s="1586"/>
      <c r="J129" s="1586"/>
      <c r="K129" s="1586"/>
      <c r="L129" s="1586"/>
      <c r="M129" s="1586"/>
      <c r="N129" s="1586"/>
      <c r="O129" s="1586"/>
      <c r="P129" s="1586"/>
      <c r="Q129" s="1586"/>
      <c r="R129" s="1586"/>
      <c r="S129" s="1586"/>
      <c r="T129" s="1586"/>
      <c r="U129" s="1586"/>
      <c r="V129" s="1586"/>
      <c r="W129" s="1586"/>
      <c r="X129" s="1586"/>
      <c r="Y129" s="1586"/>
      <c r="Z129" s="1586"/>
      <c r="AA129" s="1586"/>
      <c r="AB129" s="1586"/>
      <c r="AC129" s="1586"/>
      <c r="AD129" s="1586"/>
      <c r="AE129" s="1586"/>
      <c r="AF129" s="1586"/>
      <c r="AG129" s="1586"/>
      <c r="AH129" s="1586"/>
      <c r="AI129" s="1586"/>
      <c r="AJ129" s="1586"/>
      <c r="AK129" s="1586"/>
      <c r="AL129" s="1586"/>
      <c r="AM129" s="1586"/>
      <c r="AN129" s="1586"/>
      <c r="AO129" s="1586"/>
      <c r="AP129" s="1586"/>
      <c r="AQ129" s="808"/>
      <c r="AR129" s="808"/>
      <c r="AS129" s="808"/>
      <c r="AT129" s="808"/>
    </row>
  </sheetData>
  <sheetProtection password="FEF7" sheet="1" objects="1" scenarios="1"/>
  <mergeCells count="152">
    <mergeCell ref="AK116:AO116"/>
    <mergeCell ref="AG107:AO107"/>
    <mergeCell ref="AG108:AO108"/>
    <mergeCell ref="W111:AO111"/>
    <mergeCell ref="J114:X114"/>
    <mergeCell ref="Y114:AB114"/>
    <mergeCell ref="AC114:AO114"/>
    <mergeCell ref="AR7:AT9"/>
    <mergeCell ref="A129:AP129"/>
    <mergeCell ref="AG119:AO119"/>
    <mergeCell ref="AG120:AO120"/>
    <mergeCell ref="W123:AO123"/>
    <mergeCell ref="A64:AP64"/>
    <mergeCell ref="E115:AO115"/>
    <mergeCell ref="D116:Q116"/>
    <mergeCell ref="U116:V116"/>
    <mergeCell ref="AB116:AF116"/>
    <mergeCell ref="E103:AO103"/>
    <mergeCell ref="D104:Q104"/>
    <mergeCell ref="U104:V104"/>
    <mergeCell ref="AB104:AF104"/>
    <mergeCell ref="AK104:AO104"/>
    <mergeCell ref="AG95:AO95"/>
    <mergeCell ref="AG96:AO96"/>
    <mergeCell ref="W99:AO99"/>
    <mergeCell ref="J102:X102"/>
    <mergeCell ref="Y102:AB102"/>
    <mergeCell ref="AC102:AO102"/>
    <mergeCell ref="D92:Q92"/>
    <mergeCell ref="U92:V92"/>
    <mergeCell ref="AB92:AF92"/>
    <mergeCell ref="AK92:AO92"/>
    <mergeCell ref="J90:X90"/>
    <mergeCell ref="Y90:AB90"/>
    <mergeCell ref="AC90:AO90"/>
    <mergeCell ref="E91:AO91"/>
    <mergeCell ref="AM79:AP79"/>
    <mergeCell ref="P82:V82"/>
    <mergeCell ref="P83:V83"/>
    <mergeCell ref="B79:O79"/>
    <mergeCell ref="P79:V79"/>
    <mergeCell ref="X79:Z79"/>
    <mergeCell ref="AF79:AJ79"/>
    <mergeCell ref="P85:V85"/>
    <mergeCell ref="AL85:AP87"/>
    <mergeCell ref="P86:V86"/>
    <mergeCell ref="P87:V87"/>
    <mergeCell ref="AF87:AJ87"/>
    <mergeCell ref="P81:V81"/>
    <mergeCell ref="AF83:AJ83"/>
    <mergeCell ref="AM83:AP83"/>
    <mergeCell ref="P84:V84"/>
    <mergeCell ref="AM75:AP75"/>
    <mergeCell ref="B77:O77"/>
    <mergeCell ref="P77:V77"/>
    <mergeCell ref="X77:Z77"/>
    <mergeCell ref="AF77:AJ77"/>
    <mergeCell ref="AM77:AP77"/>
    <mergeCell ref="B75:O75"/>
    <mergeCell ref="P75:V75"/>
    <mergeCell ref="X75:Z75"/>
    <mergeCell ref="AF75:AJ75"/>
    <mergeCell ref="AB72:AD72"/>
    <mergeCell ref="AH72:AJ72"/>
    <mergeCell ref="Q73:V73"/>
    <mergeCell ref="X73:Z73"/>
    <mergeCell ref="AB73:AD73"/>
    <mergeCell ref="AH73:AJ73"/>
    <mergeCell ref="AM73:AP73"/>
    <mergeCell ref="Q74:V74"/>
    <mergeCell ref="X74:Z74"/>
    <mergeCell ref="AB74:AD74"/>
    <mergeCell ref="AH74:AJ74"/>
    <mergeCell ref="AM74:AP74"/>
    <mergeCell ref="W58:AO58"/>
    <mergeCell ref="D51:Q51"/>
    <mergeCell ref="U51:V51"/>
    <mergeCell ref="AB51:AF51"/>
    <mergeCell ref="AK51:AO51"/>
    <mergeCell ref="AG55:AO55"/>
    <mergeCell ref="AG30:AO30"/>
    <mergeCell ref="AG42:AO42"/>
    <mergeCell ref="W46:AO46"/>
    <mergeCell ref="AG54:AO54"/>
    <mergeCell ref="AG43:AO43"/>
    <mergeCell ref="E50:AO50"/>
    <mergeCell ref="J49:X49"/>
    <mergeCell ref="Y49:AB49"/>
    <mergeCell ref="AC49:AO49"/>
    <mergeCell ref="AG31:AO31"/>
    <mergeCell ref="W34:AO34"/>
    <mergeCell ref="E38:AO38"/>
    <mergeCell ref="J37:X37"/>
    <mergeCell ref="Y37:AB37"/>
    <mergeCell ref="AC37:AO37"/>
    <mergeCell ref="D39:Q39"/>
    <mergeCell ref="U39:V39"/>
    <mergeCell ref="AB39:AF39"/>
    <mergeCell ref="AM8:AP8"/>
    <mergeCell ref="X9:Z9"/>
    <mergeCell ref="AB9:AD9"/>
    <mergeCell ref="AM9:AP9"/>
    <mergeCell ref="AM14:AP14"/>
    <mergeCell ref="AM12:AP12"/>
    <mergeCell ref="P12:V12"/>
    <mergeCell ref="AL20:AP22"/>
    <mergeCell ref="P18:V18"/>
    <mergeCell ref="AK39:AO39"/>
    <mergeCell ref="AB27:AF27"/>
    <mergeCell ref="U27:V27"/>
    <mergeCell ref="AK27:AO27"/>
    <mergeCell ref="D27:Q27"/>
    <mergeCell ref="AF18:AJ18"/>
    <mergeCell ref="AM18:AP18"/>
    <mergeCell ref="P19:V19"/>
    <mergeCell ref="Q9:V9"/>
    <mergeCell ref="X10:Z10"/>
    <mergeCell ref="P10:V10"/>
    <mergeCell ref="E26:AO26"/>
    <mergeCell ref="AM10:AP10"/>
    <mergeCell ref="B10:O10"/>
    <mergeCell ref="AF10:AJ10"/>
    <mergeCell ref="AF12:AJ12"/>
    <mergeCell ref="X12:Z12"/>
    <mergeCell ref="P22:V22"/>
    <mergeCell ref="X14:Z14"/>
    <mergeCell ref="P20:V20"/>
    <mergeCell ref="P21:V21"/>
    <mergeCell ref="AB7:AD7"/>
    <mergeCell ref="AF22:AJ22"/>
    <mergeCell ref="AF14:AJ14"/>
    <mergeCell ref="AB8:AD8"/>
    <mergeCell ref="J25:X25"/>
    <mergeCell ref="Y25:AB25"/>
    <mergeCell ref="AC25:AO25"/>
    <mergeCell ref="AH7:AJ7"/>
    <mergeCell ref="AH8:AJ8"/>
    <mergeCell ref="AH9:AJ9"/>
    <mergeCell ref="B12:O12"/>
    <mergeCell ref="AM16:AP16"/>
    <mergeCell ref="P17:V17"/>
    <mergeCell ref="X17:Z17"/>
    <mergeCell ref="AF17:AJ17"/>
    <mergeCell ref="AM17:AP17"/>
    <mergeCell ref="P16:V16"/>
    <mergeCell ref="X16:Z16"/>
    <mergeCell ref="AF16:AJ16"/>
    <mergeCell ref="B14:O14"/>
    <mergeCell ref="P14:V14"/>
    <mergeCell ref="X18:Z18"/>
    <mergeCell ref="Q8:V8"/>
    <mergeCell ref="X8:Z8"/>
  </mergeCells>
  <phoneticPr fontId="5" type="noConversion"/>
  <conditionalFormatting sqref="J25:X25 J90:X90">
    <cfRule type="expression" dxfId="502" priority="1" stopIfTrue="1">
      <formula>$P$10&gt;0</formula>
    </cfRule>
  </conditionalFormatting>
  <conditionalFormatting sqref="J37:X37 J102:X102">
    <cfRule type="expression" dxfId="501" priority="2" stopIfTrue="1">
      <formula>$P$12&gt;0</formula>
    </cfRule>
  </conditionalFormatting>
  <conditionalFormatting sqref="J49:X49 J114:X114">
    <cfRule type="expression" dxfId="500" priority="3" stopIfTrue="1">
      <formula>$P$14&gt;0</formula>
    </cfRule>
  </conditionalFormatting>
  <conditionalFormatting sqref="AF14:AJ14 AF18:AJ18 AF10:AJ10 AF12:AJ12 AF79:AJ79 AF83:AJ83 AF75:AJ75 AF77:AJ77">
    <cfRule type="cellIs" dxfId="499" priority="4" stopIfTrue="1" operator="greaterThanOrEqual">
      <formula>0</formula>
    </cfRule>
  </conditionalFormatting>
  <conditionalFormatting sqref="AB18 AD18 AB83 AD83">
    <cfRule type="expression" dxfId="498" priority="5" stopIfTrue="1">
      <formula>$P$18&gt;0</formula>
    </cfRule>
  </conditionalFormatting>
  <conditionalFormatting sqref="P21:V21">
    <cfRule type="expression" dxfId="497" priority="6" stopIfTrue="1">
      <formula>$AR$1=1</formula>
    </cfRule>
  </conditionalFormatting>
  <conditionalFormatting sqref="P17:V17">
    <cfRule type="expression" dxfId="496" priority="7" stopIfTrue="1">
      <formula>$AR$2=1</formula>
    </cfRule>
  </conditionalFormatting>
  <conditionalFormatting sqref="P16:V16">
    <cfRule type="expression" dxfId="495" priority="8" stopIfTrue="1">
      <formula>$AR$2=1</formula>
    </cfRule>
  </conditionalFormatting>
  <conditionalFormatting sqref="W16:AE17 AK16:AP17">
    <cfRule type="expression" dxfId="494" priority="9" stopIfTrue="1">
      <formula>$AR$2=1</formula>
    </cfRule>
  </conditionalFormatting>
  <conditionalFormatting sqref="AF16:AJ16 AF81:AJ81">
    <cfRule type="cellIs" dxfId="493" priority="10" stopIfTrue="1" operator="greaterThanOrEqual">
      <formula>0</formula>
    </cfRule>
    <cfRule type="expression" dxfId="492" priority="11" stopIfTrue="1">
      <formula>$AR$2=1</formula>
    </cfRule>
  </conditionalFormatting>
  <dataValidations count="5">
    <dataValidation type="custom" allowBlank="1" showInputMessage="1" showErrorMessage="1" error="Page 5, Section B does not show you are applying for Tax Credits. Thus, input is not allowed." sqref="P21:V21">
      <formula1>AQ1=1</formula1>
    </dataValidation>
    <dataValidation type="custom" allowBlank="1" showInputMessage="1" showErrorMessage="1" error="Page 5, Section B does not show you are applying for HOME funding. Thus, input is not allowed." sqref="AM16:AP16 AM81:AP81">
      <formula1>AQ2=1</formula1>
    </dataValidation>
    <dataValidation type="custom" allowBlank="1" showInputMessage="1" showErrorMessage="1" error="Page 5, Section B does not show you are applying for HOME funding. Thus, input is not allowed." sqref="AB16 AB81">
      <formula1>AQ2=1</formula1>
    </dataValidation>
    <dataValidation type="custom" allowBlank="1" showInputMessage="1" showErrorMessage="1" error="Page 5, Section B does not show you are applying for HOME funding. Thus, input is not allowed." sqref="AD16 AD81">
      <formula1>AQ2=1</formula1>
    </dataValidation>
    <dataValidation type="custom" allowBlank="1" showInputMessage="1" showErrorMessage="1" error="Page 5, Section B does not show you are applying for HOME funding. Thus, input is not allowed." sqref="P16:V17 X81:Z82 AB17 AD17 AM17:AP17 AB82 AD82 AM82:AP82 X16:Z17">
      <formula1>$AQ$2=1</formula1>
    </dataValidation>
  </dataValidations>
  <pageMargins left="0.75" right="0.3" top="1"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Sheet21"/>
  <dimension ref="A1:AD41"/>
  <sheetViews>
    <sheetView showGridLines="0" showRowColHeaders="0" workbookViewId="0">
      <selection activeCell="AD9" sqref="AD9"/>
    </sheetView>
  </sheetViews>
  <sheetFormatPr defaultRowHeight="12.75"/>
  <cols>
    <col min="1" max="1" width="4.140625" customWidth="1"/>
    <col min="2" max="16" width="3.7109375" customWidth="1"/>
    <col min="17" max="17" width="4.28515625" customWidth="1"/>
    <col min="18" max="25" width="3.7109375" customWidth="1"/>
    <col min="26" max="26" width="2.7109375" customWidth="1"/>
    <col min="27" max="30" width="9.140625" style="800"/>
  </cols>
  <sheetData>
    <row r="1" spans="1:30" s="378" customFormat="1" ht="15.75">
      <c r="A1" s="83" t="s">
        <v>1026</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AA1" s="800">
        <f>'Page 5'!AB10</f>
        <v>0</v>
      </c>
      <c r="AB1" s="800">
        <f>'Page 5'!AC10</f>
        <v>0</v>
      </c>
      <c r="AC1" s="800"/>
      <c r="AD1" s="800"/>
    </row>
    <row r="2" spans="1:30" s="378" customFormat="1" ht="8.25" customHeight="1">
      <c r="A2" s="9"/>
      <c r="AA2" s="800">
        <f>'Page 5'!AB15</f>
        <v>0</v>
      </c>
      <c r="AB2" s="800">
        <f>'Page 5'!AC15</f>
        <v>0</v>
      </c>
      <c r="AC2" s="800"/>
      <c r="AD2" s="800"/>
    </row>
    <row r="3" spans="1:30" s="378" customFormat="1" ht="15.75">
      <c r="A3" s="9" t="s">
        <v>1674</v>
      </c>
      <c r="B3" s="10" t="s">
        <v>503</v>
      </c>
      <c r="AA3" s="800">
        <f>'Page 5'!AC46</f>
        <v>0</v>
      </c>
      <c r="AB3" s="800"/>
      <c r="AC3" s="800"/>
      <c r="AD3" s="800"/>
    </row>
    <row r="4" spans="1:30" s="378" customFormat="1" ht="15.75">
      <c r="A4" s="8" t="s">
        <v>2014</v>
      </c>
      <c r="U4" s="1649" t="s">
        <v>1916</v>
      </c>
      <c r="V4" s="1650"/>
      <c r="W4" s="1650"/>
      <c r="X4" s="1650"/>
      <c r="Y4" s="1650"/>
      <c r="AA4" s="800"/>
      <c r="AB4" s="800"/>
      <c r="AC4" s="800"/>
      <c r="AD4" s="800"/>
    </row>
    <row r="5" spans="1:30" s="378" customFormat="1" ht="15.75" customHeight="1">
      <c r="B5" s="10" t="s">
        <v>2015</v>
      </c>
      <c r="U5" s="1559" t="s">
        <v>193</v>
      </c>
      <c r="V5" s="1559"/>
      <c r="W5" s="1473"/>
      <c r="X5" s="1473"/>
      <c r="Y5" s="1473"/>
      <c r="AA5" s="800"/>
      <c r="AB5" s="800"/>
      <c r="AC5" s="800"/>
      <c r="AD5" s="800"/>
    </row>
    <row r="6" spans="1:30" s="378" customFormat="1" ht="32.25" customHeight="1">
      <c r="A6" s="900"/>
      <c r="B6" s="10" t="s">
        <v>2016</v>
      </c>
      <c r="U6" s="1559" t="s">
        <v>193</v>
      </c>
      <c r="V6" s="1559"/>
      <c r="W6" s="1473"/>
      <c r="X6" s="1473"/>
      <c r="Y6" s="1473"/>
      <c r="AA6" s="800"/>
      <c r="AB6" s="800"/>
      <c r="AC6" s="800"/>
      <c r="AD6" s="800"/>
    </row>
    <row r="7" spans="1:30" s="378" customFormat="1" ht="15.75">
      <c r="A7" s="900"/>
      <c r="B7" s="10" t="s">
        <v>2017</v>
      </c>
      <c r="U7" s="1559" t="s">
        <v>193</v>
      </c>
      <c r="V7" s="1559"/>
      <c r="W7" s="1473"/>
      <c r="X7" s="1473"/>
      <c r="Y7" s="1473"/>
      <c r="AA7" s="800"/>
      <c r="AB7" s="800" t="s">
        <v>194</v>
      </c>
      <c r="AC7" s="800"/>
      <c r="AD7" s="800"/>
    </row>
    <row r="8" spans="1:30" s="378" customFormat="1" ht="15.75">
      <c r="A8" s="900"/>
      <c r="B8" s="10" t="s">
        <v>284</v>
      </c>
      <c r="F8" s="1656"/>
      <c r="G8" s="1656"/>
      <c r="H8" s="1656"/>
      <c r="I8" s="1656"/>
      <c r="J8" s="1656"/>
      <c r="K8" s="1656"/>
      <c r="L8" s="1656"/>
      <c r="M8" s="1656"/>
      <c r="N8" s="1656"/>
      <c r="O8" s="1656"/>
      <c r="P8" s="1656"/>
      <c r="Q8" s="1656"/>
      <c r="R8" s="1656"/>
      <c r="S8" s="1656"/>
      <c r="U8" s="1559"/>
      <c r="V8" s="1559"/>
      <c r="W8" s="1473"/>
      <c r="X8" s="1473"/>
      <c r="Y8" s="1473"/>
      <c r="AA8" s="800"/>
      <c r="AB8" s="800" t="s">
        <v>193</v>
      </c>
      <c r="AC8" s="800"/>
      <c r="AD8" s="800"/>
    </row>
    <row r="9" spans="1:30" s="900" customFormat="1">
      <c r="A9" s="249"/>
      <c r="B9" s="378"/>
      <c r="C9" s="378"/>
      <c r="D9" s="378"/>
      <c r="E9" s="378"/>
      <c r="F9" s="378"/>
      <c r="G9" s="378"/>
      <c r="H9" s="378"/>
      <c r="I9" s="378"/>
      <c r="J9" s="378"/>
      <c r="K9" s="378"/>
      <c r="L9" s="378"/>
      <c r="M9" s="378"/>
      <c r="N9" s="378"/>
      <c r="O9" s="378"/>
      <c r="P9" s="378"/>
      <c r="Q9" s="378"/>
      <c r="R9" s="378"/>
      <c r="S9" s="378"/>
      <c r="T9" s="378"/>
      <c r="U9" s="188"/>
      <c r="V9" s="188"/>
      <c r="W9" s="188"/>
      <c r="X9" s="188"/>
      <c r="Y9" s="188"/>
      <c r="AA9" s="800"/>
      <c r="AB9" s="800"/>
      <c r="AC9" s="800"/>
      <c r="AD9" s="800"/>
    </row>
    <row r="10" spans="1:30" s="900" customFormat="1" ht="15.75">
      <c r="A10" s="11" t="s">
        <v>1918</v>
      </c>
      <c r="B10" s="248"/>
      <c r="C10" s="248"/>
      <c r="D10" s="378"/>
      <c r="E10" s="378"/>
      <c r="F10" s="378"/>
      <c r="G10" s="378"/>
      <c r="H10" s="378"/>
      <c r="I10" s="378"/>
      <c r="J10" s="378"/>
      <c r="K10" s="378"/>
      <c r="L10" s="378"/>
      <c r="M10" s="378"/>
      <c r="N10" s="378"/>
      <c r="O10" s="378"/>
      <c r="P10" s="378"/>
      <c r="Q10" s="378"/>
      <c r="R10" s="378"/>
      <c r="S10" s="378"/>
      <c r="T10" s="378"/>
      <c r="U10" s="1649" t="s">
        <v>1916</v>
      </c>
      <c r="V10" s="1650"/>
      <c r="W10" s="1650"/>
      <c r="X10" s="1650"/>
      <c r="Y10" s="1650"/>
      <c r="AA10" s="800"/>
      <c r="AB10" s="800"/>
      <c r="AC10" s="800"/>
      <c r="AD10" s="800"/>
    </row>
    <row r="11" spans="1:30" s="900" customFormat="1" ht="15.75">
      <c r="A11" s="1657" t="s">
        <v>1919</v>
      </c>
      <c r="B11" s="1658"/>
      <c r="C11" s="1658"/>
      <c r="D11" s="1658"/>
      <c r="E11" s="1658"/>
      <c r="F11" s="1658"/>
      <c r="G11" s="1658"/>
      <c r="H11" s="1658"/>
      <c r="I11" s="1658"/>
      <c r="J11" s="1658"/>
      <c r="K11" s="1658"/>
      <c r="L11" s="1658"/>
      <c r="M11" s="1658"/>
      <c r="N11" s="1658"/>
      <c r="O11" s="1658"/>
      <c r="P11" s="1658"/>
      <c r="Q11" s="1658"/>
      <c r="R11" s="1658"/>
      <c r="S11" s="1658"/>
      <c r="T11" s="378"/>
      <c r="U11" s="1559" t="s">
        <v>193</v>
      </c>
      <c r="V11" s="1659"/>
      <c r="W11" s="1659"/>
      <c r="X11" s="1659"/>
      <c r="Y11" s="1659"/>
      <c r="AA11" s="800"/>
      <c r="AB11" s="800"/>
      <c r="AC11" s="800"/>
      <c r="AD11" s="800"/>
    </row>
    <row r="12" spans="1:30" s="900" customFormat="1" ht="15.75">
      <c r="A12" s="10" t="s">
        <v>2013</v>
      </c>
      <c r="B12" s="378"/>
      <c r="C12" s="378"/>
      <c r="D12" s="378"/>
      <c r="E12" s="378"/>
      <c r="F12" s="1656"/>
      <c r="G12" s="1656"/>
      <c r="H12" s="1656"/>
      <c r="I12" s="1656"/>
      <c r="J12" s="1656"/>
      <c r="K12" s="1656"/>
      <c r="L12" s="1656"/>
      <c r="M12" s="1656"/>
      <c r="N12" s="1656"/>
      <c r="O12" s="1656"/>
      <c r="P12" s="1656"/>
      <c r="Q12" s="1656"/>
      <c r="R12" s="1656"/>
      <c r="S12" s="1656"/>
      <c r="T12" s="1656"/>
      <c r="U12" s="1656"/>
      <c r="V12" s="1656"/>
      <c r="W12" s="1656"/>
      <c r="X12" s="1656"/>
      <c r="Y12" s="1656"/>
      <c r="AA12" s="800"/>
      <c r="AB12" s="800"/>
      <c r="AC12" s="800"/>
      <c r="AD12" s="800"/>
    </row>
    <row r="13" spans="1:30" s="900" customFormat="1" ht="15.75">
      <c r="A13" s="378"/>
      <c r="B13" s="378"/>
      <c r="C13" s="378"/>
      <c r="D13" s="378"/>
      <c r="E13" s="9"/>
      <c r="F13" s="1245"/>
      <c r="G13" s="378"/>
      <c r="H13" s="378"/>
      <c r="I13" s="378"/>
      <c r="J13" s="378"/>
      <c r="K13" s="378"/>
      <c r="L13" s="378"/>
      <c r="M13" s="378"/>
      <c r="N13" s="378"/>
      <c r="O13" s="378"/>
      <c r="P13" s="378"/>
      <c r="Q13" s="378"/>
      <c r="R13" s="378"/>
      <c r="S13" s="378"/>
      <c r="T13" s="378"/>
      <c r="U13" s="378"/>
      <c r="V13" s="378"/>
      <c r="W13" s="378"/>
      <c r="X13" s="378"/>
      <c r="Y13" s="378"/>
      <c r="AA13" s="800"/>
      <c r="AB13" s="800"/>
      <c r="AC13" s="800"/>
      <c r="AD13" s="800"/>
    </row>
    <row r="14" spans="1:30" s="378" customFormat="1" ht="15.75" customHeight="1">
      <c r="A14" s="10" t="s">
        <v>2018</v>
      </c>
      <c r="AA14" s="800"/>
      <c r="AB14" s="800"/>
      <c r="AC14" s="800"/>
      <c r="AD14" s="800"/>
    </row>
    <row r="15" spans="1:30" s="378" customFormat="1" ht="30" customHeight="1">
      <c r="A15"/>
      <c r="B15"/>
      <c r="C15"/>
      <c r="D15"/>
      <c r="E15"/>
      <c r="F15"/>
      <c r="G15"/>
      <c r="H15"/>
      <c r="I15"/>
      <c r="J15"/>
      <c r="K15"/>
      <c r="L15"/>
      <c r="M15"/>
      <c r="N15"/>
      <c r="O15"/>
      <c r="P15"/>
      <c r="Q15"/>
      <c r="R15"/>
      <c r="S15"/>
      <c r="T15"/>
      <c r="U15"/>
      <c r="V15"/>
      <c r="W15"/>
      <c r="X15"/>
      <c r="Y15"/>
      <c r="AA15" s="800"/>
      <c r="AB15" s="800"/>
      <c r="AC15" s="800"/>
      <c r="AD15" s="800"/>
    </row>
    <row r="16" spans="1:30" s="900" customFormat="1" ht="15.75">
      <c r="A16" s="9" t="s">
        <v>2023</v>
      </c>
      <c r="B16" s="10" t="s">
        <v>477</v>
      </c>
      <c r="C16"/>
      <c r="D16"/>
      <c r="E16"/>
      <c r="F16"/>
      <c r="G16"/>
      <c r="H16"/>
      <c r="I16"/>
      <c r="J16"/>
      <c r="K16"/>
      <c r="L16"/>
      <c r="N16"/>
      <c r="O16"/>
      <c r="P16"/>
      <c r="Q16"/>
      <c r="R16"/>
      <c r="S16"/>
      <c r="T16"/>
      <c r="U16" s="10" t="s">
        <v>478</v>
      </c>
      <c r="V16"/>
      <c r="W16"/>
      <c r="X16"/>
      <c r="Y16"/>
      <c r="AA16" s="800"/>
      <c r="AB16" s="800"/>
      <c r="AC16" s="800"/>
      <c r="AD16" s="800"/>
    </row>
    <row r="17" spans="1:30" s="378" customFormat="1" ht="15.75">
      <c r="A17" s="9"/>
      <c r="B17"/>
      <c r="C17"/>
      <c r="D17"/>
      <c r="E17"/>
      <c r="F17"/>
      <c r="G17"/>
      <c r="H17"/>
      <c r="I17"/>
      <c r="J17"/>
      <c r="K17"/>
      <c r="L17"/>
      <c r="N17"/>
      <c r="O17" t="s">
        <v>418</v>
      </c>
      <c r="P17"/>
      <c r="Q17"/>
      <c r="R17"/>
      <c r="S17"/>
      <c r="T17"/>
      <c r="U17"/>
      <c r="V17"/>
      <c r="W17"/>
      <c r="X17"/>
      <c r="Y17"/>
      <c r="AA17" s="800"/>
      <c r="AB17" s="800"/>
      <c r="AC17" s="800"/>
      <c r="AD17" s="800"/>
    </row>
    <row r="18" spans="1:30" s="378" customFormat="1" ht="15.75" customHeight="1">
      <c r="A18"/>
      <c r="B18" s="10" t="s">
        <v>479</v>
      </c>
      <c r="C18"/>
      <c r="D18" s="32"/>
      <c r="E18"/>
      <c r="F18"/>
      <c r="G18"/>
      <c r="H18"/>
      <c r="I18"/>
      <c r="J18"/>
      <c r="N18" s="15"/>
      <c r="O18" s="1479"/>
      <c r="P18" s="1479"/>
      <c r="Q18" s="15"/>
      <c r="R18" s="1654" t="e">
        <f>O18/'Page 17'!C$31</f>
        <v>#DIV/0!</v>
      </c>
      <c r="S18" s="1655"/>
      <c r="T18" s="9" t="s">
        <v>480</v>
      </c>
      <c r="U18" s="1507"/>
      <c r="V18" s="1447"/>
      <c r="W18" s="1447"/>
      <c r="X18" s="1447"/>
      <c r="Y18" s="1447"/>
      <c r="AA18" s="800"/>
      <c r="AB18" s="800"/>
      <c r="AC18" s="800"/>
      <c r="AD18" s="800"/>
    </row>
    <row r="19" spans="1:30" s="1244" customFormat="1" ht="15" customHeight="1">
      <c r="A19"/>
      <c r="B19" s="10" t="s">
        <v>504</v>
      </c>
      <c r="C19"/>
      <c r="D19"/>
      <c r="E19"/>
      <c r="F19"/>
      <c r="G19"/>
      <c r="H19"/>
      <c r="I19"/>
      <c r="J19"/>
      <c r="N19"/>
      <c r="O19" s="1479"/>
      <c r="P19" s="1479"/>
      <c r="Q19"/>
      <c r="R19" s="1654" t="e">
        <f>O19/'Page 17'!C$31</f>
        <v>#DIV/0!</v>
      </c>
      <c r="S19" s="1655"/>
      <c r="T19" s="9" t="s">
        <v>480</v>
      </c>
      <c r="U19" s="1507"/>
      <c r="V19" s="1447"/>
      <c r="W19" s="1447"/>
      <c r="X19" s="1447"/>
      <c r="Y19" s="1447"/>
      <c r="AA19" s="800"/>
      <c r="AB19" s="800"/>
      <c r="AC19" s="800"/>
      <c r="AD19" s="800"/>
    </row>
    <row r="20" spans="1:30" s="378" customFormat="1" ht="15.75" customHeight="1">
      <c r="A20"/>
      <c r="B20" s="10" t="s">
        <v>481</v>
      </c>
      <c r="C20"/>
      <c r="D20" s="9"/>
      <c r="E20"/>
      <c r="F20"/>
      <c r="G20"/>
      <c r="H20"/>
      <c r="I20"/>
      <c r="J20"/>
      <c r="N20"/>
      <c r="O20" s="1479"/>
      <c r="P20" s="1479"/>
      <c r="Q20"/>
      <c r="R20" s="1654" t="e">
        <f>O20/'Page 17'!C$31</f>
        <v>#DIV/0!</v>
      </c>
      <c r="S20" s="1655"/>
      <c r="T20" s="9" t="s">
        <v>480</v>
      </c>
      <c r="U20" s="1507"/>
      <c r="V20" s="1447"/>
      <c r="W20" s="1447"/>
      <c r="X20" s="1447"/>
      <c r="Y20" s="1447"/>
      <c r="AA20" s="800"/>
      <c r="AB20" s="800"/>
      <c r="AC20" s="800"/>
      <c r="AD20" s="800"/>
    </row>
    <row r="21" spans="1:30" s="900" customFormat="1" ht="15.75">
      <c r="A21"/>
      <c r="B21" s="10" t="s">
        <v>482</v>
      </c>
      <c r="C21"/>
      <c r="D21" s="9"/>
      <c r="E21"/>
      <c r="F21"/>
      <c r="G21"/>
      <c r="H21"/>
      <c r="I21"/>
      <c r="J21"/>
      <c r="N21"/>
      <c r="O21" s="1479"/>
      <c r="P21" s="1479"/>
      <c r="Q21"/>
      <c r="R21" s="1654" t="e">
        <f>O21/'Page 17'!C$31</f>
        <v>#DIV/0!</v>
      </c>
      <c r="S21" s="1655"/>
      <c r="T21" s="9" t="s">
        <v>480</v>
      </c>
      <c r="U21" s="1507"/>
      <c r="V21" s="1447"/>
      <c r="W21" s="1447"/>
      <c r="X21" s="1447"/>
      <c r="Y21" s="1447"/>
      <c r="AA21" s="800"/>
      <c r="AB21" s="800"/>
      <c r="AC21" s="800"/>
      <c r="AD21" s="800"/>
    </row>
    <row r="22" spans="1:30" s="900" customFormat="1" ht="15.75">
      <c r="A22"/>
      <c r="B22" s="10" t="s">
        <v>483</v>
      </c>
      <c r="C22"/>
      <c r="D22" s="9"/>
      <c r="E22"/>
      <c r="F22"/>
      <c r="G22"/>
      <c r="H22"/>
      <c r="I22"/>
      <c r="J22"/>
      <c r="N22"/>
      <c r="O22" s="1479"/>
      <c r="P22" s="1479"/>
      <c r="Q22"/>
      <c r="R22" s="1654" t="e">
        <f>O22/'Page 17'!C$31</f>
        <v>#DIV/0!</v>
      </c>
      <c r="S22" s="1655"/>
      <c r="T22" s="9" t="s">
        <v>480</v>
      </c>
      <c r="U22" s="1507"/>
      <c r="V22" s="1447"/>
      <c r="W22" s="1447"/>
      <c r="X22" s="1447"/>
      <c r="Y22" s="1447"/>
      <c r="AA22" s="800"/>
      <c r="AB22" s="800"/>
      <c r="AC22" s="800"/>
      <c r="AD22" s="800"/>
    </row>
    <row r="23" spans="1:30" s="378" customFormat="1" ht="15.75">
      <c r="A23"/>
      <c r="B23" s="10" t="s">
        <v>627</v>
      </c>
      <c r="C23"/>
      <c r="F23" s="1511"/>
      <c r="G23" s="1511"/>
      <c r="H23" s="1511"/>
      <c r="I23" s="1511"/>
      <c r="J23" s="1511"/>
      <c r="K23" s="1511"/>
      <c r="L23" s="861"/>
      <c r="M23" s="861"/>
      <c r="N23" s="861"/>
      <c r="O23" s="1479"/>
      <c r="P23" s="1479"/>
      <c r="Q23"/>
      <c r="R23" s="1654" t="e">
        <f>O23/'Page 17'!C$31</f>
        <v>#DIV/0!</v>
      </c>
      <c r="S23" s="1655"/>
      <c r="T23" s="9" t="s">
        <v>480</v>
      </c>
      <c r="U23" s="1507"/>
      <c r="V23" s="1447"/>
      <c r="W23" s="1447"/>
      <c r="X23" s="1447"/>
      <c r="Y23" s="1447"/>
      <c r="AA23" s="800"/>
      <c r="AB23" s="800"/>
      <c r="AC23" s="800"/>
      <c r="AD23" s="800"/>
    </row>
    <row r="24" spans="1:30" s="378" customFormat="1" ht="9" customHeight="1">
      <c r="A24" s="9"/>
      <c r="B24"/>
      <c r="C24"/>
      <c r="J24" s="861"/>
      <c r="L24" s="861"/>
      <c r="M24" s="861"/>
      <c r="N24" s="861"/>
      <c r="O24" s="861"/>
      <c r="P24" s="861"/>
      <c r="Q24"/>
      <c r="R24"/>
      <c r="S24" s="1246" t="e">
        <f>SUM(R18:R23)</f>
        <v>#DIV/0!</v>
      </c>
      <c r="T24"/>
      <c r="U24"/>
      <c r="V24"/>
      <c r="W24"/>
      <c r="X24"/>
      <c r="Y24"/>
      <c r="AA24" s="800"/>
      <c r="AB24" s="800"/>
      <c r="AC24" s="800"/>
      <c r="AD24" s="800"/>
    </row>
    <row r="25" spans="1:30" s="378" customFormat="1" ht="15.75" customHeight="1">
      <c r="A25" s="9"/>
      <c r="B25"/>
      <c r="C25"/>
      <c r="D25"/>
      <c r="E25"/>
      <c r="F25"/>
      <c r="G25"/>
      <c r="H25"/>
      <c r="I25"/>
      <c r="J25" s="861"/>
      <c r="N25" s="900"/>
      <c r="O25" s="900"/>
      <c r="P25" s="900"/>
      <c r="Q25"/>
      <c r="R25" s="1652" t="s">
        <v>1920</v>
      </c>
      <c r="S25" s="1652"/>
      <c r="T25" s="1652"/>
      <c r="U25" s="1653"/>
      <c r="V25" s="1653"/>
      <c r="W25" s="1653"/>
      <c r="X25" s="1653"/>
      <c r="Y25"/>
      <c r="AA25" s="800"/>
      <c r="AB25" s="800"/>
      <c r="AC25" s="800"/>
      <c r="AD25" s="800"/>
    </row>
    <row r="26" spans="1:30" s="900" customFormat="1" ht="15.75" customHeight="1">
      <c r="A26" s="9" t="s">
        <v>1878</v>
      </c>
      <c r="B26" s="10" t="s">
        <v>484</v>
      </c>
      <c r="C26"/>
      <c r="D26"/>
      <c r="E26"/>
      <c r="F26"/>
      <c r="G26"/>
      <c r="H26"/>
      <c r="I26"/>
      <c r="J26"/>
      <c r="K26" s="911"/>
      <c r="L26" s="911"/>
      <c r="M26" s="911"/>
      <c r="N26"/>
      <c r="O26"/>
      <c r="P26"/>
      <c r="Q26"/>
      <c r="R26"/>
      <c r="S26"/>
      <c r="T26"/>
      <c r="U26"/>
      <c r="V26"/>
      <c r="W26"/>
      <c r="X26"/>
      <c r="Y26"/>
      <c r="AA26" s="800"/>
      <c r="AB26" s="800"/>
      <c r="AC26" s="800"/>
      <c r="AD26" s="800"/>
    </row>
    <row r="27" spans="1:30" s="900" customFormat="1" ht="15.75" customHeight="1">
      <c r="A27" s="9"/>
      <c r="B27"/>
      <c r="C27"/>
      <c r="D27"/>
      <c r="E27"/>
      <c r="F27"/>
      <c r="G27"/>
      <c r="H27"/>
      <c r="I27"/>
      <c r="J27"/>
      <c r="K27"/>
      <c r="L27"/>
      <c r="M27"/>
      <c r="N27"/>
      <c r="O27"/>
      <c r="P27"/>
      <c r="Q27"/>
      <c r="R27"/>
      <c r="S27"/>
      <c r="T27"/>
      <c r="U27"/>
      <c r="V27"/>
      <c r="W27"/>
      <c r="X27"/>
      <c r="Y27"/>
      <c r="AA27" s="800"/>
      <c r="AB27" s="800"/>
      <c r="AC27" s="800"/>
      <c r="AD27" s="800"/>
    </row>
    <row r="28" spans="1:30" s="900" customFormat="1" ht="15.75" customHeight="1">
      <c r="A28"/>
      <c r="B28" s="10" t="s">
        <v>485</v>
      </c>
      <c r="C28"/>
      <c r="D28"/>
      <c r="E28"/>
      <c r="F28"/>
      <c r="G28"/>
      <c r="H28"/>
      <c r="I28"/>
      <c r="J28"/>
      <c r="K28"/>
      <c r="L28"/>
      <c r="M28"/>
      <c r="N28"/>
      <c r="O28"/>
      <c r="P28"/>
      <c r="Q28"/>
      <c r="R28"/>
      <c r="S28"/>
      <c r="T28"/>
      <c r="U28"/>
      <c r="V28"/>
      <c r="W28"/>
      <c r="X28"/>
      <c r="Y28"/>
      <c r="AA28" s="800"/>
      <c r="AB28" s="800"/>
      <c r="AC28" s="800"/>
      <c r="AD28" s="800"/>
    </row>
    <row r="29" spans="1:30" s="378" customFormat="1" ht="15.75" customHeight="1">
      <c r="A29" s="9"/>
      <c r="B29"/>
      <c r="C29"/>
      <c r="D29"/>
      <c r="E29"/>
      <c r="F29"/>
      <c r="G29"/>
      <c r="H29"/>
      <c r="I29"/>
      <c r="J29"/>
      <c r="K29"/>
      <c r="L29"/>
      <c r="M29"/>
      <c r="N29"/>
      <c r="O29"/>
      <c r="P29"/>
      <c r="Q29"/>
      <c r="R29"/>
      <c r="S29"/>
      <c r="T29"/>
      <c r="U29"/>
      <c r="V29"/>
      <c r="W29"/>
      <c r="X29"/>
      <c r="Y29"/>
      <c r="AA29" s="800"/>
      <c r="AB29" s="800"/>
      <c r="AC29" s="800"/>
      <c r="AD29" s="800"/>
    </row>
    <row r="30" spans="1:30" s="378" customFormat="1" ht="15.75" customHeight="1">
      <c r="A30"/>
      <c r="B30"/>
      <c r="C30" s="422"/>
      <c r="D30" s="10" t="s">
        <v>486</v>
      </c>
      <c r="E30"/>
      <c r="F30"/>
      <c r="G30"/>
      <c r="H30"/>
      <c r="I30"/>
      <c r="J30"/>
      <c r="K30"/>
      <c r="L30"/>
      <c r="M30"/>
      <c r="N30"/>
      <c r="O30"/>
      <c r="P30"/>
      <c r="Q30"/>
      <c r="R30"/>
      <c r="S30"/>
      <c r="T30"/>
      <c r="U30"/>
      <c r="V30"/>
      <c r="W30"/>
      <c r="X30"/>
      <c r="Y30"/>
      <c r="AA30" s="800"/>
      <c r="AB30" s="800"/>
      <c r="AC30" s="800"/>
      <c r="AD30" s="800"/>
    </row>
    <row r="31" spans="1:30" s="900" customFormat="1" ht="15.75" customHeight="1">
      <c r="A31"/>
      <c r="B31"/>
      <c r="C31" s="422"/>
      <c r="D31" s="10" t="s">
        <v>1833</v>
      </c>
      <c r="E31"/>
      <c r="F31"/>
      <c r="G31"/>
      <c r="H31"/>
      <c r="I31"/>
      <c r="J31"/>
      <c r="K31"/>
      <c r="L31"/>
      <c r="M31"/>
      <c r="N31"/>
      <c r="O31"/>
      <c r="P31"/>
      <c r="Q31"/>
      <c r="R31"/>
      <c r="S31"/>
      <c r="T31"/>
      <c r="U31"/>
      <c r="V31"/>
      <c r="W31"/>
      <c r="X31"/>
      <c r="Y31"/>
      <c r="AA31" s="800"/>
      <c r="AB31" s="800"/>
      <c r="AC31" s="800"/>
      <c r="AD31" s="800"/>
    </row>
    <row r="32" spans="1:30" s="378" customFormat="1" ht="15.75" customHeight="1">
      <c r="A32"/>
      <c r="B32"/>
      <c r="C32" s="422"/>
      <c r="D32" s="10" t="s">
        <v>1834</v>
      </c>
      <c r="E32"/>
      <c r="F32"/>
      <c r="G32"/>
      <c r="H32"/>
      <c r="I32"/>
      <c r="J32"/>
      <c r="K32"/>
      <c r="L32"/>
      <c r="M32"/>
      <c r="N32"/>
      <c r="O32"/>
      <c r="P32"/>
      <c r="Q32"/>
      <c r="R32"/>
      <c r="S32"/>
      <c r="T32"/>
      <c r="U32"/>
      <c r="V32"/>
      <c r="W32"/>
      <c r="X32"/>
      <c r="Y32"/>
      <c r="AA32" s="800"/>
      <c r="AB32" s="800"/>
      <c r="AC32" s="800"/>
      <c r="AD32" s="800"/>
    </row>
    <row r="33" spans="1:30" s="378" customFormat="1" ht="15.75" customHeight="1">
      <c r="A33"/>
      <c r="B33"/>
      <c r="C33" s="422"/>
      <c r="D33" s="10" t="s">
        <v>1835</v>
      </c>
      <c r="E33"/>
      <c r="F33"/>
      <c r="G33"/>
      <c r="H33"/>
      <c r="I33"/>
      <c r="J33"/>
      <c r="K33"/>
      <c r="L33"/>
      <c r="M33"/>
      <c r="N33"/>
      <c r="O33"/>
      <c r="P33"/>
      <c r="Q33"/>
      <c r="R33"/>
      <c r="S33"/>
      <c r="T33"/>
      <c r="U33"/>
      <c r="V33"/>
      <c r="W33"/>
      <c r="X33"/>
      <c r="Y33"/>
      <c r="AA33" s="800"/>
      <c r="AB33" s="800"/>
      <c r="AC33" s="800"/>
      <c r="AD33" s="800"/>
    </row>
    <row r="34" spans="1:30" s="378" customFormat="1" ht="15.75" customHeight="1">
      <c r="A34"/>
      <c r="B34"/>
      <c r="C34" s="422"/>
      <c r="D34" s="10" t="s">
        <v>1836</v>
      </c>
      <c r="E34"/>
      <c r="F34"/>
      <c r="G34"/>
      <c r="H34"/>
      <c r="I34"/>
      <c r="J34"/>
      <c r="K34"/>
      <c r="L34"/>
      <c r="M34"/>
      <c r="N34"/>
      <c r="O34"/>
      <c r="P34"/>
      <c r="Q34"/>
      <c r="R34"/>
      <c r="S34"/>
      <c r="T34"/>
      <c r="U34"/>
      <c r="V34"/>
      <c r="W34"/>
      <c r="X34"/>
      <c r="Y34"/>
      <c r="AA34" s="800"/>
      <c r="AB34" s="800"/>
      <c r="AC34" s="800"/>
      <c r="AD34" s="800"/>
    </row>
    <row r="35" spans="1:30" ht="15.75" customHeight="1">
      <c r="C35" s="422"/>
      <c r="D35" s="10" t="s">
        <v>1837</v>
      </c>
    </row>
    <row r="36" spans="1:30" ht="15.75" customHeight="1">
      <c r="C36" s="422"/>
      <c r="D36" s="10" t="s">
        <v>1838</v>
      </c>
    </row>
    <row r="37" spans="1:30" ht="15.75" customHeight="1">
      <c r="C37" s="422"/>
      <c r="D37" s="10" t="s">
        <v>1839</v>
      </c>
    </row>
    <row r="38" spans="1:30" ht="15.75" customHeight="1">
      <c r="C38" s="422"/>
      <c r="D38" s="10" t="s">
        <v>1840</v>
      </c>
    </row>
    <row r="39" spans="1:30" ht="15.75" customHeight="1">
      <c r="A39" s="9"/>
    </row>
    <row r="40" spans="1:30" ht="15.75" customHeight="1">
      <c r="B40" s="10" t="s">
        <v>1841</v>
      </c>
      <c r="S40" s="80" t="s">
        <v>1916</v>
      </c>
      <c r="U40" s="1651"/>
      <c r="V40" s="1651"/>
    </row>
    <row r="41" spans="1:30" ht="15.75" customHeight="1">
      <c r="A41" s="9"/>
      <c r="B41" s="11" t="s">
        <v>1842</v>
      </c>
      <c r="D41" s="1447"/>
      <c r="E41" s="1447"/>
      <c r="F41" s="1447"/>
      <c r="G41" s="1447"/>
      <c r="H41" s="1447"/>
      <c r="I41" s="1447"/>
      <c r="J41" s="1447"/>
      <c r="K41" s="1447"/>
      <c r="L41" s="1447"/>
      <c r="M41" s="1447"/>
    </row>
  </sheetData>
  <sheetProtection password="FEF7" sheet="1" objects="1" scenarios="1"/>
  <mergeCells count="32">
    <mergeCell ref="U22:Y22"/>
    <mergeCell ref="F8:S8"/>
    <mergeCell ref="F12:Y12"/>
    <mergeCell ref="A11:S11"/>
    <mergeCell ref="U11:Y11"/>
    <mergeCell ref="U10:Y10"/>
    <mergeCell ref="R21:S21"/>
    <mergeCell ref="R22:S22"/>
    <mergeCell ref="O21:P21"/>
    <mergeCell ref="O22:P22"/>
    <mergeCell ref="R18:S18"/>
    <mergeCell ref="R19:S19"/>
    <mergeCell ref="R20:S20"/>
    <mergeCell ref="O18:P18"/>
    <mergeCell ref="O19:P19"/>
    <mergeCell ref="O20:P20"/>
    <mergeCell ref="U4:Y4"/>
    <mergeCell ref="U5:Y5"/>
    <mergeCell ref="D41:M41"/>
    <mergeCell ref="F23:K23"/>
    <mergeCell ref="U40:V40"/>
    <mergeCell ref="R25:X25"/>
    <mergeCell ref="R23:S23"/>
    <mergeCell ref="O23:P23"/>
    <mergeCell ref="U23:Y23"/>
    <mergeCell ref="U18:Y18"/>
    <mergeCell ref="U19:Y19"/>
    <mergeCell ref="U20:Y20"/>
    <mergeCell ref="U21:Y21"/>
    <mergeCell ref="U6:Y6"/>
    <mergeCell ref="U7:Y7"/>
    <mergeCell ref="U8:Y8"/>
  </mergeCells>
  <phoneticPr fontId="5" type="noConversion"/>
  <conditionalFormatting sqref="R25:X25">
    <cfRule type="expression" dxfId="491" priority="1" stopIfTrue="1">
      <formula>$S$24&gt;100%</formula>
    </cfRule>
  </conditionalFormatting>
  <conditionalFormatting sqref="A26:Y41">
    <cfRule type="expression" dxfId="490" priority="2" stopIfTrue="1">
      <formula>$AA$3&lt;1</formula>
    </cfRule>
  </conditionalFormatting>
  <dataValidations count="3">
    <dataValidation type="list" allowBlank="1" showInputMessage="1" showErrorMessage="1" prompt="Please make selection from Drop Down Menu." sqref="U40:V40">
      <formula1>$N$27:$N$28</formula1>
    </dataValidation>
    <dataValidation type="list" allowBlank="1" showInputMessage="1" showErrorMessage="1" error="Page 5, Section B does not show you are applying for Tax Credits. Thus, input is not allowed." prompt="Please make selection from drop down menu." sqref="U11 U6:Y8">
      <formula1>$AB$7:$AB$8</formula1>
    </dataValidation>
    <dataValidation type="list" allowBlank="1" showInputMessage="1" showErrorMessage="1" sqref="U5:Y5">
      <formula1>$AB$7:$AB$8</formula1>
    </dataValidation>
  </dataValidations>
  <pageMargins left="0.5" right="0.5" top="1" bottom="0.25" header="0.5" footer="0.5"/>
  <pageSetup orientation="portrait" r:id="rId1"/>
  <headerFooter alignWithMargins="0">
    <oddFooter>&amp;CApplication &amp;A</oddFooter>
  </headerFooter>
</worksheet>
</file>

<file path=xl/worksheets/sheet22.xml><?xml version="1.0" encoding="utf-8"?>
<worksheet xmlns="http://schemas.openxmlformats.org/spreadsheetml/2006/main" xmlns:r="http://schemas.openxmlformats.org/officeDocument/2006/relationships">
  <sheetPr codeName="Sheet23"/>
  <dimension ref="A1:O123"/>
  <sheetViews>
    <sheetView showGridLines="0" showRowColHeaders="0" topLeftCell="A19" workbookViewId="0">
      <selection activeCell="B98" sqref="B98:C98"/>
    </sheetView>
  </sheetViews>
  <sheetFormatPr defaultRowHeight="15"/>
  <cols>
    <col min="1" max="1" width="7.85546875" style="2" customWidth="1"/>
    <col min="2" max="2" width="23.5703125" style="2" customWidth="1"/>
    <col min="3" max="3" width="3.7109375" style="2" customWidth="1"/>
    <col min="4" max="6" width="20.7109375" style="2" customWidth="1"/>
    <col min="7" max="7" width="1.85546875" style="768" customWidth="1"/>
    <col min="8" max="8" width="11.5703125" style="768" customWidth="1"/>
    <col min="9" max="9" width="14.28515625" style="768" customWidth="1"/>
    <col min="10" max="15" width="9.140625" style="768"/>
    <col min="16" max="16384" width="9.140625" style="2"/>
  </cols>
  <sheetData>
    <row r="1" spans="1:15" ht="15.75">
      <c r="A1" s="83" t="s">
        <v>1843</v>
      </c>
      <c r="B1" s="83"/>
      <c r="C1" s="83"/>
      <c r="D1" s="18"/>
      <c r="E1" s="18"/>
      <c r="F1" s="18"/>
      <c r="H1" s="768">
        <f>'Page 5'!AB10</f>
        <v>0</v>
      </c>
      <c r="I1" s="768">
        <f>'Page 5'!AC10</f>
        <v>0</v>
      </c>
    </row>
    <row r="2" spans="1:15" ht="8.25" customHeight="1"/>
    <row r="3" spans="1:15" ht="31.5" customHeight="1">
      <c r="A3" s="1718" t="s">
        <v>32</v>
      </c>
      <c r="B3" s="1718"/>
      <c r="C3" s="1718"/>
      <c r="D3" s="1520"/>
      <c r="E3" s="1520"/>
      <c r="F3" s="1520"/>
      <c r="H3" s="1716" t="s">
        <v>948</v>
      </c>
      <c r="I3" s="1716" t="s">
        <v>950</v>
      </c>
      <c r="J3" s="1717" t="s">
        <v>949</v>
      </c>
    </row>
    <row r="4" spans="1:15" ht="4.5" customHeight="1" thickBot="1">
      <c r="H4" s="1716"/>
      <c r="I4" s="1716"/>
      <c r="J4" s="1717"/>
    </row>
    <row r="5" spans="1:15" ht="33" thickTop="1" thickBot="1">
      <c r="A5" s="1719" t="s">
        <v>1844</v>
      </c>
      <c r="B5" s="1720"/>
      <c r="C5" s="1721"/>
      <c r="D5" s="251" t="s">
        <v>1845</v>
      </c>
      <c r="E5" s="251" t="s">
        <v>584</v>
      </c>
      <c r="F5" s="252" t="s">
        <v>289</v>
      </c>
      <c r="H5" s="1716"/>
      <c r="I5" s="1716"/>
      <c r="J5" s="1717"/>
    </row>
    <row r="6" spans="1:15" ht="16.5" thickBot="1">
      <c r="A6" s="1684" t="s">
        <v>585</v>
      </c>
      <c r="B6" s="1685"/>
      <c r="C6" s="1685"/>
      <c r="D6" s="1685"/>
      <c r="E6" s="1685"/>
      <c r="F6" s="1686"/>
      <c r="H6" s="768">
        <f>IF('Page 6'!C21="Tax Credit Applicable Percentage reduced to 4%",1,0)</f>
        <v>0</v>
      </c>
      <c r="I6" s="768">
        <f>IF('Page 5'!J10="No",1,0)</f>
        <v>0</v>
      </c>
      <c r="J6" s="768" t="e">
        <f>IF('Page 21'!#REF!="yes",1,0)</f>
        <v>#REF!</v>
      </c>
      <c r="K6" s="768" t="e">
        <f>SUM(H6:J6)</f>
        <v>#REF!</v>
      </c>
      <c r="L6" s="1219" t="s">
        <v>951</v>
      </c>
    </row>
    <row r="7" spans="1:15" ht="24.95" customHeight="1">
      <c r="A7" s="1704" t="s">
        <v>586</v>
      </c>
      <c r="B7" s="1705"/>
      <c r="C7" s="1706"/>
      <c r="D7" s="488"/>
      <c r="E7" s="489"/>
      <c r="F7" s="490"/>
      <c r="H7" s="1220" t="s">
        <v>955</v>
      </c>
      <c r="I7" s="1220" t="s">
        <v>953</v>
      </c>
      <c r="J7" s="1220" t="s">
        <v>954</v>
      </c>
      <c r="K7" s="1220" t="s">
        <v>956</v>
      </c>
    </row>
    <row r="8" spans="1:15" ht="24.95" customHeight="1">
      <c r="A8" s="1689" t="s">
        <v>887</v>
      </c>
      <c r="B8" s="1713"/>
      <c r="C8" s="1691"/>
      <c r="D8" s="491"/>
      <c r="E8" s="491"/>
      <c r="F8" s="492"/>
      <c r="H8" s="768">
        <f>IF('Page 6'!C21="Tax Credit Applicable Percentage reduced to 4%",0,1)</f>
        <v>1</v>
      </c>
      <c r="I8" s="768">
        <f>IF('Page 5'!J10="Yes",1,0)</f>
        <v>0</v>
      </c>
      <c r="J8" s="768" t="e">
        <f>IF('Page 21'!#REF!="no",1,0)</f>
        <v>#REF!</v>
      </c>
      <c r="K8" s="768">
        <f>'Page 5'!AD41</f>
        <v>0</v>
      </c>
      <c r="L8" s="768" t="e">
        <f>SUM(H8:K8)</f>
        <v>#REF!</v>
      </c>
      <c r="M8" s="1219" t="s">
        <v>952</v>
      </c>
    </row>
    <row r="9" spans="1:15" ht="24.95" customHeight="1">
      <c r="A9" s="1689" t="s">
        <v>587</v>
      </c>
      <c r="B9" s="1713"/>
      <c r="C9" s="1691"/>
      <c r="D9" s="491"/>
      <c r="E9" s="493"/>
      <c r="F9" s="492"/>
    </row>
    <row r="10" spans="1:15" ht="26.1" customHeight="1" thickBot="1">
      <c r="A10" s="1681" t="s">
        <v>588</v>
      </c>
      <c r="B10" s="1682"/>
      <c r="C10" s="1683"/>
      <c r="D10" s="494">
        <f>SUM(D7:D9)</f>
        <v>0</v>
      </c>
      <c r="E10" s="494">
        <f>E8</f>
        <v>0</v>
      </c>
      <c r="F10" s="495"/>
    </row>
    <row r="11" spans="1:15" ht="16.5" customHeight="1" thickBot="1">
      <c r="A11" s="1694"/>
      <c r="B11" s="1695"/>
      <c r="C11" s="1695"/>
      <c r="D11" s="1695"/>
      <c r="E11" s="1695"/>
      <c r="F11" s="1696"/>
    </row>
    <row r="12" spans="1:15" s="254" customFormat="1" ht="9" customHeight="1" thickTop="1" thickBot="1">
      <c r="A12" s="253"/>
      <c r="B12" s="253"/>
      <c r="C12" s="253"/>
      <c r="D12" s="253"/>
      <c r="E12" s="253"/>
      <c r="F12" s="253"/>
      <c r="G12" s="1221"/>
      <c r="H12" s="1221"/>
      <c r="I12" s="1221"/>
      <c r="J12" s="1221"/>
      <c r="K12" s="1221"/>
      <c r="L12" s="1221"/>
      <c r="M12" s="1221"/>
      <c r="N12" s="1221"/>
      <c r="O12" s="1221"/>
    </row>
    <row r="13" spans="1:15" ht="16.5" customHeight="1" thickTop="1" thickBot="1">
      <c r="A13" s="1726" t="s">
        <v>589</v>
      </c>
      <c r="B13" s="1727"/>
      <c r="C13" s="1727"/>
      <c r="D13" s="1728"/>
      <c r="E13" s="1728"/>
      <c r="F13" s="1729"/>
    </row>
    <row r="14" spans="1:15" ht="24.95" customHeight="1">
      <c r="A14" s="1701" t="s">
        <v>583</v>
      </c>
      <c r="B14" s="1702"/>
      <c r="C14" s="267" t="s">
        <v>582</v>
      </c>
      <c r="D14" s="488"/>
      <c r="E14" s="488"/>
      <c r="F14" s="496"/>
    </row>
    <row r="15" spans="1:15" ht="24.95" customHeight="1">
      <c r="A15" s="1707" t="s">
        <v>33</v>
      </c>
      <c r="B15" s="1708"/>
      <c r="C15" s="1711"/>
      <c r="D15" s="491"/>
      <c r="E15" s="493"/>
      <c r="F15" s="497"/>
    </row>
    <row r="16" spans="1:15" ht="24.95" customHeight="1">
      <c r="A16" s="1707" t="s">
        <v>590</v>
      </c>
      <c r="B16" s="1708"/>
      <c r="C16" s="1711"/>
      <c r="D16" s="491"/>
      <c r="E16" s="491"/>
      <c r="F16" s="498"/>
    </row>
    <row r="17" spans="1:10" ht="24.95" customHeight="1" thickBot="1">
      <c r="A17" s="1681" t="s">
        <v>591</v>
      </c>
      <c r="B17" s="1682"/>
      <c r="C17" s="1683"/>
      <c r="D17" s="494">
        <f>SUM(D14:D16)</f>
        <v>0</v>
      </c>
      <c r="E17" s="494">
        <f>SUM(E14:E16)</f>
        <v>0</v>
      </c>
      <c r="F17" s="499">
        <f>SUM(F14:F16)</f>
        <v>0</v>
      </c>
    </row>
    <row r="18" spans="1:10" ht="16.5" customHeight="1" thickBot="1">
      <c r="A18" s="1722"/>
      <c r="B18" s="1723"/>
      <c r="C18" s="1723"/>
      <c r="D18" s="1723"/>
      <c r="E18" s="1723"/>
      <c r="F18" s="1724"/>
    </row>
    <row r="19" spans="1:10" ht="9" customHeight="1" thickTop="1" thickBot="1">
      <c r="A19" s="1725"/>
      <c r="B19" s="1725"/>
      <c r="C19" s="1725"/>
      <c r="D19" s="1725"/>
      <c r="E19" s="1725"/>
      <c r="F19" s="1725"/>
    </row>
    <row r="20" spans="1:10" ht="17.25" customHeight="1" thickTop="1" thickBot="1">
      <c r="A20" s="1697" t="s">
        <v>883</v>
      </c>
      <c r="B20" s="1698"/>
      <c r="C20" s="1698"/>
      <c r="D20" s="1699"/>
      <c r="E20" s="1699"/>
      <c r="F20" s="1700"/>
    </row>
    <row r="21" spans="1:10" ht="24.95" customHeight="1">
      <c r="A21" s="1701" t="s">
        <v>592</v>
      </c>
      <c r="B21" s="1702"/>
      <c r="C21" s="272" t="s">
        <v>595</v>
      </c>
      <c r="D21" s="259"/>
      <c r="E21" s="259"/>
      <c r="F21" s="262"/>
    </row>
    <row r="22" spans="1:10" ht="24.95" customHeight="1">
      <c r="A22" s="1707" t="s">
        <v>593</v>
      </c>
      <c r="B22" s="1710"/>
      <c r="C22" s="273" t="s">
        <v>595</v>
      </c>
      <c r="D22" s="260"/>
      <c r="E22" s="260"/>
      <c r="F22" s="263"/>
    </row>
    <row r="23" spans="1:10" ht="24.95" customHeight="1">
      <c r="A23" s="1707" t="s">
        <v>594</v>
      </c>
      <c r="B23" s="1710"/>
      <c r="C23" s="268" t="s">
        <v>595</v>
      </c>
      <c r="D23" s="260"/>
      <c r="E23" s="260"/>
      <c r="F23" s="263"/>
    </row>
    <row r="24" spans="1:10" ht="24.95" customHeight="1">
      <c r="A24" s="1707" t="s">
        <v>287</v>
      </c>
      <c r="B24" s="1708"/>
      <c r="C24" s="1709"/>
      <c r="D24" s="260"/>
      <c r="E24" s="260"/>
      <c r="F24" s="263"/>
    </row>
    <row r="25" spans="1:10" ht="24.95" customHeight="1">
      <c r="A25" s="1707" t="s">
        <v>34</v>
      </c>
      <c r="B25" s="1708"/>
      <c r="C25" s="1709"/>
      <c r="D25" s="260"/>
      <c r="E25" s="260"/>
      <c r="F25" s="263"/>
    </row>
    <row r="26" spans="1:10" ht="24.95" customHeight="1">
      <c r="A26" s="1707" t="s">
        <v>286</v>
      </c>
      <c r="B26" s="1708"/>
      <c r="C26" s="1709"/>
      <c r="D26" s="260"/>
      <c r="E26" s="260"/>
      <c r="F26" s="263"/>
    </row>
    <row r="27" spans="1:10" ht="24.95" customHeight="1">
      <c r="A27" s="1707" t="s">
        <v>288</v>
      </c>
      <c r="B27" s="1708"/>
      <c r="C27" s="1709"/>
      <c r="D27" s="260"/>
      <c r="E27" s="260"/>
      <c r="F27" s="263"/>
    </row>
    <row r="28" spans="1:10" ht="24.95" customHeight="1">
      <c r="A28" s="269" t="s">
        <v>884</v>
      </c>
      <c r="B28" s="271"/>
      <c r="C28" s="265"/>
      <c r="D28" s="260"/>
      <c r="E28" s="260"/>
      <c r="F28" s="263"/>
      <c r="H28" s="768">
        <f>IF(D29&gt;0,1,0)</f>
        <v>0</v>
      </c>
      <c r="I28" s="768">
        <f>IF(B29="",0,1)</f>
        <v>0</v>
      </c>
      <c r="J28" s="768">
        <f>H28-I28</f>
        <v>0</v>
      </c>
    </row>
    <row r="29" spans="1:10" ht="24.95" customHeight="1">
      <c r="A29" s="266" t="s">
        <v>290</v>
      </c>
      <c r="B29" s="1687"/>
      <c r="C29" s="1688"/>
      <c r="D29" s="260"/>
      <c r="E29" s="260"/>
      <c r="F29" s="263"/>
      <c r="H29" s="1652" t="s">
        <v>513</v>
      </c>
      <c r="I29" s="1652"/>
      <c r="J29" s="1652"/>
    </row>
    <row r="30" spans="1:10" ht="24.95" customHeight="1" thickBot="1">
      <c r="A30" s="1681" t="s">
        <v>885</v>
      </c>
      <c r="B30" s="1682"/>
      <c r="C30" s="1683"/>
      <c r="D30" s="261">
        <f>SUM(D21:D29)</f>
        <v>0</v>
      </c>
      <c r="E30" s="261">
        <f>SUM(E21:E29)</f>
        <v>0</v>
      </c>
      <c r="F30" s="264">
        <f>SUM(F21:F29)</f>
        <v>0</v>
      </c>
    </row>
    <row r="31" spans="1:10" ht="16.5" customHeight="1" thickBot="1">
      <c r="A31" s="256"/>
      <c r="B31" s="257"/>
      <c r="C31" s="257"/>
      <c r="D31" s="257"/>
      <c r="E31" s="257"/>
      <c r="F31" s="258"/>
    </row>
    <row r="32" spans="1:10" ht="16.5" thickTop="1" thickBot="1"/>
    <row r="33" spans="1:10" ht="16.5" customHeight="1" thickBot="1">
      <c r="A33" s="1684" t="s">
        <v>602</v>
      </c>
      <c r="B33" s="1685"/>
      <c r="C33" s="1685"/>
      <c r="D33" s="1685"/>
      <c r="E33" s="1685"/>
      <c r="F33" s="1686"/>
    </row>
    <row r="34" spans="1:10" ht="23.25" customHeight="1">
      <c r="A34" s="1704" t="s">
        <v>596</v>
      </c>
      <c r="B34" s="1705"/>
      <c r="C34" s="1706"/>
      <c r="D34" s="488"/>
      <c r="E34" s="500"/>
      <c r="F34" s="501"/>
    </row>
    <row r="35" spans="1:10" ht="23.25" customHeight="1">
      <c r="A35" s="1689" t="s">
        <v>597</v>
      </c>
      <c r="B35" s="1690"/>
      <c r="C35" s="1691"/>
      <c r="D35" s="502"/>
      <c r="E35" s="503"/>
      <c r="F35" s="504"/>
    </row>
    <row r="36" spans="1:10" ht="23.25" customHeight="1">
      <c r="A36" s="1689" t="s">
        <v>598</v>
      </c>
      <c r="B36" s="1690"/>
      <c r="C36" s="1691"/>
      <c r="D36" s="502"/>
      <c r="E36" s="503"/>
      <c r="F36" s="504"/>
    </row>
    <row r="37" spans="1:10" ht="23.25" customHeight="1">
      <c r="A37" s="1689" t="s">
        <v>599</v>
      </c>
      <c r="B37" s="1690"/>
      <c r="C37" s="1691"/>
      <c r="D37" s="502"/>
      <c r="E37" s="503"/>
      <c r="F37" s="504"/>
    </row>
    <row r="38" spans="1:10" ht="23.25" customHeight="1">
      <c r="A38" s="1689" t="s">
        <v>600</v>
      </c>
      <c r="B38" s="1713"/>
      <c r="C38" s="1691"/>
      <c r="D38" s="491"/>
      <c r="E38" s="505"/>
      <c r="F38" s="506"/>
      <c r="H38" s="768">
        <f>IF(D39&gt;0,1,0)</f>
        <v>0</v>
      </c>
      <c r="I38" s="768">
        <f>IF(B39="",0,1)</f>
        <v>0</v>
      </c>
      <c r="J38" s="768">
        <f>H38-I38</f>
        <v>0</v>
      </c>
    </row>
    <row r="39" spans="1:10" ht="26.25">
      <c r="A39" s="270" t="s">
        <v>601</v>
      </c>
      <c r="B39" s="1692"/>
      <c r="C39" s="1693"/>
      <c r="D39" s="491"/>
      <c r="E39" s="505"/>
      <c r="F39" s="506"/>
      <c r="H39" s="1652" t="s">
        <v>513</v>
      </c>
      <c r="I39" s="1652"/>
      <c r="J39" s="1652"/>
    </row>
    <row r="40" spans="1:10" ht="24" customHeight="1" thickBot="1">
      <c r="A40" s="1681" t="s">
        <v>1416</v>
      </c>
      <c r="B40" s="1682"/>
      <c r="C40" s="1683"/>
      <c r="D40" s="494">
        <f>SUM(D34:D39)</f>
        <v>0</v>
      </c>
      <c r="E40" s="507">
        <f>SUM(E34:E39)</f>
        <v>0</v>
      </c>
      <c r="F40" s="508">
        <f>SUM(F34:F39)</f>
        <v>0</v>
      </c>
    </row>
    <row r="41" spans="1:10" ht="16.5" customHeight="1" thickBot="1">
      <c r="A41" s="1694"/>
      <c r="B41" s="1695"/>
      <c r="C41" s="1695"/>
      <c r="D41" s="1695"/>
      <c r="E41" s="1695"/>
      <c r="F41" s="1696"/>
    </row>
    <row r="42" spans="1:10" ht="17.25" thickTop="1" thickBot="1">
      <c r="A42" s="253"/>
      <c r="B42" s="253"/>
      <c r="C42" s="253"/>
      <c r="D42" s="253"/>
      <c r="E42" s="253"/>
      <c r="F42" s="253"/>
    </row>
    <row r="43" spans="1:10" ht="17.25" customHeight="1" thickTop="1" thickBot="1">
      <c r="A43" s="1697" t="s">
        <v>603</v>
      </c>
      <c r="B43" s="1698"/>
      <c r="C43" s="1698"/>
      <c r="D43" s="1699"/>
      <c r="E43" s="1699"/>
      <c r="F43" s="1700"/>
    </row>
    <row r="44" spans="1:10" ht="23.1" customHeight="1">
      <c r="A44" s="1701" t="s">
        <v>604</v>
      </c>
      <c r="B44" s="1702"/>
      <c r="C44" s="1703"/>
      <c r="D44" s="259"/>
      <c r="E44" s="259"/>
      <c r="F44" s="262"/>
    </row>
    <row r="45" spans="1:10" ht="23.1" customHeight="1">
      <c r="A45" s="1707" t="s">
        <v>605</v>
      </c>
      <c r="B45" s="1710"/>
      <c r="C45" s="1711"/>
      <c r="D45" s="260"/>
      <c r="E45" s="260"/>
      <c r="F45" s="263"/>
    </row>
    <row r="46" spans="1:10" ht="23.1" customHeight="1">
      <c r="A46" s="1707" t="s">
        <v>606</v>
      </c>
      <c r="B46" s="1710"/>
      <c r="C46" s="1711"/>
      <c r="D46" s="260"/>
      <c r="E46" s="260"/>
      <c r="F46" s="263"/>
    </row>
    <row r="47" spans="1:10" ht="23.1" customHeight="1">
      <c r="A47" s="1707" t="s">
        <v>607</v>
      </c>
      <c r="B47" s="1708"/>
      <c r="C47" s="1709"/>
      <c r="D47" s="260"/>
      <c r="E47" s="260"/>
      <c r="F47" s="263"/>
    </row>
    <row r="48" spans="1:10" ht="23.1" customHeight="1">
      <c r="A48" s="1707" t="s">
        <v>608</v>
      </c>
      <c r="B48" s="1708"/>
      <c r="C48" s="1709"/>
      <c r="D48" s="260"/>
      <c r="E48" s="260"/>
      <c r="F48" s="263"/>
      <c r="H48" s="1660" t="s">
        <v>1821</v>
      </c>
      <c r="I48" s="1660"/>
      <c r="J48" s="1660"/>
    </row>
    <row r="49" spans="1:10" ht="23.1" customHeight="1">
      <c r="A49" s="1707" t="s">
        <v>609</v>
      </c>
      <c r="B49" s="1708"/>
      <c r="C49" s="1709"/>
      <c r="D49" s="260"/>
      <c r="E49" s="260"/>
      <c r="F49" s="263"/>
      <c r="H49" s="1660"/>
      <c r="I49" s="1660"/>
      <c r="J49" s="1660"/>
    </row>
    <row r="50" spans="1:10" ht="23.1" customHeight="1">
      <c r="A50" s="1707" t="s">
        <v>610</v>
      </c>
      <c r="B50" s="1708"/>
      <c r="C50" s="1709"/>
      <c r="D50" s="260"/>
      <c r="E50" s="260"/>
      <c r="F50" s="263"/>
      <c r="H50" s="1661"/>
      <c r="I50" s="1661"/>
      <c r="J50" s="1661"/>
    </row>
    <row r="51" spans="1:10" ht="23.1" customHeight="1">
      <c r="A51" s="1714" t="s">
        <v>1816</v>
      </c>
      <c r="B51" s="1715"/>
      <c r="C51" s="1709"/>
      <c r="D51" s="260"/>
      <c r="E51" s="260"/>
      <c r="F51" s="263"/>
    </row>
    <row r="52" spans="1:10" ht="23.1" customHeight="1">
      <c r="A52" s="1714" t="s">
        <v>611</v>
      </c>
      <c r="B52" s="1715"/>
      <c r="C52" s="1709"/>
      <c r="D52" s="260"/>
      <c r="E52" s="260"/>
      <c r="F52" s="263"/>
    </row>
    <row r="53" spans="1:10" ht="23.1" customHeight="1">
      <c r="A53" s="1714" t="s">
        <v>612</v>
      </c>
      <c r="B53" s="1715"/>
      <c r="C53" s="1709"/>
      <c r="D53" s="260"/>
      <c r="E53" s="260"/>
      <c r="F53" s="263"/>
    </row>
    <row r="54" spans="1:10" ht="23.1" customHeight="1">
      <c r="A54" s="1714" t="s">
        <v>613</v>
      </c>
      <c r="B54" s="1715"/>
      <c r="C54" s="1709"/>
      <c r="D54" s="260"/>
      <c r="E54" s="260"/>
      <c r="F54" s="263"/>
    </row>
    <row r="55" spans="1:10" ht="23.1" customHeight="1">
      <c r="A55" s="1714" t="s">
        <v>614</v>
      </c>
      <c r="B55" s="1715"/>
      <c r="C55" s="1709"/>
      <c r="D55" s="260"/>
      <c r="E55" s="260"/>
      <c r="F55" s="263"/>
    </row>
    <row r="56" spans="1:10" ht="23.1" customHeight="1">
      <c r="A56" s="1714" t="s">
        <v>615</v>
      </c>
      <c r="B56" s="1715"/>
      <c r="C56" s="1709"/>
      <c r="D56" s="260"/>
      <c r="E56" s="274"/>
      <c r="F56" s="275"/>
      <c r="H56" s="768">
        <f>IF(D57&gt;0,1,0)</f>
        <v>0</v>
      </c>
      <c r="I56" s="768">
        <f>IF(B57="",0,1)</f>
        <v>0</v>
      </c>
      <c r="J56" s="768">
        <f>H56-I56</f>
        <v>0</v>
      </c>
    </row>
    <row r="57" spans="1:10" ht="26.25">
      <c r="A57" s="266" t="s">
        <v>290</v>
      </c>
      <c r="B57" s="1687"/>
      <c r="C57" s="1688"/>
      <c r="D57" s="260"/>
      <c r="E57" s="260"/>
      <c r="F57" s="263"/>
      <c r="H57" s="1652" t="s">
        <v>513</v>
      </c>
      <c r="I57" s="1652"/>
      <c r="J57" s="1652"/>
    </row>
    <row r="58" spans="1:10" ht="20.25" customHeight="1" thickBot="1">
      <c r="A58" s="1681" t="s">
        <v>1417</v>
      </c>
      <c r="B58" s="1682"/>
      <c r="C58" s="1683"/>
      <c r="D58" s="261">
        <f>SUM(D44:D57)</f>
        <v>0</v>
      </c>
      <c r="E58" s="261">
        <f>SUM(E44:E57)</f>
        <v>0</v>
      </c>
      <c r="F58" s="264">
        <f>SUM(F44:F57)</f>
        <v>0</v>
      </c>
    </row>
    <row r="59" spans="1:10" ht="16.5" customHeight="1" thickBot="1">
      <c r="A59" s="256"/>
      <c r="B59" s="257"/>
      <c r="C59" s="257"/>
      <c r="D59" s="257"/>
      <c r="E59" s="257"/>
      <c r="F59" s="258"/>
    </row>
    <row r="60" spans="1:10" ht="6.75" customHeight="1" thickTop="1"/>
    <row r="61" spans="1:10" ht="15.75" thickBot="1"/>
    <row r="62" spans="1:10" ht="16.5" thickBot="1">
      <c r="A62" s="1684" t="s">
        <v>1115</v>
      </c>
      <c r="B62" s="1685"/>
      <c r="C62" s="1685"/>
      <c r="D62" s="1685"/>
      <c r="E62" s="1685"/>
      <c r="F62" s="1686"/>
    </row>
    <row r="63" spans="1:10" ht="23.25" customHeight="1">
      <c r="A63" s="1704" t="s">
        <v>615</v>
      </c>
      <c r="B63" s="1705"/>
      <c r="C63" s="1706"/>
      <c r="D63" s="488"/>
      <c r="E63" s="509"/>
      <c r="F63" s="510"/>
    </row>
    <row r="64" spans="1:10" ht="23.25" customHeight="1">
      <c r="A64" s="1689" t="s">
        <v>1117</v>
      </c>
      <c r="B64" s="1690"/>
      <c r="C64" s="1691"/>
      <c r="D64" s="502"/>
      <c r="E64" s="511"/>
      <c r="F64" s="512"/>
    </row>
    <row r="65" spans="1:10" ht="23.25" customHeight="1">
      <c r="A65" s="1689" t="s">
        <v>607</v>
      </c>
      <c r="B65" s="1690"/>
      <c r="C65" s="1691"/>
      <c r="D65" s="502"/>
      <c r="E65" s="511"/>
      <c r="F65" s="512"/>
    </row>
    <row r="66" spans="1:10" ht="23.25" customHeight="1">
      <c r="A66" s="1689" t="s">
        <v>610</v>
      </c>
      <c r="B66" s="1690"/>
      <c r="C66" s="1691"/>
      <c r="D66" s="502"/>
      <c r="E66" s="511"/>
      <c r="F66" s="512"/>
    </row>
    <row r="67" spans="1:10" ht="23.25" customHeight="1">
      <c r="A67" s="1689" t="s">
        <v>1118</v>
      </c>
      <c r="B67" s="1713"/>
      <c r="C67" s="1691"/>
      <c r="D67" s="502"/>
      <c r="E67" s="511"/>
      <c r="F67" s="512"/>
    </row>
    <row r="68" spans="1:10" ht="23.25" customHeight="1">
      <c r="A68" s="1689" t="s">
        <v>1816</v>
      </c>
      <c r="B68" s="1690"/>
      <c r="C68" s="1691"/>
      <c r="D68" s="502"/>
      <c r="E68" s="511"/>
      <c r="F68" s="512"/>
    </row>
    <row r="69" spans="1:10" ht="23.25" customHeight="1">
      <c r="A69" s="1689" t="s">
        <v>612</v>
      </c>
      <c r="B69" s="1713"/>
      <c r="C69" s="1691"/>
      <c r="D69" s="491"/>
      <c r="E69" s="513"/>
      <c r="F69" s="514"/>
    </row>
    <row r="70" spans="1:10" ht="23.25" customHeight="1">
      <c r="A70" s="1689" t="s">
        <v>613</v>
      </c>
      <c r="B70" s="1690"/>
      <c r="C70" s="1691"/>
      <c r="D70" s="491"/>
      <c r="E70" s="513"/>
      <c r="F70" s="514"/>
    </row>
    <row r="71" spans="1:10" ht="23.25" customHeight="1">
      <c r="A71" s="1689" t="s">
        <v>1119</v>
      </c>
      <c r="B71" s="1690"/>
      <c r="C71" s="1691"/>
      <c r="D71" s="491"/>
      <c r="E71" s="513"/>
      <c r="F71" s="514"/>
      <c r="H71" s="768">
        <f>IF(D72&gt;0,1,0)</f>
        <v>0</v>
      </c>
      <c r="I71" s="768">
        <f>IF(B72="",0,1)</f>
        <v>0</v>
      </c>
      <c r="J71" s="768">
        <f>H71-I71</f>
        <v>0</v>
      </c>
    </row>
    <row r="72" spans="1:10" ht="26.25">
      <c r="A72" s="270" t="s">
        <v>601</v>
      </c>
      <c r="B72" s="1692"/>
      <c r="C72" s="1693"/>
      <c r="D72" s="491"/>
      <c r="E72" s="513"/>
      <c r="F72" s="514"/>
      <c r="H72" s="1652" t="s">
        <v>513</v>
      </c>
      <c r="I72" s="1652"/>
      <c r="J72" s="1652"/>
    </row>
    <row r="73" spans="1:10" ht="26.25" customHeight="1" thickBot="1">
      <c r="A73" s="1681" t="s">
        <v>1418</v>
      </c>
      <c r="B73" s="1682"/>
      <c r="C73" s="1683"/>
      <c r="D73" s="494">
        <f>SUM(D63:D72)</f>
        <v>0</v>
      </c>
      <c r="E73" s="507">
        <f>E69</f>
        <v>0</v>
      </c>
      <c r="F73" s="508">
        <f>SUM(F63:F72)</f>
        <v>0</v>
      </c>
    </row>
    <row r="74" spans="1:10" ht="16.5" customHeight="1" thickBot="1">
      <c r="A74" s="1694"/>
      <c r="B74" s="1695"/>
      <c r="C74" s="1695"/>
      <c r="D74" s="1695"/>
      <c r="E74" s="1695"/>
      <c r="F74" s="1696"/>
    </row>
    <row r="75" spans="1:10" ht="17.25" thickTop="1" thickBot="1">
      <c r="A75" s="253"/>
      <c r="B75" s="253"/>
      <c r="C75" s="253"/>
      <c r="D75" s="253"/>
      <c r="E75" s="253"/>
      <c r="F75" s="253"/>
    </row>
    <row r="76" spans="1:10" ht="17.25" thickTop="1" thickBot="1">
      <c r="A76" s="1697" t="s">
        <v>1116</v>
      </c>
      <c r="B76" s="1698"/>
      <c r="C76" s="1698"/>
      <c r="D76" s="1699"/>
      <c r="E76" s="1699"/>
      <c r="F76" s="1700"/>
    </row>
    <row r="77" spans="1:10" ht="23.25" customHeight="1">
      <c r="A77" s="1701" t="s">
        <v>1120</v>
      </c>
      <c r="B77" s="1702"/>
      <c r="C77" s="1703"/>
      <c r="D77" s="259"/>
      <c r="E77" s="259"/>
      <c r="F77" s="262"/>
    </row>
    <row r="78" spans="1:10" ht="23.25" customHeight="1">
      <c r="A78" s="1707" t="s">
        <v>1121</v>
      </c>
      <c r="B78" s="1710"/>
      <c r="C78" s="1711"/>
      <c r="D78" s="260"/>
      <c r="E78" s="260"/>
      <c r="F78" s="263"/>
    </row>
    <row r="79" spans="1:10" ht="23.25" customHeight="1">
      <c r="A79" s="1707" t="s">
        <v>1122</v>
      </c>
      <c r="B79" s="1710"/>
      <c r="C79" s="1711"/>
      <c r="D79" s="260"/>
      <c r="E79" s="260"/>
      <c r="F79" s="263"/>
    </row>
    <row r="80" spans="1:10" ht="23.25" customHeight="1">
      <c r="A80" s="1707" t="s">
        <v>1123</v>
      </c>
      <c r="B80" s="1708"/>
      <c r="C80" s="1709"/>
      <c r="D80" s="260"/>
      <c r="E80" s="274"/>
      <c r="F80" s="275"/>
    </row>
    <row r="81" spans="1:10" ht="23.25" customHeight="1">
      <c r="A81" s="1707" t="s">
        <v>1124</v>
      </c>
      <c r="B81" s="1708"/>
      <c r="C81" s="1709"/>
      <c r="D81" s="260"/>
      <c r="E81" s="274"/>
      <c r="F81" s="275"/>
    </row>
    <row r="82" spans="1:10" ht="23.25" customHeight="1">
      <c r="A82" s="1707" t="s">
        <v>1125</v>
      </c>
      <c r="B82" s="1708"/>
      <c r="C82" s="1709"/>
      <c r="D82" s="260"/>
      <c r="E82" s="274"/>
      <c r="F82" s="275"/>
      <c r="H82" s="768">
        <f>IF(D83&gt;0,1,0)</f>
        <v>0</v>
      </c>
      <c r="I82" s="768">
        <f>IF(B83="",0,1)</f>
        <v>0</v>
      </c>
      <c r="J82" s="768">
        <f>H82-I82</f>
        <v>0</v>
      </c>
    </row>
    <row r="83" spans="1:10" ht="28.5" customHeight="1">
      <c r="A83" s="266" t="s">
        <v>290</v>
      </c>
      <c r="B83" s="1687"/>
      <c r="C83" s="1688"/>
      <c r="D83" s="260"/>
      <c r="E83" s="274"/>
      <c r="F83" s="275"/>
      <c r="H83" s="1652" t="s">
        <v>513</v>
      </c>
      <c r="I83" s="1652"/>
      <c r="J83" s="1652"/>
    </row>
    <row r="84" spans="1:10" ht="26.25" customHeight="1" thickBot="1">
      <c r="A84" s="1681" t="s">
        <v>1419</v>
      </c>
      <c r="B84" s="1682"/>
      <c r="C84" s="1683"/>
      <c r="D84" s="261">
        <f>SUM(D77:D83)</f>
        <v>0</v>
      </c>
      <c r="E84" s="261">
        <f>SUM(E77:E83)</f>
        <v>0</v>
      </c>
      <c r="F84" s="264">
        <f>SUM(F77:F83)</f>
        <v>0</v>
      </c>
    </row>
    <row r="85" spans="1:10" ht="16.5" customHeight="1" thickBot="1">
      <c r="A85" s="256"/>
      <c r="B85" s="257"/>
      <c r="C85" s="257"/>
      <c r="D85" s="257"/>
      <c r="E85" s="257"/>
      <c r="F85" s="258"/>
    </row>
    <row r="86" spans="1:10" ht="16.5" thickTop="1" thickBot="1"/>
    <row r="87" spans="1:10" ht="16.5" thickBot="1">
      <c r="A87" s="1684" t="s">
        <v>1126</v>
      </c>
      <c r="B87" s="1685"/>
      <c r="C87" s="1685"/>
      <c r="D87" s="1685"/>
      <c r="E87" s="1685"/>
      <c r="F87" s="1686"/>
    </row>
    <row r="88" spans="1:10" ht="23.25" customHeight="1">
      <c r="A88" s="1704" t="s">
        <v>1435</v>
      </c>
      <c r="B88" s="1705"/>
      <c r="C88" s="1706"/>
      <c r="D88" s="260"/>
      <c r="E88" s="509"/>
      <c r="F88" s="510"/>
    </row>
    <row r="89" spans="1:10" ht="23.25" customHeight="1">
      <c r="A89" s="1689" t="s">
        <v>1127</v>
      </c>
      <c r="B89" s="1690"/>
      <c r="C89" s="1691"/>
      <c r="D89" s="260"/>
      <c r="E89" s="511"/>
      <c r="F89" s="512"/>
    </row>
    <row r="90" spans="1:10" ht="23.25" customHeight="1">
      <c r="A90" s="1689" t="s">
        <v>1128</v>
      </c>
      <c r="B90" s="1690"/>
      <c r="C90" s="1691"/>
      <c r="D90" s="260"/>
      <c r="E90" s="511"/>
      <c r="F90" s="512"/>
      <c r="H90" s="768">
        <f>IF(D91&gt;0,1,0)</f>
        <v>0</v>
      </c>
      <c r="I90" s="768">
        <f>IF(B91="",0,1)</f>
        <v>0</v>
      </c>
      <c r="J90" s="768">
        <f>H90-I90</f>
        <v>0</v>
      </c>
    </row>
    <row r="91" spans="1:10" ht="26.25">
      <c r="A91" s="270" t="s">
        <v>601</v>
      </c>
      <c r="B91" s="1692"/>
      <c r="C91" s="1693"/>
      <c r="D91" s="260"/>
      <c r="E91" s="513"/>
      <c r="F91" s="514"/>
      <c r="H91" s="1652" t="s">
        <v>513</v>
      </c>
      <c r="I91" s="1652"/>
      <c r="J91" s="1652"/>
    </row>
    <row r="92" spans="1:10" ht="26.25" customHeight="1" thickBot="1">
      <c r="A92" s="1681" t="s">
        <v>1420</v>
      </c>
      <c r="B92" s="1682"/>
      <c r="C92" s="1683"/>
      <c r="D92" s="494">
        <f>SUM(D88:D91)</f>
        <v>0</v>
      </c>
      <c r="E92" s="507">
        <v>0</v>
      </c>
      <c r="F92" s="508">
        <v>0</v>
      </c>
    </row>
    <row r="93" spans="1:10" ht="16.5" customHeight="1" thickBot="1">
      <c r="A93" s="1694"/>
      <c r="B93" s="1695"/>
      <c r="C93" s="1695"/>
      <c r="D93" s="1695"/>
      <c r="E93" s="1695"/>
      <c r="F93" s="1696"/>
    </row>
    <row r="94" spans="1:10" ht="17.25" thickTop="1" thickBot="1">
      <c r="A94" s="253"/>
      <c r="B94" s="253"/>
      <c r="C94" s="253"/>
      <c r="D94" s="253"/>
      <c r="E94" s="253"/>
      <c r="F94" s="253"/>
    </row>
    <row r="95" spans="1:10" ht="17.25" thickTop="1" thickBot="1">
      <c r="A95" s="1697" t="s">
        <v>1129</v>
      </c>
      <c r="B95" s="1698"/>
      <c r="C95" s="1698"/>
      <c r="D95" s="1699"/>
      <c r="E95" s="1699"/>
      <c r="F95" s="1700"/>
    </row>
    <row r="96" spans="1:10" ht="23.25" customHeight="1">
      <c r="A96" s="1701" t="s">
        <v>1130</v>
      </c>
      <c r="B96" s="1702"/>
      <c r="C96" s="1703"/>
      <c r="D96" s="259"/>
      <c r="E96" s="260"/>
      <c r="F96" s="262"/>
    </row>
    <row r="97" spans="1:10" ht="23.25" customHeight="1">
      <c r="A97" s="1707" t="s">
        <v>1131</v>
      </c>
      <c r="B97" s="1710"/>
      <c r="C97" s="1711"/>
      <c r="D97" s="260"/>
      <c r="E97" s="260"/>
      <c r="F97" s="263"/>
      <c r="H97" s="768">
        <f>IF(D98&gt;0,1,0)</f>
        <v>0</v>
      </c>
      <c r="I97" s="768">
        <f>IF(B98="",0,1)</f>
        <v>0</v>
      </c>
      <c r="J97" s="768">
        <f>H97-I97</f>
        <v>0</v>
      </c>
    </row>
    <row r="98" spans="1:10" ht="26.25">
      <c r="A98" s="266" t="s">
        <v>290</v>
      </c>
      <c r="B98" s="1712"/>
      <c r="C98" s="1688"/>
      <c r="D98" s="260"/>
      <c r="E98" s="278"/>
      <c r="F98" s="279"/>
      <c r="H98" s="1652" t="s">
        <v>513</v>
      </c>
      <c r="I98" s="1652"/>
      <c r="J98" s="1652"/>
    </row>
    <row r="99" spans="1:10" ht="26.25" customHeight="1" thickBot="1">
      <c r="A99" s="1681" t="s">
        <v>1421</v>
      </c>
      <c r="B99" s="1682"/>
      <c r="C99" s="1683"/>
      <c r="D99" s="261">
        <f>SUM(D96:D98)</f>
        <v>0</v>
      </c>
      <c r="E99" s="261">
        <f>SUM(E96:E98)</f>
        <v>0</v>
      </c>
      <c r="F99" s="264">
        <f>SUM(F96:F98)</f>
        <v>0</v>
      </c>
    </row>
    <row r="100" spans="1:10" ht="16.5" customHeight="1" thickBot="1">
      <c r="A100" s="256"/>
      <c r="B100" s="257"/>
      <c r="C100" s="257"/>
      <c r="D100" s="257"/>
      <c r="E100" s="257"/>
      <c r="F100" s="258"/>
    </row>
    <row r="101" spans="1:10" ht="16.5" thickTop="1" thickBot="1"/>
    <row r="102" spans="1:10" ht="17.25" thickTop="1" thickBot="1">
      <c r="A102" s="1697" t="s">
        <v>1132</v>
      </c>
      <c r="B102" s="1698"/>
      <c r="C102" s="1698"/>
      <c r="D102" s="1699"/>
      <c r="E102" s="1699"/>
      <c r="F102" s="1700"/>
    </row>
    <row r="103" spans="1:10" ht="23.25" customHeight="1">
      <c r="A103" s="1701" t="s">
        <v>2142</v>
      </c>
      <c r="B103" s="1702"/>
      <c r="C103" s="1703"/>
      <c r="D103" s="259"/>
      <c r="E103" s="276"/>
      <c r="F103" s="277"/>
    </row>
    <row r="104" spans="1:10" ht="23.25" customHeight="1">
      <c r="A104" s="1707" t="s">
        <v>202</v>
      </c>
      <c r="B104" s="1710"/>
      <c r="C104" s="1711"/>
      <c r="D104" s="260"/>
      <c r="E104" s="274"/>
      <c r="F104" s="275"/>
    </row>
    <row r="105" spans="1:10" ht="23.25" customHeight="1">
      <c r="A105" s="1707" t="s">
        <v>1436</v>
      </c>
      <c r="B105" s="1710"/>
      <c r="C105" s="1711"/>
      <c r="D105" s="260"/>
      <c r="E105" s="274"/>
      <c r="F105" s="275"/>
    </row>
    <row r="106" spans="1:10" ht="23.25" customHeight="1">
      <c r="A106" s="1707" t="s">
        <v>203</v>
      </c>
      <c r="B106" s="1708"/>
      <c r="C106" s="1709"/>
      <c r="D106" s="260"/>
      <c r="E106" s="274"/>
      <c r="F106" s="275"/>
    </row>
    <row r="107" spans="1:10" ht="23.25" customHeight="1">
      <c r="A107" s="1707" t="s">
        <v>204</v>
      </c>
      <c r="B107" s="1708"/>
      <c r="C107" s="1709"/>
      <c r="D107" s="260"/>
      <c r="E107" s="274"/>
      <c r="F107" s="275"/>
      <c r="H107" s="768">
        <f>IF(D108&gt;0,1,0)</f>
        <v>0</v>
      </c>
      <c r="I107" s="768">
        <f>IF(B108="",0,1)</f>
        <v>0</v>
      </c>
      <c r="J107" s="768">
        <f>H107-I107</f>
        <v>0</v>
      </c>
    </row>
    <row r="108" spans="1:10" ht="26.25">
      <c r="A108" s="266" t="s">
        <v>290</v>
      </c>
      <c r="B108" s="1687"/>
      <c r="C108" s="1688"/>
      <c r="D108" s="260"/>
      <c r="E108" s="274"/>
      <c r="F108" s="275"/>
      <c r="H108" s="1652" t="s">
        <v>513</v>
      </c>
      <c r="I108" s="1652"/>
      <c r="J108" s="1652"/>
    </row>
    <row r="109" spans="1:10" ht="26.25" customHeight="1" thickBot="1">
      <c r="A109" s="1681" t="s">
        <v>628</v>
      </c>
      <c r="B109" s="1682"/>
      <c r="C109" s="1683"/>
      <c r="D109" s="261">
        <f>SUM(D103:D108)</f>
        <v>0</v>
      </c>
      <c r="E109" s="261">
        <f>SUM(E103:E108)</f>
        <v>0</v>
      </c>
      <c r="F109" s="264">
        <f>SUM(F103:F108)</f>
        <v>0</v>
      </c>
    </row>
    <row r="110" spans="1:10" ht="16.5" customHeight="1" thickBot="1">
      <c r="A110" s="256"/>
      <c r="B110" s="257"/>
      <c r="C110" s="257"/>
      <c r="D110" s="257"/>
      <c r="E110" s="257"/>
      <c r="F110" s="258"/>
    </row>
    <row r="111" spans="1:10" ht="16.5" thickTop="1" thickBot="1"/>
    <row r="112" spans="1:10" ht="16.5" thickBot="1">
      <c r="A112" s="1684" t="s">
        <v>205</v>
      </c>
      <c r="B112" s="1685"/>
      <c r="C112" s="1685"/>
      <c r="D112" s="1685"/>
      <c r="E112" s="1685"/>
      <c r="F112" s="1686"/>
    </row>
    <row r="113" spans="1:13" ht="33.75" customHeight="1" thickBot="1">
      <c r="A113" s="1662" t="s">
        <v>206</v>
      </c>
      <c r="B113" s="1663"/>
      <c r="C113" s="1664"/>
      <c r="D113" s="494">
        <f>D10+D17+D30+D40+D58+D73+D84+D92+D99+D109</f>
        <v>0</v>
      </c>
      <c r="E113" s="494">
        <f>E10+E17+E30+E40+E58+E73+E84+E92+E99+E109</f>
        <v>0</v>
      </c>
      <c r="F113" s="515">
        <f>F10+F17+F30+F40+F58+F73+F84+F92+F99+F109</f>
        <v>0</v>
      </c>
    </row>
    <row r="114" spans="1:13" ht="33.75" customHeight="1">
      <c r="A114" s="1665" t="s">
        <v>207</v>
      </c>
      <c r="B114" s="1666"/>
      <c r="C114" s="1666"/>
      <c r="D114" s="1667"/>
      <c r="E114" s="516"/>
      <c r="F114" s="517"/>
    </row>
    <row r="115" spans="1:13" ht="33.75" customHeight="1">
      <c r="A115" s="1668" t="s">
        <v>555</v>
      </c>
      <c r="B115" s="1669"/>
      <c r="C115" s="1669"/>
      <c r="D115" s="1670"/>
      <c r="E115" s="518"/>
      <c r="F115" s="519"/>
    </row>
    <row r="116" spans="1:13" ht="33.75" customHeight="1">
      <c r="A116" s="1668" t="s">
        <v>554</v>
      </c>
      <c r="B116" s="1671"/>
      <c r="C116" s="1671"/>
      <c r="D116" s="1670"/>
      <c r="E116" s="518"/>
      <c r="F116" s="519"/>
    </row>
    <row r="117" spans="1:13" ht="33.75" customHeight="1">
      <c r="A117" s="1668" t="s">
        <v>382</v>
      </c>
      <c r="B117" s="1671"/>
      <c r="C117" s="1671"/>
      <c r="D117" s="1670"/>
      <c r="E117" s="520"/>
      <c r="F117" s="521"/>
      <c r="H117" s="1222" t="s">
        <v>1296</v>
      </c>
      <c r="I117" s="1222" t="s">
        <v>1297</v>
      </c>
    </row>
    <row r="118" spans="1:13" ht="33.75" customHeight="1" thickBot="1">
      <c r="A118" s="1676" t="s">
        <v>383</v>
      </c>
      <c r="B118" s="1677"/>
      <c r="C118" s="1678"/>
      <c r="D118" s="1679"/>
      <c r="E118" s="522">
        <f>E113-(E114+E115+E116+E117)</f>
        <v>0</v>
      </c>
      <c r="F118" s="523">
        <f>F113-(F114+F115+F116+F117)</f>
        <v>0</v>
      </c>
      <c r="G118" s="2"/>
      <c r="H118" s="924" t="e">
        <f>E118*'Page 39'!B9</f>
        <v>#DIV/0!</v>
      </c>
      <c r="I118" s="924" t="e">
        <f>F118*'Page 39'!B15</f>
        <v>#DIV/0!</v>
      </c>
      <c r="J118" s="2"/>
      <c r="K118" s="2"/>
      <c r="L118" s="2"/>
      <c r="M118" s="2"/>
    </row>
    <row r="119" spans="1:13" ht="15.75">
      <c r="A119" s="255"/>
      <c r="B119" s="255"/>
      <c r="C119" s="280"/>
      <c r="D119" s="281"/>
      <c r="E119" s="281"/>
      <c r="F119" s="281"/>
    </row>
    <row r="120" spans="1:13" ht="32.25" customHeight="1">
      <c r="A120" s="1680" t="s">
        <v>1414</v>
      </c>
      <c r="B120" s="1520"/>
      <c r="C120" s="1520"/>
      <c r="D120" s="1520"/>
      <c r="E120" s="1520"/>
      <c r="F120" s="1520"/>
    </row>
    <row r="121" spans="1:13" ht="15.75">
      <c r="A121" s="255"/>
      <c r="B121" s="255"/>
      <c r="C121" s="280"/>
      <c r="D121" s="281"/>
      <c r="E121" s="281"/>
      <c r="F121" s="281"/>
    </row>
    <row r="122" spans="1:13" ht="15.75" thickBot="1"/>
    <row r="123" spans="1:13" ht="30.75" customHeight="1" thickBot="1">
      <c r="A123" s="1672" t="s">
        <v>1415</v>
      </c>
      <c r="B123" s="1673"/>
      <c r="C123" s="1673"/>
      <c r="D123" s="1674"/>
      <c r="E123" s="1675"/>
      <c r="F123" s="316"/>
    </row>
  </sheetData>
  <sheetProtection password="FEF7" sheet="1" objects="1" scenarios="1"/>
  <mergeCells count="113">
    <mergeCell ref="H3:H5"/>
    <mergeCell ref="I3:I5"/>
    <mergeCell ref="J3:J5"/>
    <mergeCell ref="A3:F3"/>
    <mergeCell ref="A5:C5"/>
    <mergeCell ref="A27:C27"/>
    <mergeCell ref="A6:F6"/>
    <mergeCell ref="A24:C24"/>
    <mergeCell ref="A18:F18"/>
    <mergeCell ref="A19:F19"/>
    <mergeCell ref="A17:C17"/>
    <mergeCell ref="A25:C25"/>
    <mergeCell ref="A21:B21"/>
    <mergeCell ref="A22:B22"/>
    <mergeCell ref="A23:B23"/>
    <mergeCell ref="A7:C7"/>
    <mergeCell ref="A8:C8"/>
    <mergeCell ref="A9:C9"/>
    <mergeCell ref="A10:C10"/>
    <mergeCell ref="A15:C15"/>
    <mergeCell ref="A16:C16"/>
    <mergeCell ref="A14:B14"/>
    <mergeCell ref="A11:F11"/>
    <mergeCell ref="A13:F13"/>
    <mergeCell ref="A36:C36"/>
    <mergeCell ref="A37:C37"/>
    <mergeCell ref="A38:C38"/>
    <mergeCell ref="B39:C39"/>
    <mergeCell ref="A40:C40"/>
    <mergeCell ref="A30:C30"/>
    <mergeCell ref="A20:F20"/>
    <mergeCell ref="A33:F33"/>
    <mergeCell ref="A34:C34"/>
    <mergeCell ref="A35:C35"/>
    <mergeCell ref="B29:C29"/>
    <mergeCell ref="A26:C26"/>
    <mergeCell ref="A48:C48"/>
    <mergeCell ref="A49:C49"/>
    <mergeCell ref="A50:C50"/>
    <mergeCell ref="A51:C51"/>
    <mergeCell ref="A52:C52"/>
    <mergeCell ref="B57:C57"/>
    <mergeCell ref="A41:F41"/>
    <mergeCell ref="A43:F43"/>
    <mergeCell ref="A44:C44"/>
    <mergeCell ref="A45:C45"/>
    <mergeCell ref="A46:C46"/>
    <mergeCell ref="A47:C47"/>
    <mergeCell ref="A63:C63"/>
    <mergeCell ref="A64:C64"/>
    <mergeCell ref="A65:C65"/>
    <mergeCell ref="A66:C66"/>
    <mergeCell ref="A67:C67"/>
    <mergeCell ref="A68:C68"/>
    <mergeCell ref="A58:C58"/>
    <mergeCell ref="A62:F62"/>
    <mergeCell ref="A53:C53"/>
    <mergeCell ref="A54:C54"/>
    <mergeCell ref="A55:C55"/>
    <mergeCell ref="A56:C56"/>
    <mergeCell ref="A76:F76"/>
    <mergeCell ref="A77:C77"/>
    <mergeCell ref="A78:C78"/>
    <mergeCell ref="A79:C79"/>
    <mergeCell ref="A84:C84"/>
    <mergeCell ref="A87:F87"/>
    <mergeCell ref="A69:C69"/>
    <mergeCell ref="A70:C70"/>
    <mergeCell ref="A71:C71"/>
    <mergeCell ref="B72:C72"/>
    <mergeCell ref="A73:C73"/>
    <mergeCell ref="A74:F74"/>
    <mergeCell ref="B108:C108"/>
    <mergeCell ref="A90:C90"/>
    <mergeCell ref="B91:C91"/>
    <mergeCell ref="A92:C92"/>
    <mergeCell ref="A93:F93"/>
    <mergeCell ref="A95:F95"/>
    <mergeCell ref="A96:C96"/>
    <mergeCell ref="A88:C88"/>
    <mergeCell ref="A80:C80"/>
    <mergeCell ref="A81:C81"/>
    <mergeCell ref="A82:C82"/>
    <mergeCell ref="B83:C83"/>
    <mergeCell ref="A89:C89"/>
    <mergeCell ref="A104:C104"/>
    <mergeCell ref="A105:C105"/>
    <mergeCell ref="A106:C106"/>
    <mergeCell ref="A107:C107"/>
    <mergeCell ref="A97:C97"/>
    <mergeCell ref="B98:C98"/>
    <mergeCell ref="A99:C99"/>
    <mergeCell ref="A102:F102"/>
    <mergeCell ref="A103:C103"/>
    <mergeCell ref="A113:C113"/>
    <mergeCell ref="A114:D114"/>
    <mergeCell ref="A115:D115"/>
    <mergeCell ref="A116:D116"/>
    <mergeCell ref="A123:E123"/>
    <mergeCell ref="A117:D117"/>
    <mergeCell ref="A118:D118"/>
    <mergeCell ref="A120:F120"/>
    <mergeCell ref="A109:C109"/>
    <mergeCell ref="A112:F112"/>
    <mergeCell ref="H91:J91"/>
    <mergeCell ref="H98:J98"/>
    <mergeCell ref="H108:J108"/>
    <mergeCell ref="H29:J29"/>
    <mergeCell ref="H39:J39"/>
    <mergeCell ref="H57:J57"/>
    <mergeCell ref="H72:J72"/>
    <mergeCell ref="H48:J50"/>
    <mergeCell ref="H83:J83"/>
  </mergeCells>
  <phoneticPr fontId="5" type="noConversion"/>
  <conditionalFormatting sqref="F123 D88:D91">
    <cfRule type="expression" dxfId="489" priority="1" stopIfTrue="1">
      <formula>$I$1=1</formula>
    </cfRule>
  </conditionalFormatting>
  <conditionalFormatting sqref="F14:F17 F21:F30 F34:F40 F44:F58 F77:F84 F96:F99 F109 F113:F118">
    <cfRule type="expression" dxfId="488" priority="2" stopIfTrue="1">
      <formula>$I$1=1</formula>
    </cfRule>
    <cfRule type="expression" dxfId="487" priority="3" stopIfTrue="1">
      <formula>$K$6&gt;0</formula>
    </cfRule>
  </conditionalFormatting>
  <conditionalFormatting sqref="F73 F92">
    <cfRule type="expression" dxfId="486" priority="4" stopIfTrue="1">
      <formula>$K$6&gt;0</formula>
    </cfRule>
  </conditionalFormatting>
  <conditionalFormatting sqref="E8 E10 E14:E17 E21:E30 E34:E40 E44:E58 E73 E77:E79 E84 E92 E96:E99 E109 E113:E118">
    <cfRule type="expression" dxfId="485" priority="5" stopIfTrue="1">
      <formula>$I$1=1</formula>
    </cfRule>
    <cfRule type="expression" dxfId="484" priority="6" stopIfTrue="1">
      <formula>$L$8=4</formula>
    </cfRule>
  </conditionalFormatting>
  <conditionalFormatting sqref="H29:J29">
    <cfRule type="expression" dxfId="483" priority="7" stopIfTrue="1">
      <formula>$J$28&gt;0</formula>
    </cfRule>
  </conditionalFormatting>
  <conditionalFormatting sqref="H39:J39">
    <cfRule type="expression" dxfId="482" priority="8" stopIfTrue="1">
      <formula>$J$38&gt;0</formula>
    </cfRule>
  </conditionalFormatting>
  <conditionalFormatting sqref="H57:J57">
    <cfRule type="expression" dxfId="481" priority="9" stopIfTrue="1">
      <formula>$J$56&gt;0</formula>
    </cfRule>
  </conditionalFormatting>
  <conditionalFormatting sqref="H72:J72">
    <cfRule type="expression" dxfId="480" priority="10" stopIfTrue="1">
      <formula>$J$71&gt;0</formula>
    </cfRule>
  </conditionalFormatting>
  <conditionalFormatting sqref="H83:J83">
    <cfRule type="expression" dxfId="479" priority="11" stopIfTrue="1">
      <formula>$J$82&gt;0</formula>
    </cfRule>
  </conditionalFormatting>
  <conditionalFormatting sqref="H91:J91">
    <cfRule type="expression" dxfId="478" priority="12" stopIfTrue="1">
      <formula>$J$90&gt;0</formula>
    </cfRule>
  </conditionalFormatting>
  <conditionalFormatting sqref="H98:J98">
    <cfRule type="expression" dxfId="477" priority="13" stopIfTrue="1">
      <formula>$J$97&gt;0</formula>
    </cfRule>
  </conditionalFormatting>
  <conditionalFormatting sqref="H108:J108">
    <cfRule type="expression" dxfId="476" priority="14" stopIfTrue="1">
      <formula>$J$107&gt;0</formula>
    </cfRule>
  </conditionalFormatting>
  <conditionalFormatting sqref="H48:J50">
    <cfRule type="expression" dxfId="475" priority="15" stopIfTrue="1">
      <formula>$I$1=0</formula>
    </cfRule>
  </conditionalFormatting>
  <dataValidations count="1">
    <dataValidation type="custom" allowBlank="1" showInputMessage="1" showErrorMessage="1" error="Page 5, Section B does not show you are applying for Tax Credits. Thus, input is not allowed." sqref="F123 E8 E14:F14 E16:F16 E21:F29 E34:F39 E44:F55 E57:F57 E77:F79 E96:F98 E114:F117 D88:D91">
      <formula1>$H$1=1</formula1>
    </dataValidation>
  </dataValidations>
  <pageMargins left="0.5" right="0.5" top="1" bottom="0.25" header="0.5" footer="0.5"/>
  <pageSetup firstPageNumber="22" orientation="portrait" useFirstPageNumber="1" r:id="rId1"/>
  <headerFooter alignWithMargins="0">
    <oddFooter>&amp;CApplication Page &amp;P</oddFooter>
  </headerFooter>
  <rowBreaks count="4" manualBreakCount="4">
    <brk id="32" max="16383" man="1"/>
    <brk id="61" max="16383" man="1"/>
    <brk id="86" max="16383" man="1"/>
    <brk id="111" max="16383" man="1"/>
  </rowBreaks>
</worksheet>
</file>

<file path=xl/worksheets/sheet23.xml><?xml version="1.0" encoding="utf-8"?>
<worksheet xmlns="http://schemas.openxmlformats.org/spreadsheetml/2006/main" xmlns:r="http://schemas.openxmlformats.org/officeDocument/2006/relationships">
  <sheetPr codeName="Sheet24"/>
  <dimension ref="A1:AE130"/>
  <sheetViews>
    <sheetView showGridLines="0" showRowColHeaders="0" workbookViewId="0">
      <pane xSplit="3" ySplit="3" topLeftCell="Q4" activePane="bottomRight" state="frozen"/>
      <selection pane="topRight" activeCell="D1" sqref="D1"/>
      <selection pane="bottomLeft" activeCell="A5" sqref="A5"/>
      <selection pane="bottomRight" activeCell="M102" sqref="M102"/>
    </sheetView>
  </sheetViews>
  <sheetFormatPr defaultRowHeight="15.75"/>
  <cols>
    <col min="1" max="2" width="4.5703125" style="11" customWidth="1"/>
    <col min="3" max="3" width="29.140625" style="11" customWidth="1"/>
    <col min="4" max="27" width="10" style="297" customWidth="1"/>
    <col min="28" max="28" width="2.5703125" style="525" customWidth="1"/>
    <col min="29" max="29" width="13.85546875" customWidth="1"/>
    <col min="30" max="30" width="13.85546875" style="283" customWidth="1"/>
    <col min="31" max="31" width="22.140625" style="166" customWidth="1"/>
  </cols>
  <sheetData>
    <row r="1" spans="1:31">
      <c r="A1" s="31"/>
      <c r="B1" s="31"/>
      <c r="D1" s="85" t="s">
        <v>291</v>
      </c>
      <c r="E1" s="296"/>
      <c r="F1" s="296"/>
      <c r="G1" s="296"/>
      <c r="H1" s="296"/>
      <c r="I1" s="296"/>
      <c r="J1" s="85" t="s">
        <v>291</v>
      </c>
      <c r="K1" s="296"/>
      <c r="L1" s="296"/>
      <c r="M1" s="296"/>
      <c r="N1" s="296"/>
      <c r="O1" s="296"/>
      <c r="P1" s="296"/>
      <c r="Q1" s="296"/>
      <c r="R1" s="296"/>
      <c r="S1" s="296"/>
      <c r="T1" s="296"/>
      <c r="U1" s="296"/>
      <c r="V1" s="296"/>
      <c r="W1" s="296"/>
      <c r="X1" s="296"/>
      <c r="Y1" s="296"/>
      <c r="Z1" s="296"/>
      <c r="AA1" s="296"/>
      <c r="AB1" s="524"/>
    </row>
    <row r="2" spans="1:31" ht="6" customHeight="1" thickBot="1">
      <c r="C2" s="84"/>
    </row>
    <row r="3" spans="1:31" ht="32.25" customHeight="1" thickBot="1">
      <c r="A3" s="1732" t="s">
        <v>247</v>
      </c>
      <c r="B3" s="1733"/>
      <c r="C3" s="1734"/>
      <c r="D3" s="299" t="s">
        <v>292</v>
      </c>
      <c r="E3" s="299" t="s">
        <v>293</v>
      </c>
      <c r="F3" s="299" t="s">
        <v>294</v>
      </c>
      <c r="G3" s="299" t="s">
        <v>295</v>
      </c>
      <c r="H3" s="299" t="s">
        <v>296</v>
      </c>
      <c r="I3" s="299" t="s">
        <v>297</v>
      </c>
      <c r="J3" s="299" t="s">
        <v>248</v>
      </c>
      <c r="K3" s="299" t="s">
        <v>249</v>
      </c>
      <c r="L3" s="299" t="s">
        <v>250</v>
      </c>
      <c r="M3" s="299" t="s">
        <v>251</v>
      </c>
      <c r="N3" s="299" t="s">
        <v>252</v>
      </c>
      <c r="O3" s="299" t="s">
        <v>253</v>
      </c>
      <c r="P3" s="299" t="s">
        <v>1793</v>
      </c>
      <c r="Q3" s="299" t="s">
        <v>1794</v>
      </c>
      <c r="R3" s="299" t="s">
        <v>1795</v>
      </c>
      <c r="S3" s="299" t="s">
        <v>1796</v>
      </c>
      <c r="T3" s="299" t="s">
        <v>1797</v>
      </c>
      <c r="U3" s="299" t="s">
        <v>1798</v>
      </c>
      <c r="V3" s="299" t="s">
        <v>1799</v>
      </c>
      <c r="W3" s="299" t="s">
        <v>1800</v>
      </c>
      <c r="X3" s="299" t="s">
        <v>1801</v>
      </c>
      <c r="Y3" s="299" t="s">
        <v>1802</v>
      </c>
      <c r="Z3" s="299" t="s">
        <v>1803</v>
      </c>
      <c r="AA3" s="299" t="s">
        <v>1804</v>
      </c>
      <c r="AB3" s="526"/>
      <c r="AC3" s="312" t="s">
        <v>454</v>
      </c>
      <c r="AD3" s="312" t="s">
        <v>1888</v>
      </c>
      <c r="AE3" s="926" t="s">
        <v>1889</v>
      </c>
    </row>
    <row r="4" spans="1:31" s="22" customFormat="1">
      <c r="A4" s="306" t="s">
        <v>1674</v>
      </c>
      <c r="B4" s="1740" t="s">
        <v>256</v>
      </c>
      <c r="C4" s="1741"/>
      <c r="D4" s="310"/>
      <c r="E4" s="310"/>
      <c r="F4" s="310"/>
      <c r="G4" s="310"/>
      <c r="H4" s="310"/>
      <c r="I4" s="310"/>
      <c r="J4" s="310"/>
      <c r="K4" s="310"/>
      <c r="L4" s="310"/>
      <c r="M4" s="310"/>
      <c r="N4" s="310"/>
      <c r="O4" s="310"/>
      <c r="P4" s="310"/>
      <c r="Q4" s="310"/>
      <c r="R4" s="310"/>
      <c r="S4" s="310"/>
      <c r="T4" s="310"/>
      <c r="U4" s="310"/>
      <c r="V4" s="310"/>
      <c r="W4" s="310"/>
      <c r="X4" s="310"/>
      <c r="Y4" s="310"/>
      <c r="Z4" s="310"/>
      <c r="AA4" s="310"/>
      <c r="AB4" s="313"/>
      <c r="AC4" s="315"/>
      <c r="AD4" s="541"/>
      <c r="AE4" s="165"/>
    </row>
    <row r="5" spans="1:31">
      <c r="A5" s="284"/>
      <c r="B5" s="290" t="s">
        <v>271</v>
      </c>
      <c r="C5" s="294" t="s">
        <v>586</v>
      </c>
      <c r="D5" s="309">
        <v>0</v>
      </c>
      <c r="E5" s="309">
        <v>0</v>
      </c>
      <c r="F5" s="309">
        <v>0</v>
      </c>
      <c r="G5" s="309">
        <v>0</v>
      </c>
      <c r="H5" s="309">
        <v>0</v>
      </c>
      <c r="I5" s="309">
        <v>0</v>
      </c>
      <c r="J5" s="309">
        <v>0</v>
      </c>
      <c r="K5" s="309">
        <v>0</v>
      </c>
      <c r="L5" s="309">
        <v>0</v>
      </c>
      <c r="M5" s="309">
        <v>0</v>
      </c>
      <c r="N5" s="309">
        <v>0</v>
      </c>
      <c r="O5" s="309">
        <v>0</v>
      </c>
      <c r="P5" s="309">
        <v>0</v>
      </c>
      <c r="Q5" s="309">
        <v>0</v>
      </c>
      <c r="R5" s="309">
        <v>0</v>
      </c>
      <c r="S5" s="309">
        <v>0</v>
      </c>
      <c r="T5" s="309">
        <v>0</v>
      </c>
      <c r="U5" s="309">
        <v>0</v>
      </c>
      <c r="V5" s="309">
        <v>0</v>
      </c>
      <c r="W5" s="309">
        <v>0</v>
      </c>
      <c r="X5" s="309">
        <v>0</v>
      </c>
      <c r="Y5" s="309">
        <v>0</v>
      </c>
      <c r="Z5" s="309">
        <v>0</v>
      </c>
      <c r="AA5" s="309">
        <v>0</v>
      </c>
      <c r="AB5" s="313"/>
      <c r="AC5" s="283">
        <f>SUM(D5:AA5)</f>
        <v>0</v>
      </c>
      <c r="AD5" s="283">
        <f>'Page 22 - 26'!D7</f>
        <v>0</v>
      </c>
      <c r="AE5" s="166">
        <f>AD5-AC5</f>
        <v>0</v>
      </c>
    </row>
    <row r="6" spans="1:31">
      <c r="A6" s="284"/>
      <c r="B6" s="290" t="s">
        <v>272</v>
      </c>
      <c r="C6" s="294" t="s">
        <v>887</v>
      </c>
      <c r="D6" s="309">
        <v>0</v>
      </c>
      <c r="E6" s="309">
        <v>0</v>
      </c>
      <c r="F6" s="309">
        <v>0</v>
      </c>
      <c r="G6" s="309">
        <v>0</v>
      </c>
      <c r="H6" s="309">
        <v>0</v>
      </c>
      <c r="I6" s="309">
        <v>0</v>
      </c>
      <c r="J6" s="309">
        <v>0</v>
      </c>
      <c r="K6" s="309">
        <v>0</v>
      </c>
      <c r="L6" s="309">
        <v>0</v>
      </c>
      <c r="M6" s="309">
        <v>0</v>
      </c>
      <c r="N6" s="309">
        <v>0</v>
      </c>
      <c r="O6" s="309">
        <v>0</v>
      </c>
      <c r="P6" s="309">
        <v>0</v>
      </c>
      <c r="Q6" s="309">
        <v>0</v>
      </c>
      <c r="R6" s="309">
        <v>0</v>
      </c>
      <c r="S6" s="309">
        <v>0</v>
      </c>
      <c r="T6" s="309">
        <v>0</v>
      </c>
      <c r="U6" s="309">
        <v>0</v>
      </c>
      <c r="V6" s="309">
        <v>0</v>
      </c>
      <c r="W6" s="309">
        <v>0</v>
      </c>
      <c r="X6" s="309">
        <v>0</v>
      </c>
      <c r="Y6" s="309">
        <v>0</v>
      </c>
      <c r="Z6" s="309">
        <v>0</v>
      </c>
      <c r="AA6" s="309">
        <v>0</v>
      </c>
      <c r="AB6" s="313"/>
      <c r="AC6" s="283">
        <f>SUM(D6:AA6)</f>
        <v>0</v>
      </c>
      <c r="AD6" s="283">
        <f>'Page 22 - 26'!D8</f>
        <v>0</v>
      </c>
      <c r="AE6" s="166">
        <f t="shared" ref="AE6:AE69" si="0">AD6-AC6</f>
        <v>0</v>
      </c>
    </row>
    <row r="7" spans="1:31" ht="16.5" thickBot="1">
      <c r="A7" s="287"/>
      <c r="B7" s="288" t="s">
        <v>273</v>
      </c>
      <c r="C7" s="286" t="s">
        <v>587</v>
      </c>
      <c r="D7" s="309">
        <v>0</v>
      </c>
      <c r="E7" s="309">
        <v>0</v>
      </c>
      <c r="F7" s="309">
        <v>0</v>
      </c>
      <c r="G7" s="309">
        <v>0</v>
      </c>
      <c r="H7" s="309">
        <v>0</v>
      </c>
      <c r="I7" s="309">
        <v>0</v>
      </c>
      <c r="J7" s="309">
        <v>0</v>
      </c>
      <c r="K7" s="309">
        <v>0</v>
      </c>
      <c r="L7" s="309">
        <v>0</v>
      </c>
      <c r="M7" s="309">
        <v>0</v>
      </c>
      <c r="N7" s="309">
        <v>0</v>
      </c>
      <c r="O7" s="309">
        <v>0</v>
      </c>
      <c r="P7" s="309">
        <v>0</v>
      </c>
      <c r="Q7" s="309">
        <v>0</v>
      </c>
      <c r="R7" s="309">
        <v>0</v>
      </c>
      <c r="S7" s="309">
        <v>0</v>
      </c>
      <c r="T7" s="309">
        <v>0</v>
      </c>
      <c r="U7" s="309">
        <v>0</v>
      </c>
      <c r="V7" s="309">
        <v>0</v>
      </c>
      <c r="W7" s="309">
        <v>0</v>
      </c>
      <c r="X7" s="309">
        <v>0</v>
      </c>
      <c r="Y7" s="309">
        <v>0</v>
      </c>
      <c r="Z7" s="309">
        <v>0</v>
      </c>
      <c r="AA7" s="309">
        <v>0</v>
      </c>
      <c r="AB7" s="313"/>
      <c r="AC7" s="283">
        <f>SUM(D7:AA7)</f>
        <v>0</v>
      </c>
      <c r="AD7" s="283">
        <f>'Page 22 - 26'!D9</f>
        <v>0</v>
      </c>
      <c r="AE7" s="166">
        <f t="shared" si="0"/>
        <v>0</v>
      </c>
    </row>
    <row r="8" spans="1:31" s="22" customFormat="1">
      <c r="A8" s="307" t="s">
        <v>2023</v>
      </c>
      <c r="B8" s="1740" t="s">
        <v>257</v>
      </c>
      <c r="C8" s="1741"/>
      <c r="D8" s="310"/>
      <c r="E8" s="310"/>
      <c r="F8" s="310"/>
      <c r="G8" s="310"/>
      <c r="H8" s="310"/>
      <c r="I8" s="310"/>
      <c r="J8" s="310"/>
      <c r="K8" s="310"/>
      <c r="L8" s="310"/>
      <c r="M8" s="310"/>
      <c r="N8" s="310"/>
      <c r="O8" s="310"/>
      <c r="P8" s="310"/>
      <c r="Q8" s="310"/>
      <c r="R8" s="310"/>
      <c r="S8" s="310"/>
      <c r="T8" s="310"/>
      <c r="U8" s="310"/>
      <c r="V8" s="310"/>
      <c r="W8" s="310"/>
      <c r="X8" s="310"/>
      <c r="Y8" s="310"/>
      <c r="Z8" s="310"/>
      <c r="AA8" s="310"/>
      <c r="AB8" s="313"/>
      <c r="AC8" s="315"/>
      <c r="AD8" s="1224"/>
      <c r="AE8" s="1225"/>
    </row>
    <row r="9" spans="1:31">
      <c r="A9" s="289"/>
      <c r="B9" s="290" t="s">
        <v>271</v>
      </c>
      <c r="C9" s="294" t="s">
        <v>583</v>
      </c>
      <c r="D9" s="309">
        <v>0</v>
      </c>
      <c r="E9" s="309">
        <v>0</v>
      </c>
      <c r="F9" s="309">
        <v>0</v>
      </c>
      <c r="G9" s="309">
        <v>0</v>
      </c>
      <c r="H9" s="309">
        <v>0</v>
      </c>
      <c r="I9" s="309">
        <v>0</v>
      </c>
      <c r="J9" s="309">
        <v>0</v>
      </c>
      <c r="K9" s="309">
        <v>0</v>
      </c>
      <c r="L9" s="309">
        <v>0</v>
      </c>
      <c r="M9" s="309">
        <v>0</v>
      </c>
      <c r="N9" s="309">
        <v>0</v>
      </c>
      <c r="O9" s="309">
        <v>0</v>
      </c>
      <c r="P9" s="309">
        <v>0</v>
      </c>
      <c r="Q9" s="309">
        <v>0</v>
      </c>
      <c r="R9" s="309">
        <v>0</v>
      </c>
      <c r="S9" s="309">
        <v>0</v>
      </c>
      <c r="T9" s="309">
        <v>0</v>
      </c>
      <c r="U9" s="309">
        <v>0</v>
      </c>
      <c r="V9" s="309">
        <v>0</v>
      </c>
      <c r="W9" s="309">
        <v>0</v>
      </c>
      <c r="X9" s="309">
        <v>0</v>
      </c>
      <c r="Y9" s="309">
        <v>0</v>
      </c>
      <c r="Z9" s="309">
        <v>0</v>
      </c>
      <c r="AA9" s="309">
        <v>0</v>
      </c>
      <c r="AB9" s="313"/>
      <c r="AC9" s="283">
        <f>SUM(D9:AA9)</f>
        <v>0</v>
      </c>
      <c r="AD9" s="283">
        <f>'Page 22 - 26'!D14</f>
        <v>0</v>
      </c>
      <c r="AE9" s="166">
        <f t="shared" si="0"/>
        <v>0</v>
      </c>
    </row>
    <row r="10" spans="1:31">
      <c r="A10" s="289"/>
      <c r="B10" s="290" t="s">
        <v>272</v>
      </c>
      <c r="C10" s="294" t="s">
        <v>33</v>
      </c>
      <c r="D10" s="309">
        <v>0</v>
      </c>
      <c r="E10" s="309">
        <v>0</v>
      </c>
      <c r="F10" s="309">
        <v>0</v>
      </c>
      <c r="G10" s="309">
        <v>0</v>
      </c>
      <c r="H10" s="309">
        <v>0</v>
      </c>
      <c r="I10" s="309">
        <v>0</v>
      </c>
      <c r="J10" s="309">
        <v>0</v>
      </c>
      <c r="K10" s="309">
        <v>0</v>
      </c>
      <c r="L10" s="309">
        <v>0</v>
      </c>
      <c r="M10" s="309">
        <v>0</v>
      </c>
      <c r="N10" s="309">
        <v>0</v>
      </c>
      <c r="O10" s="309">
        <v>0</v>
      </c>
      <c r="P10" s="309">
        <v>0</v>
      </c>
      <c r="Q10" s="309">
        <v>0</v>
      </c>
      <c r="R10" s="309">
        <v>0</v>
      </c>
      <c r="S10" s="309">
        <v>0</v>
      </c>
      <c r="T10" s="309">
        <v>0</v>
      </c>
      <c r="U10" s="309">
        <v>0</v>
      </c>
      <c r="V10" s="309">
        <v>0</v>
      </c>
      <c r="W10" s="309">
        <v>0</v>
      </c>
      <c r="X10" s="309">
        <v>0</v>
      </c>
      <c r="Y10" s="309">
        <v>0</v>
      </c>
      <c r="Z10" s="309">
        <v>0</v>
      </c>
      <c r="AA10" s="309">
        <v>0</v>
      </c>
      <c r="AB10" s="313"/>
      <c r="AC10" s="283">
        <f>SUM(D10:AA10)</f>
        <v>0</v>
      </c>
      <c r="AD10" s="283">
        <f>'Page 22 - 26'!D15</f>
        <v>0</v>
      </c>
      <c r="AE10" s="166">
        <f t="shared" si="0"/>
        <v>0</v>
      </c>
    </row>
    <row r="11" spans="1:31" ht="16.5" thickBot="1">
      <c r="A11" s="284"/>
      <c r="B11" s="285" t="s">
        <v>273</v>
      </c>
      <c r="C11" s="282" t="s">
        <v>590</v>
      </c>
      <c r="D11" s="309">
        <v>0</v>
      </c>
      <c r="E11" s="309">
        <v>0</v>
      </c>
      <c r="F11" s="309">
        <v>0</v>
      </c>
      <c r="G11" s="309">
        <v>0</v>
      </c>
      <c r="H11" s="309">
        <v>0</v>
      </c>
      <c r="I11" s="309">
        <v>0</v>
      </c>
      <c r="J11" s="309">
        <v>0</v>
      </c>
      <c r="K11" s="309">
        <v>0</v>
      </c>
      <c r="L11" s="309">
        <v>0</v>
      </c>
      <c r="M11" s="309">
        <v>0</v>
      </c>
      <c r="N11" s="309">
        <v>0</v>
      </c>
      <c r="O11" s="309">
        <v>0</v>
      </c>
      <c r="P11" s="309">
        <v>0</v>
      </c>
      <c r="Q11" s="309">
        <v>0</v>
      </c>
      <c r="R11" s="309">
        <v>0</v>
      </c>
      <c r="S11" s="309">
        <v>0</v>
      </c>
      <c r="T11" s="309">
        <v>0</v>
      </c>
      <c r="U11" s="309">
        <v>0</v>
      </c>
      <c r="V11" s="309">
        <v>0</v>
      </c>
      <c r="W11" s="309">
        <v>0</v>
      </c>
      <c r="X11" s="309">
        <v>0</v>
      </c>
      <c r="Y11" s="309">
        <v>0</v>
      </c>
      <c r="Z11" s="309">
        <v>0</v>
      </c>
      <c r="AA11" s="309">
        <v>0</v>
      </c>
      <c r="AB11" s="313"/>
      <c r="AC11" s="283">
        <f>SUM(D11:AA11)</f>
        <v>0</v>
      </c>
      <c r="AD11" s="283">
        <f>'Page 22 - 26'!D16</f>
        <v>0</v>
      </c>
      <c r="AE11" s="166">
        <f t="shared" si="0"/>
        <v>0</v>
      </c>
    </row>
    <row r="12" spans="1:31" s="22" customFormat="1">
      <c r="A12" s="307" t="s">
        <v>1878</v>
      </c>
      <c r="B12" s="1740" t="s">
        <v>258</v>
      </c>
      <c r="C12" s="1741"/>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3"/>
      <c r="AC12" s="315"/>
      <c r="AD12" s="1224"/>
      <c r="AE12" s="1225"/>
    </row>
    <row r="13" spans="1:31">
      <c r="A13" s="289"/>
      <c r="B13" s="290" t="s">
        <v>271</v>
      </c>
      <c r="C13" s="294" t="s">
        <v>592</v>
      </c>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c r="T13" s="309">
        <v>0</v>
      </c>
      <c r="U13" s="309">
        <v>0</v>
      </c>
      <c r="V13" s="309">
        <v>0</v>
      </c>
      <c r="W13" s="309">
        <v>0</v>
      </c>
      <c r="X13" s="309">
        <v>0</v>
      </c>
      <c r="Y13" s="309">
        <v>0</v>
      </c>
      <c r="Z13" s="309">
        <v>0</v>
      </c>
      <c r="AA13" s="309">
        <v>0</v>
      </c>
      <c r="AB13" s="313"/>
      <c r="AC13" s="283">
        <f t="shared" ref="AC13:AC21" si="1">SUM(D13:AA13)</f>
        <v>0</v>
      </c>
      <c r="AD13" s="283">
        <f>'Page 22 - 26'!D21</f>
        <v>0</v>
      </c>
      <c r="AE13" s="166">
        <f t="shared" si="0"/>
        <v>0</v>
      </c>
    </row>
    <row r="14" spans="1:31">
      <c r="A14" s="289"/>
      <c r="B14" s="290" t="s">
        <v>272</v>
      </c>
      <c r="C14" s="294" t="s">
        <v>593</v>
      </c>
      <c r="D14" s="309">
        <v>0</v>
      </c>
      <c r="E14" s="309">
        <v>0</v>
      </c>
      <c r="F14" s="309">
        <v>0</v>
      </c>
      <c r="G14" s="309">
        <v>0</v>
      </c>
      <c r="H14" s="309">
        <v>0</v>
      </c>
      <c r="I14" s="309">
        <v>0</v>
      </c>
      <c r="J14" s="309">
        <v>0</v>
      </c>
      <c r="K14" s="309">
        <v>0</v>
      </c>
      <c r="L14" s="309">
        <v>0</v>
      </c>
      <c r="M14" s="309">
        <v>0</v>
      </c>
      <c r="N14" s="309">
        <v>0</v>
      </c>
      <c r="O14" s="309">
        <v>0</v>
      </c>
      <c r="P14" s="309">
        <v>0</v>
      </c>
      <c r="Q14" s="309">
        <v>0</v>
      </c>
      <c r="R14" s="309">
        <v>0</v>
      </c>
      <c r="S14" s="309">
        <v>0</v>
      </c>
      <c r="T14" s="309">
        <v>0</v>
      </c>
      <c r="U14" s="309">
        <v>0</v>
      </c>
      <c r="V14" s="309">
        <v>0</v>
      </c>
      <c r="W14" s="309">
        <v>0</v>
      </c>
      <c r="X14" s="309">
        <v>0</v>
      </c>
      <c r="Y14" s="309">
        <v>0</v>
      </c>
      <c r="Z14" s="309">
        <v>0</v>
      </c>
      <c r="AA14" s="309">
        <v>0</v>
      </c>
      <c r="AB14" s="313"/>
      <c r="AC14" s="283">
        <f t="shared" si="1"/>
        <v>0</v>
      </c>
      <c r="AD14" s="283">
        <f>'Page 22 - 26'!D22</f>
        <v>0</v>
      </c>
      <c r="AE14" s="166">
        <f t="shared" si="0"/>
        <v>0</v>
      </c>
    </row>
    <row r="15" spans="1:31">
      <c r="A15" s="289"/>
      <c r="B15" s="290" t="s">
        <v>273</v>
      </c>
      <c r="C15" s="294" t="s">
        <v>907</v>
      </c>
      <c r="D15" s="309">
        <v>0</v>
      </c>
      <c r="E15" s="309">
        <v>0</v>
      </c>
      <c r="F15" s="309">
        <v>0</v>
      </c>
      <c r="G15" s="309">
        <v>0</v>
      </c>
      <c r="H15" s="309">
        <v>0</v>
      </c>
      <c r="I15" s="309">
        <v>0</v>
      </c>
      <c r="J15" s="309">
        <v>0</v>
      </c>
      <c r="K15" s="309">
        <v>0</v>
      </c>
      <c r="L15" s="309">
        <v>0</v>
      </c>
      <c r="M15" s="309">
        <v>0</v>
      </c>
      <c r="N15" s="309">
        <v>0</v>
      </c>
      <c r="O15" s="309">
        <v>0</v>
      </c>
      <c r="P15" s="309">
        <v>0</v>
      </c>
      <c r="Q15" s="309">
        <v>0</v>
      </c>
      <c r="R15" s="309">
        <v>0</v>
      </c>
      <c r="S15" s="309">
        <v>0</v>
      </c>
      <c r="T15" s="309">
        <v>0</v>
      </c>
      <c r="U15" s="309">
        <v>0</v>
      </c>
      <c r="V15" s="309">
        <v>0</v>
      </c>
      <c r="W15" s="309">
        <v>0</v>
      </c>
      <c r="X15" s="309">
        <v>0</v>
      </c>
      <c r="Y15" s="309">
        <v>0</v>
      </c>
      <c r="Z15" s="309">
        <v>0</v>
      </c>
      <c r="AA15" s="309">
        <v>0</v>
      </c>
      <c r="AB15" s="313"/>
      <c r="AC15" s="283">
        <f t="shared" si="1"/>
        <v>0</v>
      </c>
      <c r="AD15" s="283">
        <f>'Page 22 - 26'!D23</f>
        <v>0</v>
      </c>
      <c r="AE15" s="166">
        <f t="shared" si="0"/>
        <v>0</v>
      </c>
    </row>
    <row r="16" spans="1:31">
      <c r="A16" s="289"/>
      <c r="B16" s="290" t="s">
        <v>274</v>
      </c>
      <c r="C16" s="294" t="s">
        <v>908</v>
      </c>
      <c r="D16" s="309">
        <v>0</v>
      </c>
      <c r="E16" s="309">
        <v>0</v>
      </c>
      <c r="F16" s="309">
        <v>0</v>
      </c>
      <c r="G16" s="309">
        <v>0</v>
      </c>
      <c r="H16" s="309">
        <v>0</v>
      </c>
      <c r="I16" s="309">
        <v>0</v>
      </c>
      <c r="J16" s="309">
        <v>0</v>
      </c>
      <c r="K16" s="309">
        <v>0</v>
      </c>
      <c r="L16" s="309">
        <v>0</v>
      </c>
      <c r="M16" s="309">
        <v>0</v>
      </c>
      <c r="N16" s="309">
        <v>0</v>
      </c>
      <c r="O16" s="309">
        <v>0</v>
      </c>
      <c r="P16" s="309">
        <v>0</v>
      </c>
      <c r="Q16" s="309">
        <v>0</v>
      </c>
      <c r="R16" s="309">
        <v>0</v>
      </c>
      <c r="S16" s="309">
        <v>0</v>
      </c>
      <c r="T16" s="309">
        <v>0</v>
      </c>
      <c r="U16" s="309">
        <v>0</v>
      </c>
      <c r="V16" s="309">
        <v>0</v>
      </c>
      <c r="W16" s="309">
        <v>0</v>
      </c>
      <c r="X16" s="309">
        <v>0</v>
      </c>
      <c r="Y16" s="309">
        <v>0</v>
      </c>
      <c r="Z16" s="309">
        <v>0</v>
      </c>
      <c r="AA16" s="309">
        <v>0</v>
      </c>
      <c r="AB16" s="313"/>
      <c r="AC16" s="283">
        <f t="shared" si="1"/>
        <v>0</v>
      </c>
      <c r="AD16" s="283">
        <f>'Page 22 - 26'!D24</f>
        <v>0</v>
      </c>
      <c r="AE16" s="166">
        <f t="shared" si="0"/>
        <v>0</v>
      </c>
    </row>
    <row r="17" spans="1:31">
      <c r="A17" s="289"/>
      <c r="B17" s="290" t="s">
        <v>275</v>
      </c>
      <c r="C17" s="294" t="s">
        <v>909</v>
      </c>
      <c r="D17" s="309">
        <v>0</v>
      </c>
      <c r="E17" s="309">
        <v>0</v>
      </c>
      <c r="F17" s="309">
        <v>0</v>
      </c>
      <c r="G17" s="309">
        <v>0</v>
      </c>
      <c r="H17" s="309">
        <v>0</v>
      </c>
      <c r="I17" s="309">
        <v>0</v>
      </c>
      <c r="J17" s="309">
        <v>0</v>
      </c>
      <c r="K17" s="309">
        <v>0</v>
      </c>
      <c r="L17" s="309">
        <v>0</v>
      </c>
      <c r="M17" s="309">
        <v>0</v>
      </c>
      <c r="N17" s="309">
        <v>0</v>
      </c>
      <c r="O17" s="309">
        <v>0</v>
      </c>
      <c r="P17" s="309">
        <v>0</v>
      </c>
      <c r="Q17" s="309">
        <v>0</v>
      </c>
      <c r="R17" s="309">
        <v>0</v>
      </c>
      <c r="S17" s="309">
        <v>0</v>
      </c>
      <c r="T17" s="309">
        <v>0</v>
      </c>
      <c r="U17" s="309">
        <v>0</v>
      </c>
      <c r="V17" s="309">
        <v>0</v>
      </c>
      <c r="W17" s="309">
        <v>0</v>
      </c>
      <c r="X17" s="309">
        <v>0</v>
      </c>
      <c r="Y17" s="309">
        <v>0</v>
      </c>
      <c r="Z17" s="309">
        <v>0</v>
      </c>
      <c r="AA17" s="309">
        <v>0</v>
      </c>
      <c r="AB17" s="313"/>
      <c r="AC17" s="283">
        <f t="shared" si="1"/>
        <v>0</v>
      </c>
      <c r="AD17" s="283">
        <f>'Page 22 - 26'!D25</f>
        <v>0</v>
      </c>
      <c r="AE17" s="166">
        <f t="shared" si="0"/>
        <v>0</v>
      </c>
    </row>
    <row r="18" spans="1:31">
      <c r="A18" s="289"/>
      <c r="B18" s="290" t="s">
        <v>276</v>
      </c>
      <c r="C18" s="294" t="s">
        <v>910</v>
      </c>
      <c r="D18" s="309">
        <v>0</v>
      </c>
      <c r="E18" s="309">
        <v>0</v>
      </c>
      <c r="F18" s="309">
        <v>0</v>
      </c>
      <c r="G18" s="309">
        <v>0</v>
      </c>
      <c r="H18" s="309">
        <v>0</v>
      </c>
      <c r="I18" s="309">
        <v>0</v>
      </c>
      <c r="J18" s="309">
        <v>0</v>
      </c>
      <c r="K18" s="309">
        <v>0</v>
      </c>
      <c r="L18" s="309">
        <v>0</v>
      </c>
      <c r="M18" s="309">
        <v>0</v>
      </c>
      <c r="N18" s="309">
        <v>0</v>
      </c>
      <c r="O18" s="309">
        <v>0</v>
      </c>
      <c r="P18" s="309">
        <v>0</v>
      </c>
      <c r="Q18" s="309">
        <v>0</v>
      </c>
      <c r="R18" s="309">
        <v>0</v>
      </c>
      <c r="S18" s="309">
        <v>0</v>
      </c>
      <c r="T18" s="309">
        <v>0</v>
      </c>
      <c r="U18" s="309">
        <v>0</v>
      </c>
      <c r="V18" s="309">
        <v>0</v>
      </c>
      <c r="W18" s="309">
        <v>0</v>
      </c>
      <c r="X18" s="309">
        <v>0</v>
      </c>
      <c r="Y18" s="309">
        <v>0</v>
      </c>
      <c r="Z18" s="309">
        <v>0</v>
      </c>
      <c r="AA18" s="309">
        <v>0</v>
      </c>
      <c r="AB18" s="313"/>
      <c r="AC18" s="283">
        <f t="shared" si="1"/>
        <v>0</v>
      </c>
      <c r="AD18" s="283">
        <f>'Page 22 - 26'!D26</f>
        <v>0</v>
      </c>
      <c r="AE18" s="166">
        <f t="shared" si="0"/>
        <v>0</v>
      </c>
    </row>
    <row r="19" spans="1:31">
      <c r="A19" s="289"/>
      <c r="B19" s="290" t="s">
        <v>277</v>
      </c>
      <c r="C19" s="294" t="s">
        <v>911</v>
      </c>
      <c r="D19" s="309">
        <v>0</v>
      </c>
      <c r="E19" s="309">
        <v>0</v>
      </c>
      <c r="F19" s="309">
        <v>0</v>
      </c>
      <c r="G19" s="309">
        <v>0</v>
      </c>
      <c r="H19" s="309">
        <v>0</v>
      </c>
      <c r="I19" s="309">
        <v>0</v>
      </c>
      <c r="J19" s="309">
        <v>0</v>
      </c>
      <c r="K19" s="309">
        <v>0</v>
      </c>
      <c r="L19" s="309">
        <v>0</v>
      </c>
      <c r="M19" s="309">
        <v>0</v>
      </c>
      <c r="N19" s="309">
        <v>0</v>
      </c>
      <c r="O19" s="309">
        <v>0</v>
      </c>
      <c r="P19" s="309">
        <v>0</v>
      </c>
      <c r="Q19" s="309">
        <v>0</v>
      </c>
      <c r="R19" s="309">
        <v>0</v>
      </c>
      <c r="S19" s="309">
        <v>0</v>
      </c>
      <c r="T19" s="309">
        <v>0</v>
      </c>
      <c r="U19" s="309">
        <v>0</v>
      </c>
      <c r="V19" s="309">
        <v>0</v>
      </c>
      <c r="W19" s="309">
        <v>0</v>
      </c>
      <c r="X19" s="309">
        <v>0</v>
      </c>
      <c r="Y19" s="309">
        <v>0</v>
      </c>
      <c r="Z19" s="309">
        <v>0</v>
      </c>
      <c r="AA19" s="309">
        <v>0</v>
      </c>
      <c r="AB19" s="313"/>
      <c r="AC19" s="283">
        <f t="shared" si="1"/>
        <v>0</v>
      </c>
      <c r="AD19" s="283">
        <f>'Page 22 - 26'!D27</f>
        <v>0</v>
      </c>
      <c r="AE19" s="166">
        <f t="shared" si="0"/>
        <v>0</v>
      </c>
    </row>
    <row r="20" spans="1:31">
      <c r="A20" s="284"/>
      <c r="B20" s="285" t="s">
        <v>278</v>
      </c>
      <c r="C20" s="282" t="s">
        <v>912</v>
      </c>
      <c r="D20" s="309">
        <v>0</v>
      </c>
      <c r="E20" s="309">
        <v>0</v>
      </c>
      <c r="F20" s="309">
        <v>0</v>
      </c>
      <c r="G20" s="309">
        <v>0</v>
      </c>
      <c r="H20" s="309">
        <v>0</v>
      </c>
      <c r="I20" s="309">
        <v>0</v>
      </c>
      <c r="J20" s="309">
        <v>0</v>
      </c>
      <c r="K20" s="309">
        <v>0</v>
      </c>
      <c r="L20" s="309">
        <v>0</v>
      </c>
      <c r="M20" s="309">
        <v>0</v>
      </c>
      <c r="N20" s="309">
        <v>0</v>
      </c>
      <c r="O20" s="309">
        <v>0</v>
      </c>
      <c r="P20" s="309">
        <v>0</v>
      </c>
      <c r="Q20" s="309">
        <v>0</v>
      </c>
      <c r="R20" s="309">
        <v>0</v>
      </c>
      <c r="S20" s="309">
        <v>0</v>
      </c>
      <c r="T20" s="309">
        <v>0</v>
      </c>
      <c r="U20" s="309">
        <v>0</v>
      </c>
      <c r="V20" s="309">
        <v>0</v>
      </c>
      <c r="W20" s="309">
        <v>0</v>
      </c>
      <c r="X20" s="309">
        <v>0</v>
      </c>
      <c r="Y20" s="309">
        <v>0</v>
      </c>
      <c r="Z20" s="309">
        <v>0</v>
      </c>
      <c r="AA20" s="309">
        <v>0</v>
      </c>
      <c r="AB20" s="313"/>
      <c r="AC20" s="283">
        <f>SUM(D20:AA20)</f>
        <v>0</v>
      </c>
      <c r="AD20" s="283">
        <f>'Page 22 - 26'!D28</f>
        <v>0</v>
      </c>
      <c r="AE20" s="166">
        <f t="shared" si="0"/>
        <v>0</v>
      </c>
    </row>
    <row r="21" spans="1:31" ht="16.5" thickBot="1">
      <c r="A21" s="291"/>
      <c r="B21" s="702" t="s">
        <v>279</v>
      </c>
      <c r="C21" s="293" t="s">
        <v>356</v>
      </c>
      <c r="D21" s="309">
        <v>0</v>
      </c>
      <c r="E21" s="309">
        <v>0</v>
      </c>
      <c r="F21" s="309">
        <v>0</v>
      </c>
      <c r="G21" s="309">
        <v>0</v>
      </c>
      <c r="H21" s="309">
        <v>0</v>
      </c>
      <c r="I21" s="309">
        <v>0</v>
      </c>
      <c r="J21" s="309">
        <v>0</v>
      </c>
      <c r="K21" s="309">
        <v>0</v>
      </c>
      <c r="L21" s="309">
        <v>0</v>
      </c>
      <c r="M21" s="309">
        <v>0</v>
      </c>
      <c r="N21" s="309">
        <v>0</v>
      </c>
      <c r="O21" s="309">
        <v>0</v>
      </c>
      <c r="P21" s="309">
        <v>0</v>
      </c>
      <c r="Q21" s="309">
        <v>0</v>
      </c>
      <c r="R21" s="309">
        <v>0</v>
      </c>
      <c r="S21" s="309">
        <v>0</v>
      </c>
      <c r="T21" s="309">
        <v>0</v>
      </c>
      <c r="U21" s="309">
        <v>0</v>
      </c>
      <c r="V21" s="309">
        <v>0</v>
      </c>
      <c r="W21" s="309">
        <v>0</v>
      </c>
      <c r="X21" s="309">
        <v>0</v>
      </c>
      <c r="Y21" s="309">
        <v>0</v>
      </c>
      <c r="Z21" s="309">
        <v>0</v>
      </c>
      <c r="AA21" s="309">
        <v>0</v>
      </c>
      <c r="AB21" s="313"/>
      <c r="AC21" s="283">
        <f t="shared" si="1"/>
        <v>0</v>
      </c>
      <c r="AD21" s="283">
        <f>'Page 22 - 26'!D29</f>
        <v>0</v>
      </c>
      <c r="AE21" s="166">
        <f t="shared" si="0"/>
        <v>0</v>
      </c>
    </row>
    <row r="22" spans="1:31" s="22" customFormat="1">
      <c r="A22" s="307" t="s">
        <v>957</v>
      </c>
      <c r="B22" s="1740" t="s">
        <v>259</v>
      </c>
      <c r="C22" s="1741"/>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3"/>
      <c r="AC22" s="315"/>
      <c r="AD22" s="1224"/>
      <c r="AE22" s="1225"/>
    </row>
    <row r="23" spans="1:31">
      <c r="A23" s="289"/>
      <c r="B23" s="290" t="s">
        <v>271</v>
      </c>
      <c r="C23" s="294" t="s">
        <v>596</v>
      </c>
      <c r="D23" s="309">
        <v>0</v>
      </c>
      <c r="E23" s="309">
        <v>0</v>
      </c>
      <c r="F23" s="309">
        <v>0</v>
      </c>
      <c r="G23" s="309">
        <v>0</v>
      </c>
      <c r="H23" s="309">
        <v>0</v>
      </c>
      <c r="I23" s="309">
        <v>0</v>
      </c>
      <c r="J23" s="309">
        <v>0</v>
      </c>
      <c r="K23" s="309">
        <v>0</v>
      </c>
      <c r="L23" s="309">
        <v>0</v>
      </c>
      <c r="M23" s="309">
        <v>0</v>
      </c>
      <c r="N23" s="309">
        <v>0</v>
      </c>
      <c r="O23" s="309">
        <v>0</v>
      </c>
      <c r="P23" s="309">
        <v>0</v>
      </c>
      <c r="Q23" s="309">
        <v>0</v>
      </c>
      <c r="R23" s="309">
        <v>0</v>
      </c>
      <c r="S23" s="309">
        <v>0</v>
      </c>
      <c r="T23" s="309">
        <v>0</v>
      </c>
      <c r="U23" s="309">
        <v>0</v>
      </c>
      <c r="V23" s="309">
        <v>0</v>
      </c>
      <c r="W23" s="309">
        <v>0</v>
      </c>
      <c r="X23" s="309">
        <v>0</v>
      </c>
      <c r="Y23" s="309">
        <v>0</v>
      </c>
      <c r="Z23" s="309">
        <v>0</v>
      </c>
      <c r="AA23" s="309">
        <v>0</v>
      </c>
      <c r="AB23" s="313"/>
      <c r="AC23" s="283">
        <f t="shared" ref="AC23:AC28" si="2">SUM(D23:AA23)</f>
        <v>0</v>
      </c>
      <c r="AD23" s="283">
        <f>'Page 22 - 26'!D34</f>
        <v>0</v>
      </c>
      <c r="AE23" s="166">
        <f t="shared" si="0"/>
        <v>0</v>
      </c>
    </row>
    <row r="24" spans="1:31">
      <c r="A24" s="289"/>
      <c r="B24" s="290" t="s">
        <v>272</v>
      </c>
      <c r="C24" s="294" t="s">
        <v>597</v>
      </c>
      <c r="D24" s="309">
        <v>0</v>
      </c>
      <c r="E24" s="309">
        <v>0</v>
      </c>
      <c r="F24" s="309">
        <v>0</v>
      </c>
      <c r="G24" s="309">
        <v>0</v>
      </c>
      <c r="H24" s="309">
        <v>0</v>
      </c>
      <c r="I24" s="309">
        <v>0</v>
      </c>
      <c r="J24" s="309">
        <v>0</v>
      </c>
      <c r="K24" s="309">
        <v>0</v>
      </c>
      <c r="L24" s="309">
        <v>0</v>
      </c>
      <c r="M24" s="309">
        <v>0</v>
      </c>
      <c r="N24" s="309">
        <v>0</v>
      </c>
      <c r="O24" s="309">
        <v>0</v>
      </c>
      <c r="P24" s="309">
        <v>0</v>
      </c>
      <c r="Q24" s="309">
        <v>0</v>
      </c>
      <c r="R24" s="309">
        <v>0</v>
      </c>
      <c r="S24" s="309">
        <v>0</v>
      </c>
      <c r="T24" s="309">
        <v>0</v>
      </c>
      <c r="U24" s="309">
        <v>0</v>
      </c>
      <c r="V24" s="309">
        <v>0</v>
      </c>
      <c r="W24" s="309">
        <v>0</v>
      </c>
      <c r="X24" s="309">
        <v>0</v>
      </c>
      <c r="Y24" s="309">
        <v>0</v>
      </c>
      <c r="Z24" s="309">
        <v>0</v>
      </c>
      <c r="AA24" s="309">
        <v>0</v>
      </c>
      <c r="AB24" s="313"/>
      <c r="AC24" s="283">
        <f t="shared" si="2"/>
        <v>0</v>
      </c>
      <c r="AD24" s="283">
        <f>'Page 22 - 26'!D35</f>
        <v>0</v>
      </c>
      <c r="AE24" s="166">
        <f t="shared" si="0"/>
        <v>0</v>
      </c>
    </row>
    <row r="25" spans="1:31">
      <c r="A25" s="289"/>
      <c r="B25" s="290" t="s">
        <v>273</v>
      </c>
      <c r="C25" s="294" t="s">
        <v>598</v>
      </c>
      <c r="D25" s="309">
        <v>0</v>
      </c>
      <c r="E25" s="309">
        <v>0</v>
      </c>
      <c r="F25" s="309">
        <v>0</v>
      </c>
      <c r="G25" s="309">
        <v>0</v>
      </c>
      <c r="H25" s="309">
        <v>0</v>
      </c>
      <c r="I25" s="309">
        <v>0</v>
      </c>
      <c r="J25" s="309">
        <v>0</v>
      </c>
      <c r="K25" s="309">
        <v>0</v>
      </c>
      <c r="L25" s="309">
        <v>0</v>
      </c>
      <c r="M25" s="309">
        <v>0</v>
      </c>
      <c r="N25" s="309">
        <v>0</v>
      </c>
      <c r="O25" s="309">
        <v>0</v>
      </c>
      <c r="P25" s="309">
        <v>0</v>
      </c>
      <c r="Q25" s="309">
        <v>0</v>
      </c>
      <c r="R25" s="309">
        <v>0</v>
      </c>
      <c r="S25" s="309">
        <v>0</v>
      </c>
      <c r="T25" s="309">
        <v>0</v>
      </c>
      <c r="U25" s="309">
        <v>0</v>
      </c>
      <c r="V25" s="309">
        <v>0</v>
      </c>
      <c r="W25" s="309">
        <v>0</v>
      </c>
      <c r="X25" s="309">
        <v>0</v>
      </c>
      <c r="Y25" s="309">
        <v>0</v>
      </c>
      <c r="Z25" s="309">
        <v>0</v>
      </c>
      <c r="AA25" s="309">
        <v>0</v>
      </c>
      <c r="AB25" s="313"/>
      <c r="AC25" s="283">
        <f t="shared" si="2"/>
        <v>0</v>
      </c>
      <c r="AD25" s="283">
        <f>'Page 22 - 26'!D36</f>
        <v>0</v>
      </c>
      <c r="AE25" s="166">
        <f t="shared" si="0"/>
        <v>0</v>
      </c>
    </row>
    <row r="26" spans="1:31">
      <c r="A26" s="289"/>
      <c r="B26" s="290" t="s">
        <v>274</v>
      </c>
      <c r="C26" s="294" t="s">
        <v>1278</v>
      </c>
      <c r="D26" s="309">
        <v>0</v>
      </c>
      <c r="E26" s="309">
        <v>0</v>
      </c>
      <c r="F26" s="309">
        <v>0</v>
      </c>
      <c r="G26" s="309">
        <v>0</v>
      </c>
      <c r="H26" s="309">
        <v>0</v>
      </c>
      <c r="I26" s="309">
        <v>0</v>
      </c>
      <c r="J26" s="309">
        <v>0</v>
      </c>
      <c r="K26" s="309">
        <v>0</v>
      </c>
      <c r="L26" s="309">
        <v>0</v>
      </c>
      <c r="M26" s="309">
        <v>0</v>
      </c>
      <c r="N26" s="309">
        <v>0</v>
      </c>
      <c r="O26" s="309">
        <v>0</v>
      </c>
      <c r="P26" s="309">
        <v>0</v>
      </c>
      <c r="Q26" s="309">
        <v>0</v>
      </c>
      <c r="R26" s="309">
        <v>0</v>
      </c>
      <c r="S26" s="309">
        <v>0</v>
      </c>
      <c r="T26" s="309">
        <v>0</v>
      </c>
      <c r="U26" s="309">
        <v>0</v>
      </c>
      <c r="V26" s="309">
        <v>0</v>
      </c>
      <c r="W26" s="309">
        <v>0</v>
      </c>
      <c r="X26" s="309">
        <v>0</v>
      </c>
      <c r="Y26" s="309">
        <v>0</v>
      </c>
      <c r="Z26" s="309">
        <v>0</v>
      </c>
      <c r="AA26" s="309">
        <v>0</v>
      </c>
      <c r="AB26" s="313"/>
      <c r="AC26" s="283">
        <f t="shared" si="2"/>
        <v>0</v>
      </c>
      <c r="AD26" s="283">
        <f>'Page 22 - 26'!D37</f>
        <v>0</v>
      </c>
      <c r="AE26" s="166">
        <f t="shared" si="0"/>
        <v>0</v>
      </c>
    </row>
    <row r="27" spans="1:31">
      <c r="A27" s="284"/>
      <c r="B27" s="285" t="s">
        <v>275</v>
      </c>
      <c r="C27" s="282" t="s">
        <v>913</v>
      </c>
      <c r="D27" s="309">
        <v>0</v>
      </c>
      <c r="E27" s="309">
        <v>0</v>
      </c>
      <c r="F27" s="309">
        <v>0</v>
      </c>
      <c r="G27" s="309">
        <v>0</v>
      </c>
      <c r="H27" s="309">
        <v>0</v>
      </c>
      <c r="I27" s="309">
        <v>0</v>
      </c>
      <c r="J27" s="309">
        <v>0</v>
      </c>
      <c r="K27" s="309">
        <v>0</v>
      </c>
      <c r="L27" s="309">
        <v>0</v>
      </c>
      <c r="M27" s="309">
        <v>0</v>
      </c>
      <c r="N27" s="309">
        <v>0</v>
      </c>
      <c r="O27" s="309">
        <v>0</v>
      </c>
      <c r="P27" s="309">
        <v>0</v>
      </c>
      <c r="Q27" s="309">
        <v>0</v>
      </c>
      <c r="R27" s="309">
        <v>0</v>
      </c>
      <c r="S27" s="309">
        <v>0</v>
      </c>
      <c r="T27" s="309">
        <v>0</v>
      </c>
      <c r="U27" s="309">
        <v>0</v>
      </c>
      <c r="V27" s="309">
        <v>0</v>
      </c>
      <c r="W27" s="309">
        <v>0</v>
      </c>
      <c r="X27" s="309">
        <v>0</v>
      </c>
      <c r="Y27" s="309">
        <v>0</v>
      </c>
      <c r="Z27" s="309">
        <v>0</v>
      </c>
      <c r="AA27" s="309">
        <v>0</v>
      </c>
      <c r="AB27" s="313"/>
      <c r="AC27" s="283">
        <f t="shared" si="2"/>
        <v>0</v>
      </c>
      <c r="AD27" s="283">
        <f>'Page 22 - 26'!D38</f>
        <v>0</v>
      </c>
      <c r="AE27" s="166">
        <f t="shared" si="0"/>
        <v>0</v>
      </c>
    </row>
    <row r="28" spans="1:31" ht="16.5" thickBot="1">
      <c r="A28" s="291"/>
      <c r="B28" s="702" t="s">
        <v>276</v>
      </c>
      <c r="C28" s="293" t="s">
        <v>356</v>
      </c>
      <c r="D28" s="309">
        <v>0</v>
      </c>
      <c r="E28" s="309">
        <v>0</v>
      </c>
      <c r="F28" s="309">
        <v>0</v>
      </c>
      <c r="G28" s="309">
        <v>0</v>
      </c>
      <c r="H28" s="309">
        <v>0</v>
      </c>
      <c r="I28" s="309">
        <v>0</v>
      </c>
      <c r="J28" s="309">
        <v>0</v>
      </c>
      <c r="K28" s="309">
        <v>0</v>
      </c>
      <c r="L28" s="309">
        <v>0</v>
      </c>
      <c r="M28" s="309">
        <v>0</v>
      </c>
      <c r="N28" s="309">
        <v>0</v>
      </c>
      <c r="O28" s="309">
        <v>0</v>
      </c>
      <c r="P28" s="309">
        <v>0</v>
      </c>
      <c r="Q28" s="309">
        <v>0</v>
      </c>
      <c r="R28" s="309">
        <v>0</v>
      </c>
      <c r="S28" s="309">
        <v>0</v>
      </c>
      <c r="T28" s="309">
        <v>0</v>
      </c>
      <c r="U28" s="309">
        <v>0</v>
      </c>
      <c r="V28" s="309">
        <v>0</v>
      </c>
      <c r="W28" s="309">
        <v>0</v>
      </c>
      <c r="X28" s="309">
        <v>0</v>
      </c>
      <c r="Y28" s="309">
        <v>0</v>
      </c>
      <c r="Z28" s="309">
        <v>0</v>
      </c>
      <c r="AA28" s="309">
        <v>0</v>
      </c>
      <c r="AB28" s="313"/>
      <c r="AC28" s="283">
        <f t="shared" si="2"/>
        <v>0</v>
      </c>
      <c r="AD28" s="283">
        <f>'Page 22 - 26'!D39</f>
        <v>0</v>
      </c>
      <c r="AE28" s="166">
        <f t="shared" si="0"/>
        <v>0</v>
      </c>
    </row>
    <row r="29" spans="1:31" s="22" customFormat="1">
      <c r="A29" s="307" t="s">
        <v>960</v>
      </c>
      <c r="B29" s="1740" t="s">
        <v>260</v>
      </c>
      <c r="C29" s="1741"/>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3"/>
      <c r="AC29" s="315"/>
      <c r="AD29" s="1224"/>
      <c r="AE29" s="1225"/>
    </row>
    <row r="30" spans="1:31">
      <c r="A30" s="289"/>
      <c r="B30" s="290" t="s">
        <v>271</v>
      </c>
      <c r="C30" s="294" t="s">
        <v>914</v>
      </c>
      <c r="D30" s="309">
        <v>0</v>
      </c>
      <c r="E30" s="309">
        <v>0</v>
      </c>
      <c r="F30" s="309">
        <v>0</v>
      </c>
      <c r="G30" s="309">
        <v>0</v>
      </c>
      <c r="H30" s="309">
        <v>0</v>
      </c>
      <c r="I30" s="309">
        <v>0</v>
      </c>
      <c r="J30" s="309">
        <v>0</v>
      </c>
      <c r="K30" s="309">
        <v>0</v>
      </c>
      <c r="L30" s="309">
        <v>0</v>
      </c>
      <c r="M30" s="309">
        <v>0</v>
      </c>
      <c r="N30" s="309">
        <v>0</v>
      </c>
      <c r="O30" s="309">
        <v>0</v>
      </c>
      <c r="P30" s="309">
        <v>0</v>
      </c>
      <c r="Q30" s="309">
        <v>0</v>
      </c>
      <c r="R30" s="309">
        <v>0</v>
      </c>
      <c r="S30" s="309">
        <v>0</v>
      </c>
      <c r="T30" s="309">
        <v>0</v>
      </c>
      <c r="U30" s="309">
        <v>0</v>
      </c>
      <c r="V30" s="309">
        <v>0</v>
      </c>
      <c r="W30" s="309">
        <v>0</v>
      </c>
      <c r="X30" s="309">
        <v>0</v>
      </c>
      <c r="Y30" s="309">
        <v>0</v>
      </c>
      <c r="Z30" s="309">
        <v>0</v>
      </c>
      <c r="AA30" s="309">
        <v>0</v>
      </c>
      <c r="AB30" s="313"/>
      <c r="AC30" s="283">
        <f t="shared" ref="AC30:AC43" si="3">SUM(D30:AA30)</f>
        <v>0</v>
      </c>
      <c r="AD30" s="283">
        <f>'Page 22 - 26'!D44</f>
        <v>0</v>
      </c>
      <c r="AE30" s="166">
        <f t="shared" si="0"/>
        <v>0</v>
      </c>
    </row>
    <row r="31" spans="1:31">
      <c r="A31" s="289"/>
      <c r="B31" s="290" t="s">
        <v>272</v>
      </c>
      <c r="C31" s="294" t="s">
        <v>605</v>
      </c>
      <c r="D31" s="309">
        <v>0</v>
      </c>
      <c r="E31" s="309">
        <v>0</v>
      </c>
      <c r="F31" s="309">
        <v>0</v>
      </c>
      <c r="G31" s="309">
        <v>0</v>
      </c>
      <c r="H31" s="309">
        <v>0</v>
      </c>
      <c r="I31" s="309">
        <v>0</v>
      </c>
      <c r="J31" s="309">
        <v>0</v>
      </c>
      <c r="K31" s="309">
        <v>0</v>
      </c>
      <c r="L31" s="309">
        <v>0</v>
      </c>
      <c r="M31" s="309">
        <v>0</v>
      </c>
      <c r="N31" s="309">
        <v>0</v>
      </c>
      <c r="O31" s="309">
        <v>0</v>
      </c>
      <c r="P31" s="309">
        <v>0</v>
      </c>
      <c r="Q31" s="309">
        <v>0</v>
      </c>
      <c r="R31" s="309">
        <v>0</v>
      </c>
      <c r="S31" s="309">
        <v>0</v>
      </c>
      <c r="T31" s="309">
        <v>0</v>
      </c>
      <c r="U31" s="309">
        <v>0</v>
      </c>
      <c r="V31" s="309">
        <v>0</v>
      </c>
      <c r="W31" s="309">
        <v>0</v>
      </c>
      <c r="X31" s="309">
        <v>0</v>
      </c>
      <c r="Y31" s="309">
        <v>0</v>
      </c>
      <c r="Z31" s="309">
        <v>0</v>
      </c>
      <c r="AA31" s="309">
        <v>0</v>
      </c>
      <c r="AB31" s="313"/>
      <c r="AC31" s="283">
        <f t="shared" si="3"/>
        <v>0</v>
      </c>
      <c r="AD31" s="283">
        <f>'Page 22 - 26'!D45</f>
        <v>0</v>
      </c>
      <c r="AE31" s="166">
        <f t="shared" si="0"/>
        <v>0</v>
      </c>
    </row>
    <row r="32" spans="1:31">
      <c r="A32" s="289"/>
      <c r="B32" s="290" t="s">
        <v>273</v>
      </c>
      <c r="C32" s="294" t="s">
        <v>606</v>
      </c>
      <c r="D32" s="309">
        <v>0</v>
      </c>
      <c r="E32" s="309">
        <v>0</v>
      </c>
      <c r="F32" s="309">
        <v>0</v>
      </c>
      <c r="G32" s="309">
        <v>0</v>
      </c>
      <c r="H32" s="309">
        <v>0</v>
      </c>
      <c r="I32" s="309">
        <v>0</v>
      </c>
      <c r="J32" s="309">
        <v>0</v>
      </c>
      <c r="K32" s="309">
        <v>0</v>
      </c>
      <c r="L32" s="309">
        <v>0</v>
      </c>
      <c r="M32" s="309">
        <v>0</v>
      </c>
      <c r="N32" s="309">
        <v>0</v>
      </c>
      <c r="O32" s="309">
        <v>0</v>
      </c>
      <c r="P32" s="309">
        <v>0</v>
      </c>
      <c r="Q32" s="309">
        <v>0</v>
      </c>
      <c r="R32" s="309">
        <v>0</v>
      </c>
      <c r="S32" s="309">
        <v>0</v>
      </c>
      <c r="T32" s="309">
        <v>0</v>
      </c>
      <c r="U32" s="309">
        <v>0</v>
      </c>
      <c r="V32" s="309">
        <v>0</v>
      </c>
      <c r="W32" s="309">
        <v>0</v>
      </c>
      <c r="X32" s="309">
        <v>0</v>
      </c>
      <c r="Y32" s="309">
        <v>0</v>
      </c>
      <c r="Z32" s="309">
        <v>0</v>
      </c>
      <c r="AA32" s="309">
        <v>0</v>
      </c>
      <c r="AB32" s="313"/>
      <c r="AC32" s="283">
        <f t="shared" si="3"/>
        <v>0</v>
      </c>
      <c r="AD32" s="283">
        <f>'Page 22 - 26'!D46</f>
        <v>0</v>
      </c>
      <c r="AE32" s="166">
        <f t="shared" si="0"/>
        <v>0</v>
      </c>
    </row>
    <row r="33" spans="1:31">
      <c r="A33" s="289"/>
      <c r="B33" s="290" t="s">
        <v>274</v>
      </c>
      <c r="C33" s="294" t="s">
        <v>607</v>
      </c>
      <c r="D33" s="309">
        <v>0</v>
      </c>
      <c r="E33" s="309">
        <v>0</v>
      </c>
      <c r="F33" s="309">
        <v>0</v>
      </c>
      <c r="G33" s="309">
        <v>0</v>
      </c>
      <c r="H33" s="309">
        <v>0</v>
      </c>
      <c r="I33" s="309">
        <v>0</v>
      </c>
      <c r="J33" s="309">
        <v>0</v>
      </c>
      <c r="K33" s="309">
        <v>0</v>
      </c>
      <c r="L33" s="309">
        <v>0</v>
      </c>
      <c r="M33" s="309">
        <v>0</v>
      </c>
      <c r="N33" s="309">
        <v>0</v>
      </c>
      <c r="O33" s="309">
        <v>0</v>
      </c>
      <c r="P33" s="309">
        <v>0</v>
      </c>
      <c r="Q33" s="309">
        <v>0</v>
      </c>
      <c r="R33" s="309">
        <v>0</v>
      </c>
      <c r="S33" s="309">
        <v>0</v>
      </c>
      <c r="T33" s="309">
        <v>0</v>
      </c>
      <c r="U33" s="309">
        <v>0</v>
      </c>
      <c r="V33" s="309">
        <v>0</v>
      </c>
      <c r="W33" s="309">
        <v>0</v>
      </c>
      <c r="X33" s="309">
        <v>0</v>
      </c>
      <c r="Y33" s="309">
        <v>0</v>
      </c>
      <c r="Z33" s="309">
        <v>0</v>
      </c>
      <c r="AA33" s="309">
        <v>0</v>
      </c>
      <c r="AB33" s="313"/>
      <c r="AC33" s="283">
        <f t="shared" si="3"/>
        <v>0</v>
      </c>
      <c r="AD33" s="283">
        <f>'Page 22 - 26'!D47</f>
        <v>0</v>
      </c>
      <c r="AE33" s="166">
        <f t="shared" si="0"/>
        <v>0</v>
      </c>
    </row>
    <row r="34" spans="1:31">
      <c r="A34" s="289"/>
      <c r="B34" s="290" t="s">
        <v>275</v>
      </c>
      <c r="C34" s="294" t="s">
        <v>915</v>
      </c>
      <c r="D34" s="309">
        <v>0</v>
      </c>
      <c r="E34" s="309">
        <v>0</v>
      </c>
      <c r="F34" s="309">
        <v>0</v>
      </c>
      <c r="G34" s="309">
        <v>0</v>
      </c>
      <c r="H34" s="309">
        <v>0</v>
      </c>
      <c r="I34" s="309">
        <v>0</v>
      </c>
      <c r="J34" s="309">
        <v>0</v>
      </c>
      <c r="K34" s="309">
        <v>0</v>
      </c>
      <c r="L34" s="309">
        <v>0</v>
      </c>
      <c r="M34" s="309">
        <v>0</v>
      </c>
      <c r="N34" s="309">
        <v>0</v>
      </c>
      <c r="O34" s="309">
        <v>0</v>
      </c>
      <c r="P34" s="309">
        <v>0</v>
      </c>
      <c r="Q34" s="309">
        <v>0</v>
      </c>
      <c r="R34" s="309">
        <v>0</v>
      </c>
      <c r="S34" s="309">
        <v>0</v>
      </c>
      <c r="T34" s="309">
        <v>0</v>
      </c>
      <c r="U34" s="309">
        <v>0</v>
      </c>
      <c r="V34" s="309">
        <v>0</v>
      </c>
      <c r="W34" s="309">
        <v>0</v>
      </c>
      <c r="X34" s="309">
        <v>0</v>
      </c>
      <c r="Y34" s="309">
        <v>0</v>
      </c>
      <c r="Z34" s="309">
        <v>0</v>
      </c>
      <c r="AA34" s="309">
        <v>0</v>
      </c>
      <c r="AB34" s="313"/>
      <c r="AC34" s="283">
        <f t="shared" si="3"/>
        <v>0</v>
      </c>
      <c r="AD34" s="283">
        <f>'Page 22 - 26'!D48</f>
        <v>0</v>
      </c>
      <c r="AE34" s="166">
        <f t="shared" si="0"/>
        <v>0</v>
      </c>
    </row>
    <row r="35" spans="1:31">
      <c r="A35" s="289"/>
      <c r="B35" s="290" t="s">
        <v>276</v>
      </c>
      <c r="C35" s="294" t="s">
        <v>609</v>
      </c>
      <c r="D35" s="309">
        <v>0</v>
      </c>
      <c r="E35" s="309">
        <v>0</v>
      </c>
      <c r="F35" s="309">
        <v>0</v>
      </c>
      <c r="G35" s="309">
        <v>0</v>
      </c>
      <c r="H35" s="309">
        <v>0</v>
      </c>
      <c r="I35" s="309">
        <v>0</v>
      </c>
      <c r="J35" s="309">
        <v>0</v>
      </c>
      <c r="K35" s="309">
        <v>0</v>
      </c>
      <c r="L35" s="309">
        <v>0</v>
      </c>
      <c r="M35" s="309">
        <v>0</v>
      </c>
      <c r="N35" s="309">
        <v>0</v>
      </c>
      <c r="O35" s="309">
        <v>0</v>
      </c>
      <c r="P35" s="309">
        <v>0</v>
      </c>
      <c r="Q35" s="309">
        <v>0</v>
      </c>
      <c r="R35" s="309">
        <v>0</v>
      </c>
      <c r="S35" s="309">
        <v>0</v>
      </c>
      <c r="T35" s="309">
        <v>0</v>
      </c>
      <c r="U35" s="309">
        <v>0</v>
      </c>
      <c r="V35" s="309">
        <v>0</v>
      </c>
      <c r="W35" s="309">
        <v>0</v>
      </c>
      <c r="X35" s="309">
        <v>0</v>
      </c>
      <c r="Y35" s="309">
        <v>0</v>
      </c>
      <c r="Z35" s="309">
        <v>0</v>
      </c>
      <c r="AA35" s="309">
        <v>0</v>
      </c>
      <c r="AB35" s="313"/>
      <c r="AC35" s="283">
        <f t="shared" si="3"/>
        <v>0</v>
      </c>
      <c r="AD35" s="283">
        <f>'Page 22 - 26'!D49</f>
        <v>0</v>
      </c>
      <c r="AE35" s="166">
        <f t="shared" si="0"/>
        <v>0</v>
      </c>
    </row>
    <row r="36" spans="1:31">
      <c r="A36" s="289"/>
      <c r="B36" s="290" t="s">
        <v>277</v>
      </c>
      <c r="C36" s="294" t="s">
        <v>610</v>
      </c>
      <c r="D36" s="309">
        <v>0</v>
      </c>
      <c r="E36" s="309">
        <v>0</v>
      </c>
      <c r="F36" s="309">
        <v>0</v>
      </c>
      <c r="G36" s="309">
        <v>0</v>
      </c>
      <c r="H36" s="309">
        <v>0</v>
      </c>
      <c r="I36" s="309">
        <v>0</v>
      </c>
      <c r="J36" s="309">
        <v>0</v>
      </c>
      <c r="K36" s="309">
        <v>0</v>
      </c>
      <c r="L36" s="309">
        <v>0</v>
      </c>
      <c r="M36" s="309">
        <v>0</v>
      </c>
      <c r="N36" s="309">
        <v>0</v>
      </c>
      <c r="O36" s="309">
        <v>0</v>
      </c>
      <c r="P36" s="309">
        <v>0</v>
      </c>
      <c r="Q36" s="309">
        <v>0</v>
      </c>
      <c r="R36" s="309">
        <v>0</v>
      </c>
      <c r="S36" s="309">
        <v>0</v>
      </c>
      <c r="T36" s="309">
        <v>0</v>
      </c>
      <c r="U36" s="309">
        <v>0</v>
      </c>
      <c r="V36" s="309">
        <v>0</v>
      </c>
      <c r="W36" s="309">
        <v>0</v>
      </c>
      <c r="X36" s="309">
        <v>0</v>
      </c>
      <c r="Y36" s="309">
        <v>0</v>
      </c>
      <c r="Z36" s="309">
        <v>0</v>
      </c>
      <c r="AA36" s="309">
        <v>0</v>
      </c>
      <c r="AB36" s="313"/>
      <c r="AC36" s="283">
        <f t="shared" si="3"/>
        <v>0</v>
      </c>
      <c r="AD36" s="283">
        <f>'Page 22 - 26'!D50</f>
        <v>0</v>
      </c>
      <c r="AE36" s="166">
        <f t="shared" si="0"/>
        <v>0</v>
      </c>
    </row>
    <row r="37" spans="1:31">
      <c r="A37" s="289"/>
      <c r="B37" s="290" t="s">
        <v>278</v>
      </c>
      <c r="C37" s="294" t="s">
        <v>1816</v>
      </c>
      <c r="D37" s="309">
        <v>0</v>
      </c>
      <c r="E37" s="309">
        <v>0</v>
      </c>
      <c r="F37" s="309">
        <v>0</v>
      </c>
      <c r="G37" s="309">
        <v>0</v>
      </c>
      <c r="H37" s="309">
        <v>0</v>
      </c>
      <c r="I37" s="309">
        <v>0</v>
      </c>
      <c r="J37" s="309">
        <v>0</v>
      </c>
      <c r="K37" s="309">
        <v>0</v>
      </c>
      <c r="L37" s="309">
        <v>0</v>
      </c>
      <c r="M37" s="309">
        <v>0</v>
      </c>
      <c r="N37" s="309">
        <v>0</v>
      </c>
      <c r="O37" s="309">
        <v>0</v>
      </c>
      <c r="P37" s="309">
        <v>0</v>
      </c>
      <c r="Q37" s="309">
        <v>0</v>
      </c>
      <c r="R37" s="309">
        <v>0</v>
      </c>
      <c r="S37" s="309">
        <v>0</v>
      </c>
      <c r="T37" s="309">
        <v>0</v>
      </c>
      <c r="U37" s="309">
        <v>0</v>
      </c>
      <c r="V37" s="309">
        <v>0</v>
      </c>
      <c r="W37" s="309">
        <v>0</v>
      </c>
      <c r="X37" s="309">
        <v>0</v>
      </c>
      <c r="Y37" s="309">
        <v>0</v>
      </c>
      <c r="Z37" s="309">
        <v>0</v>
      </c>
      <c r="AA37" s="309">
        <v>0</v>
      </c>
      <c r="AB37" s="313"/>
      <c r="AC37" s="283">
        <f t="shared" si="3"/>
        <v>0</v>
      </c>
      <c r="AD37" s="283">
        <f>'Page 22 - 26'!D51</f>
        <v>0</v>
      </c>
      <c r="AE37" s="166">
        <f t="shared" si="0"/>
        <v>0</v>
      </c>
    </row>
    <row r="38" spans="1:31">
      <c r="A38" s="289"/>
      <c r="B38" s="290" t="s">
        <v>279</v>
      </c>
      <c r="C38" s="294" t="s">
        <v>611</v>
      </c>
      <c r="D38" s="309">
        <v>0</v>
      </c>
      <c r="E38" s="309">
        <v>0</v>
      </c>
      <c r="F38" s="309">
        <v>0</v>
      </c>
      <c r="G38" s="309">
        <v>0</v>
      </c>
      <c r="H38" s="309">
        <v>0</v>
      </c>
      <c r="I38" s="309">
        <v>0</v>
      </c>
      <c r="J38" s="309">
        <v>0</v>
      </c>
      <c r="K38" s="309">
        <v>0</v>
      </c>
      <c r="L38" s="309">
        <v>0</v>
      </c>
      <c r="M38" s="309">
        <v>0</v>
      </c>
      <c r="N38" s="309">
        <v>0</v>
      </c>
      <c r="O38" s="309">
        <v>0</v>
      </c>
      <c r="P38" s="309">
        <v>0</v>
      </c>
      <c r="Q38" s="309">
        <v>0</v>
      </c>
      <c r="R38" s="309">
        <v>0</v>
      </c>
      <c r="S38" s="309">
        <v>0</v>
      </c>
      <c r="T38" s="309">
        <v>0</v>
      </c>
      <c r="U38" s="309">
        <v>0</v>
      </c>
      <c r="V38" s="309">
        <v>0</v>
      </c>
      <c r="W38" s="309">
        <v>0</v>
      </c>
      <c r="X38" s="309">
        <v>0</v>
      </c>
      <c r="Y38" s="309">
        <v>0</v>
      </c>
      <c r="Z38" s="309">
        <v>0</v>
      </c>
      <c r="AA38" s="309">
        <v>0</v>
      </c>
      <c r="AB38" s="313"/>
      <c r="AC38" s="283">
        <f t="shared" si="3"/>
        <v>0</v>
      </c>
      <c r="AD38" s="283">
        <f>'Page 22 - 26'!D52</f>
        <v>0</v>
      </c>
      <c r="AE38" s="166">
        <f t="shared" si="0"/>
        <v>0</v>
      </c>
    </row>
    <row r="39" spans="1:31">
      <c r="A39" s="289"/>
      <c r="B39" s="290" t="s">
        <v>903</v>
      </c>
      <c r="C39" s="294" t="s">
        <v>612</v>
      </c>
      <c r="D39" s="309">
        <v>0</v>
      </c>
      <c r="E39" s="309">
        <v>0</v>
      </c>
      <c r="F39" s="309">
        <v>0</v>
      </c>
      <c r="G39" s="309">
        <v>0</v>
      </c>
      <c r="H39" s="309">
        <v>0</v>
      </c>
      <c r="I39" s="309">
        <v>0</v>
      </c>
      <c r="J39" s="309">
        <v>0</v>
      </c>
      <c r="K39" s="309">
        <v>0</v>
      </c>
      <c r="L39" s="309">
        <v>0</v>
      </c>
      <c r="M39" s="309">
        <v>0</v>
      </c>
      <c r="N39" s="309">
        <v>0</v>
      </c>
      <c r="O39" s="309">
        <v>0</v>
      </c>
      <c r="P39" s="309">
        <v>0</v>
      </c>
      <c r="Q39" s="309">
        <v>0</v>
      </c>
      <c r="R39" s="309">
        <v>0</v>
      </c>
      <c r="S39" s="309">
        <v>0</v>
      </c>
      <c r="T39" s="309">
        <v>0</v>
      </c>
      <c r="U39" s="309">
        <v>0</v>
      </c>
      <c r="V39" s="309">
        <v>0</v>
      </c>
      <c r="W39" s="309">
        <v>0</v>
      </c>
      <c r="X39" s="309">
        <v>0</v>
      </c>
      <c r="Y39" s="309">
        <v>0</v>
      </c>
      <c r="Z39" s="309">
        <v>0</v>
      </c>
      <c r="AA39" s="309">
        <v>0</v>
      </c>
      <c r="AB39" s="313"/>
      <c r="AC39" s="283">
        <f t="shared" si="3"/>
        <v>0</v>
      </c>
      <c r="AD39" s="283">
        <f>'Page 22 - 26'!D53</f>
        <v>0</v>
      </c>
      <c r="AE39" s="166">
        <f t="shared" si="0"/>
        <v>0</v>
      </c>
    </row>
    <row r="40" spans="1:31">
      <c r="A40" s="289"/>
      <c r="B40" s="290" t="s">
        <v>904</v>
      </c>
      <c r="C40" s="294" t="s">
        <v>613</v>
      </c>
      <c r="D40" s="309">
        <v>0</v>
      </c>
      <c r="E40" s="309">
        <v>0</v>
      </c>
      <c r="F40" s="309">
        <v>0</v>
      </c>
      <c r="G40" s="309">
        <v>0</v>
      </c>
      <c r="H40" s="309">
        <v>0</v>
      </c>
      <c r="I40" s="309">
        <v>0</v>
      </c>
      <c r="J40" s="309">
        <v>0</v>
      </c>
      <c r="K40" s="309">
        <v>0</v>
      </c>
      <c r="L40" s="309">
        <v>0</v>
      </c>
      <c r="M40" s="309">
        <v>0</v>
      </c>
      <c r="N40" s="309">
        <v>0</v>
      </c>
      <c r="O40" s="309">
        <v>0</v>
      </c>
      <c r="P40" s="309">
        <v>0</v>
      </c>
      <c r="Q40" s="309">
        <v>0</v>
      </c>
      <c r="R40" s="309">
        <v>0</v>
      </c>
      <c r="S40" s="309">
        <v>0</v>
      </c>
      <c r="T40" s="309">
        <v>0</v>
      </c>
      <c r="U40" s="309">
        <v>0</v>
      </c>
      <c r="V40" s="309">
        <v>0</v>
      </c>
      <c r="W40" s="309">
        <v>0</v>
      </c>
      <c r="X40" s="309">
        <v>0</v>
      </c>
      <c r="Y40" s="309">
        <v>0</v>
      </c>
      <c r="Z40" s="309">
        <v>0</v>
      </c>
      <c r="AA40" s="309">
        <v>0</v>
      </c>
      <c r="AB40" s="313"/>
      <c r="AC40" s="283">
        <f t="shared" si="3"/>
        <v>0</v>
      </c>
      <c r="AD40" s="283">
        <f>'Page 22 - 26'!D54</f>
        <v>0</v>
      </c>
      <c r="AE40" s="166">
        <f t="shared" si="0"/>
        <v>0</v>
      </c>
    </row>
    <row r="41" spans="1:31">
      <c r="A41" s="289"/>
      <c r="B41" s="290" t="s">
        <v>905</v>
      </c>
      <c r="C41" s="294" t="s">
        <v>614</v>
      </c>
      <c r="D41" s="309">
        <v>0</v>
      </c>
      <c r="E41" s="309">
        <v>0</v>
      </c>
      <c r="F41" s="309">
        <v>0</v>
      </c>
      <c r="G41" s="309">
        <v>0</v>
      </c>
      <c r="H41" s="309">
        <v>0</v>
      </c>
      <c r="I41" s="309">
        <v>0</v>
      </c>
      <c r="J41" s="309">
        <v>0</v>
      </c>
      <c r="K41" s="309">
        <v>0</v>
      </c>
      <c r="L41" s="309">
        <v>0</v>
      </c>
      <c r="M41" s="309">
        <v>0</v>
      </c>
      <c r="N41" s="309">
        <v>0</v>
      </c>
      <c r="O41" s="309">
        <v>0</v>
      </c>
      <c r="P41" s="309">
        <v>0</v>
      </c>
      <c r="Q41" s="309">
        <v>0</v>
      </c>
      <c r="R41" s="309">
        <v>0</v>
      </c>
      <c r="S41" s="309">
        <v>0</v>
      </c>
      <c r="T41" s="309">
        <v>0</v>
      </c>
      <c r="U41" s="309">
        <v>0</v>
      </c>
      <c r="V41" s="309">
        <v>0</v>
      </c>
      <c r="W41" s="309">
        <v>0</v>
      </c>
      <c r="X41" s="309">
        <v>0</v>
      </c>
      <c r="Y41" s="309">
        <v>0</v>
      </c>
      <c r="Z41" s="309">
        <v>0</v>
      </c>
      <c r="AA41" s="309">
        <v>0</v>
      </c>
      <c r="AB41" s="313"/>
      <c r="AC41" s="283">
        <f t="shared" si="3"/>
        <v>0</v>
      </c>
      <c r="AD41" s="283">
        <f>'Page 22 - 26'!D55</f>
        <v>0</v>
      </c>
      <c r="AE41" s="166">
        <f t="shared" si="0"/>
        <v>0</v>
      </c>
    </row>
    <row r="42" spans="1:31" ht="16.5" thickBot="1">
      <c r="A42" s="287"/>
      <c r="B42" s="288" t="s">
        <v>906</v>
      </c>
      <c r="C42" s="286" t="s">
        <v>615</v>
      </c>
      <c r="D42" s="309">
        <v>0</v>
      </c>
      <c r="E42" s="309">
        <v>0</v>
      </c>
      <c r="F42" s="309">
        <v>0</v>
      </c>
      <c r="G42" s="309">
        <v>0</v>
      </c>
      <c r="H42" s="309">
        <v>0</v>
      </c>
      <c r="I42" s="309">
        <v>0</v>
      </c>
      <c r="J42" s="309">
        <v>0</v>
      </c>
      <c r="K42" s="309">
        <v>0</v>
      </c>
      <c r="L42" s="309">
        <v>0</v>
      </c>
      <c r="M42" s="309">
        <v>0</v>
      </c>
      <c r="N42" s="309">
        <v>0</v>
      </c>
      <c r="O42" s="309">
        <v>0</v>
      </c>
      <c r="P42" s="309">
        <v>0</v>
      </c>
      <c r="Q42" s="309">
        <v>0</v>
      </c>
      <c r="R42" s="309">
        <v>0</v>
      </c>
      <c r="S42" s="309">
        <v>0</v>
      </c>
      <c r="T42" s="309">
        <v>0</v>
      </c>
      <c r="U42" s="309">
        <v>0</v>
      </c>
      <c r="V42" s="309">
        <v>0</v>
      </c>
      <c r="W42" s="309">
        <v>0</v>
      </c>
      <c r="X42" s="309">
        <v>0</v>
      </c>
      <c r="Y42" s="309">
        <v>0</v>
      </c>
      <c r="Z42" s="309">
        <v>0</v>
      </c>
      <c r="AA42" s="309">
        <v>0</v>
      </c>
      <c r="AB42" s="313"/>
      <c r="AC42" s="283">
        <f>SUM(D42:AA42)</f>
        <v>0</v>
      </c>
      <c r="AD42" s="283">
        <f>'Page 22 - 26'!D56</f>
        <v>0</v>
      </c>
      <c r="AE42" s="166">
        <f t="shared" si="0"/>
        <v>0</v>
      </c>
    </row>
    <row r="43" spans="1:31" ht="16.5" thickBot="1">
      <c r="A43" s="287"/>
      <c r="B43" s="288" t="s">
        <v>1894</v>
      </c>
      <c r="C43" s="286" t="s">
        <v>356</v>
      </c>
      <c r="D43" s="309">
        <v>0</v>
      </c>
      <c r="E43" s="309">
        <v>0</v>
      </c>
      <c r="F43" s="309">
        <v>0</v>
      </c>
      <c r="G43" s="309">
        <v>0</v>
      </c>
      <c r="H43" s="309">
        <v>0</v>
      </c>
      <c r="I43" s="309">
        <v>0</v>
      </c>
      <c r="J43" s="309">
        <v>0</v>
      </c>
      <c r="K43" s="309">
        <v>0</v>
      </c>
      <c r="L43" s="309">
        <v>0</v>
      </c>
      <c r="M43" s="309">
        <v>0</v>
      </c>
      <c r="N43" s="309">
        <v>0</v>
      </c>
      <c r="O43" s="309">
        <v>0</v>
      </c>
      <c r="P43" s="309">
        <v>0</v>
      </c>
      <c r="Q43" s="309">
        <v>0</v>
      </c>
      <c r="R43" s="309">
        <v>0</v>
      </c>
      <c r="S43" s="309">
        <v>0</v>
      </c>
      <c r="T43" s="309">
        <v>0</v>
      </c>
      <c r="U43" s="309">
        <v>0</v>
      </c>
      <c r="V43" s="309">
        <v>0</v>
      </c>
      <c r="W43" s="309">
        <v>0</v>
      </c>
      <c r="X43" s="309">
        <v>0</v>
      </c>
      <c r="Y43" s="309">
        <v>0</v>
      </c>
      <c r="Z43" s="309">
        <v>0</v>
      </c>
      <c r="AA43" s="309">
        <v>0</v>
      </c>
      <c r="AB43" s="313"/>
      <c r="AC43" s="283">
        <f t="shared" si="3"/>
        <v>0</v>
      </c>
      <c r="AD43" s="283">
        <f>'Page 22 - 26'!D57</f>
        <v>0</v>
      </c>
      <c r="AE43" s="166">
        <f t="shared" si="0"/>
        <v>0</v>
      </c>
    </row>
    <row r="44" spans="1:31">
      <c r="B44" s="10"/>
      <c r="C44" s="10"/>
      <c r="D44" s="10"/>
      <c r="E44" s="302"/>
      <c r="G44" s="302"/>
      <c r="H44" s="302"/>
      <c r="I44" s="302"/>
      <c r="J44" s="10"/>
      <c r="K44" s="296"/>
      <c r="M44" s="296"/>
      <c r="N44" s="298"/>
      <c r="O44" s="298"/>
      <c r="P44" s="298"/>
      <c r="Q44" s="298"/>
      <c r="R44" s="298"/>
      <c r="S44" s="298"/>
      <c r="T44" s="298"/>
      <c r="U44" s="298"/>
      <c r="V44" s="298"/>
      <c r="W44" s="298"/>
      <c r="X44" s="298"/>
      <c r="Y44" s="298"/>
      <c r="Z44" s="298"/>
      <c r="AA44" s="298"/>
      <c r="AB44" s="527"/>
    </row>
    <row r="45" spans="1:31" ht="16.5" thickBot="1">
      <c r="D45" s="298"/>
      <c r="E45" s="298"/>
      <c r="F45" s="298"/>
      <c r="G45" s="298"/>
      <c r="H45" s="298"/>
      <c r="I45" s="298"/>
    </row>
    <row r="46" spans="1:31" ht="32.25" customHeight="1" thickBot="1">
      <c r="A46" s="1732" t="s">
        <v>247</v>
      </c>
      <c r="B46" s="1733"/>
      <c r="C46" s="1734"/>
      <c r="D46" s="300" t="str">
        <f>D3</f>
        <v>Month 1</v>
      </c>
      <c r="E46" s="300" t="str">
        <f t="shared" ref="E46:AA46" si="4">E3</f>
        <v>Month 2</v>
      </c>
      <c r="F46" s="300" t="str">
        <f t="shared" si="4"/>
        <v>Month 3</v>
      </c>
      <c r="G46" s="300" t="str">
        <f t="shared" si="4"/>
        <v>Month 4</v>
      </c>
      <c r="H46" s="300" t="str">
        <f t="shared" si="4"/>
        <v>Month 5</v>
      </c>
      <c r="I46" s="300" t="str">
        <f t="shared" si="4"/>
        <v>Month 6</v>
      </c>
      <c r="J46" s="300" t="str">
        <f t="shared" si="4"/>
        <v>Month 7</v>
      </c>
      <c r="K46" s="300" t="str">
        <f t="shared" si="4"/>
        <v>Month 8</v>
      </c>
      <c r="L46" s="300" t="str">
        <f t="shared" si="4"/>
        <v>Month 9</v>
      </c>
      <c r="M46" s="300" t="str">
        <f t="shared" si="4"/>
        <v>Month10</v>
      </c>
      <c r="N46" s="300" t="str">
        <f t="shared" si="4"/>
        <v>Month 11</v>
      </c>
      <c r="O46" s="300" t="str">
        <f t="shared" si="4"/>
        <v>Month 12</v>
      </c>
      <c r="P46" s="300" t="str">
        <f t="shared" si="4"/>
        <v>Month 13</v>
      </c>
      <c r="Q46" s="300" t="str">
        <f t="shared" si="4"/>
        <v>Month 14</v>
      </c>
      <c r="R46" s="300" t="str">
        <f t="shared" si="4"/>
        <v>Month 15</v>
      </c>
      <c r="S46" s="300" t="str">
        <f t="shared" si="4"/>
        <v>Month 16</v>
      </c>
      <c r="T46" s="300" t="str">
        <f t="shared" si="4"/>
        <v>Month 17</v>
      </c>
      <c r="U46" s="300" t="str">
        <f t="shared" si="4"/>
        <v>Month 18</v>
      </c>
      <c r="V46" s="300" t="str">
        <f t="shared" si="4"/>
        <v>Month 19</v>
      </c>
      <c r="W46" s="300" t="str">
        <f t="shared" si="4"/>
        <v>Month 20</v>
      </c>
      <c r="X46" s="300" t="str">
        <f t="shared" si="4"/>
        <v>Month 21</v>
      </c>
      <c r="Y46" s="300" t="str">
        <f t="shared" si="4"/>
        <v>Month 22</v>
      </c>
      <c r="Z46" s="300" t="str">
        <f t="shared" si="4"/>
        <v>Month 23</v>
      </c>
      <c r="AA46" s="300" t="str">
        <f t="shared" si="4"/>
        <v>Month 24</v>
      </c>
      <c r="AB46" s="528"/>
    </row>
    <row r="47" spans="1:31" s="22" customFormat="1">
      <c r="A47" s="307" t="s">
        <v>963</v>
      </c>
      <c r="B47" s="1740" t="s">
        <v>2394</v>
      </c>
      <c r="C47" s="174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4"/>
      <c r="AC47" s="315"/>
      <c r="AD47" s="1224"/>
      <c r="AE47" s="1225"/>
    </row>
    <row r="48" spans="1:31">
      <c r="A48" s="289"/>
      <c r="B48" s="290" t="s">
        <v>271</v>
      </c>
      <c r="C48" s="294" t="s">
        <v>615</v>
      </c>
      <c r="D48" s="309">
        <v>0</v>
      </c>
      <c r="E48" s="309">
        <v>0</v>
      </c>
      <c r="F48" s="309">
        <v>0</v>
      </c>
      <c r="G48" s="309">
        <v>0</v>
      </c>
      <c r="H48" s="309">
        <v>0</v>
      </c>
      <c r="I48" s="309">
        <v>0</v>
      </c>
      <c r="J48" s="309">
        <v>0</v>
      </c>
      <c r="K48" s="309">
        <v>0</v>
      </c>
      <c r="L48" s="309">
        <v>0</v>
      </c>
      <c r="M48" s="309">
        <v>0</v>
      </c>
      <c r="N48" s="309">
        <v>0</v>
      </c>
      <c r="O48" s="309">
        <v>0</v>
      </c>
      <c r="P48" s="309">
        <v>0</v>
      </c>
      <c r="Q48" s="309">
        <v>0</v>
      </c>
      <c r="R48" s="309">
        <v>0</v>
      </c>
      <c r="S48" s="309">
        <v>0</v>
      </c>
      <c r="T48" s="309">
        <v>0</v>
      </c>
      <c r="U48" s="309">
        <v>0</v>
      </c>
      <c r="V48" s="309">
        <v>0</v>
      </c>
      <c r="W48" s="309">
        <v>0</v>
      </c>
      <c r="X48" s="309">
        <v>0</v>
      </c>
      <c r="Y48" s="309">
        <v>0</v>
      </c>
      <c r="Z48" s="309">
        <v>0</v>
      </c>
      <c r="AA48" s="309">
        <v>0</v>
      </c>
      <c r="AB48" s="314"/>
      <c r="AC48" s="283">
        <f t="shared" ref="AC48:AC57" si="5">SUM(D48:AA48)</f>
        <v>0</v>
      </c>
      <c r="AD48" s="283">
        <f>'Page 22 - 26'!D63</f>
        <v>0</v>
      </c>
      <c r="AE48" s="166">
        <f t="shared" si="0"/>
        <v>0</v>
      </c>
    </row>
    <row r="49" spans="1:31">
      <c r="A49" s="289"/>
      <c r="B49" s="290" t="s">
        <v>272</v>
      </c>
      <c r="C49" s="294" t="s">
        <v>1117</v>
      </c>
      <c r="D49" s="309">
        <v>0</v>
      </c>
      <c r="E49" s="309">
        <v>0</v>
      </c>
      <c r="F49" s="309">
        <v>0</v>
      </c>
      <c r="G49" s="309">
        <v>0</v>
      </c>
      <c r="H49" s="309">
        <v>0</v>
      </c>
      <c r="I49" s="309">
        <v>0</v>
      </c>
      <c r="J49" s="309">
        <v>0</v>
      </c>
      <c r="K49" s="309">
        <v>0</v>
      </c>
      <c r="L49" s="309">
        <v>0</v>
      </c>
      <c r="M49" s="309">
        <v>0</v>
      </c>
      <c r="N49" s="309">
        <v>0</v>
      </c>
      <c r="O49" s="309">
        <v>0</v>
      </c>
      <c r="P49" s="309">
        <v>0</v>
      </c>
      <c r="Q49" s="309">
        <v>0</v>
      </c>
      <c r="R49" s="309">
        <v>0</v>
      </c>
      <c r="S49" s="309">
        <v>0</v>
      </c>
      <c r="T49" s="309">
        <v>0</v>
      </c>
      <c r="U49" s="309">
        <v>0</v>
      </c>
      <c r="V49" s="309">
        <v>0</v>
      </c>
      <c r="W49" s="309">
        <v>0</v>
      </c>
      <c r="X49" s="309">
        <v>0</v>
      </c>
      <c r="Y49" s="309">
        <v>0</v>
      </c>
      <c r="Z49" s="309">
        <v>0</v>
      </c>
      <c r="AA49" s="309">
        <v>0</v>
      </c>
      <c r="AB49" s="314"/>
      <c r="AC49" s="283">
        <f t="shared" si="5"/>
        <v>0</v>
      </c>
      <c r="AD49" s="283">
        <f>'Page 22 - 26'!D64</f>
        <v>0</v>
      </c>
      <c r="AE49" s="166">
        <f t="shared" si="0"/>
        <v>0</v>
      </c>
    </row>
    <row r="50" spans="1:31">
      <c r="A50" s="289"/>
      <c r="B50" s="290" t="s">
        <v>273</v>
      </c>
      <c r="C50" s="294" t="s">
        <v>607</v>
      </c>
      <c r="D50" s="309">
        <v>0</v>
      </c>
      <c r="E50" s="309">
        <v>0</v>
      </c>
      <c r="F50" s="309">
        <v>0</v>
      </c>
      <c r="G50" s="309">
        <v>0</v>
      </c>
      <c r="H50" s="309">
        <v>0</v>
      </c>
      <c r="I50" s="309">
        <v>0</v>
      </c>
      <c r="J50" s="309">
        <v>0</v>
      </c>
      <c r="K50" s="309">
        <v>0</v>
      </c>
      <c r="L50" s="309">
        <v>0</v>
      </c>
      <c r="M50" s="309">
        <v>0</v>
      </c>
      <c r="N50" s="309">
        <v>0</v>
      </c>
      <c r="O50" s="309">
        <v>0</v>
      </c>
      <c r="P50" s="309">
        <v>0</v>
      </c>
      <c r="Q50" s="309">
        <v>0</v>
      </c>
      <c r="R50" s="309">
        <v>0</v>
      </c>
      <c r="S50" s="309">
        <v>0</v>
      </c>
      <c r="T50" s="309">
        <v>0</v>
      </c>
      <c r="U50" s="309">
        <v>0</v>
      </c>
      <c r="V50" s="309">
        <v>0</v>
      </c>
      <c r="W50" s="309">
        <v>0</v>
      </c>
      <c r="X50" s="309">
        <v>0</v>
      </c>
      <c r="Y50" s="309">
        <v>0</v>
      </c>
      <c r="Z50" s="309">
        <v>0</v>
      </c>
      <c r="AA50" s="309">
        <v>0</v>
      </c>
      <c r="AB50" s="314"/>
      <c r="AC50" s="283">
        <f t="shared" si="5"/>
        <v>0</v>
      </c>
      <c r="AD50" s="283">
        <f>'Page 22 - 26'!D65</f>
        <v>0</v>
      </c>
      <c r="AE50" s="166">
        <f t="shared" si="0"/>
        <v>0</v>
      </c>
    </row>
    <row r="51" spans="1:31">
      <c r="A51" s="289"/>
      <c r="B51" s="290" t="s">
        <v>274</v>
      </c>
      <c r="C51" s="294" t="s">
        <v>610</v>
      </c>
      <c r="D51" s="309">
        <v>0</v>
      </c>
      <c r="E51" s="309">
        <v>0</v>
      </c>
      <c r="F51" s="309">
        <v>0</v>
      </c>
      <c r="G51" s="309">
        <v>0</v>
      </c>
      <c r="H51" s="309">
        <v>0</v>
      </c>
      <c r="I51" s="309">
        <v>0</v>
      </c>
      <c r="J51" s="309">
        <v>0</v>
      </c>
      <c r="K51" s="309">
        <v>0</v>
      </c>
      <c r="L51" s="309">
        <v>0</v>
      </c>
      <c r="M51" s="309">
        <v>0</v>
      </c>
      <c r="N51" s="309">
        <v>0</v>
      </c>
      <c r="O51" s="309">
        <v>0</v>
      </c>
      <c r="P51" s="309">
        <v>0</v>
      </c>
      <c r="Q51" s="309">
        <v>0</v>
      </c>
      <c r="R51" s="309">
        <v>0</v>
      </c>
      <c r="S51" s="309">
        <v>0</v>
      </c>
      <c r="T51" s="309">
        <v>0</v>
      </c>
      <c r="U51" s="309">
        <v>0</v>
      </c>
      <c r="V51" s="309">
        <v>0</v>
      </c>
      <c r="W51" s="309">
        <v>0</v>
      </c>
      <c r="X51" s="309">
        <v>0</v>
      </c>
      <c r="Y51" s="309">
        <v>0</v>
      </c>
      <c r="Z51" s="309">
        <v>0</v>
      </c>
      <c r="AA51" s="309">
        <v>0</v>
      </c>
      <c r="AB51" s="314"/>
      <c r="AC51" s="283">
        <f t="shared" si="5"/>
        <v>0</v>
      </c>
      <c r="AD51" s="283">
        <f>'Page 22 - 26'!D66</f>
        <v>0</v>
      </c>
      <c r="AE51" s="166">
        <f t="shared" si="0"/>
        <v>0</v>
      </c>
    </row>
    <row r="52" spans="1:31">
      <c r="A52" s="289"/>
      <c r="B52" s="290" t="s">
        <v>275</v>
      </c>
      <c r="C52" s="294" t="s">
        <v>916</v>
      </c>
      <c r="D52" s="309">
        <v>0</v>
      </c>
      <c r="E52" s="309">
        <v>0</v>
      </c>
      <c r="F52" s="309">
        <v>0</v>
      </c>
      <c r="G52" s="309">
        <v>0</v>
      </c>
      <c r="H52" s="309">
        <v>0</v>
      </c>
      <c r="I52" s="309">
        <v>0</v>
      </c>
      <c r="J52" s="309">
        <v>0</v>
      </c>
      <c r="K52" s="309">
        <v>0</v>
      </c>
      <c r="L52" s="309">
        <v>0</v>
      </c>
      <c r="M52" s="309">
        <v>0</v>
      </c>
      <c r="N52" s="309">
        <v>0</v>
      </c>
      <c r="O52" s="309">
        <v>0</v>
      </c>
      <c r="P52" s="309">
        <v>0</v>
      </c>
      <c r="Q52" s="309">
        <v>0</v>
      </c>
      <c r="R52" s="309">
        <v>0</v>
      </c>
      <c r="S52" s="309">
        <v>0</v>
      </c>
      <c r="T52" s="309">
        <v>0</v>
      </c>
      <c r="U52" s="309">
        <v>0</v>
      </c>
      <c r="V52" s="309">
        <v>0</v>
      </c>
      <c r="W52" s="309">
        <v>0</v>
      </c>
      <c r="X52" s="309">
        <v>0</v>
      </c>
      <c r="Y52" s="309">
        <v>0</v>
      </c>
      <c r="Z52" s="309">
        <v>0</v>
      </c>
      <c r="AA52" s="309">
        <v>0</v>
      </c>
      <c r="AB52" s="314"/>
      <c r="AC52" s="283">
        <f t="shared" si="5"/>
        <v>0</v>
      </c>
      <c r="AD52" s="283">
        <f>'Page 22 - 26'!D67</f>
        <v>0</v>
      </c>
      <c r="AE52" s="166">
        <f t="shared" si="0"/>
        <v>0</v>
      </c>
    </row>
    <row r="53" spans="1:31">
      <c r="A53" s="289"/>
      <c r="B53" s="290" t="s">
        <v>276</v>
      </c>
      <c r="C53" s="294" t="s">
        <v>1816</v>
      </c>
      <c r="D53" s="309">
        <v>0</v>
      </c>
      <c r="E53" s="309">
        <v>0</v>
      </c>
      <c r="F53" s="309">
        <v>0</v>
      </c>
      <c r="G53" s="309">
        <v>0</v>
      </c>
      <c r="H53" s="309">
        <v>0</v>
      </c>
      <c r="I53" s="309">
        <v>0</v>
      </c>
      <c r="J53" s="309">
        <v>0</v>
      </c>
      <c r="K53" s="309">
        <v>0</v>
      </c>
      <c r="L53" s="309">
        <v>0</v>
      </c>
      <c r="M53" s="309">
        <v>0</v>
      </c>
      <c r="N53" s="309">
        <v>0</v>
      </c>
      <c r="O53" s="309">
        <v>0</v>
      </c>
      <c r="P53" s="309">
        <v>0</v>
      </c>
      <c r="Q53" s="309">
        <v>0</v>
      </c>
      <c r="R53" s="309">
        <v>0</v>
      </c>
      <c r="S53" s="309">
        <v>0</v>
      </c>
      <c r="T53" s="309">
        <v>0</v>
      </c>
      <c r="U53" s="309">
        <v>0</v>
      </c>
      <c r="V53" s="309">
        <v>0</v>
      </c>
      <c r="W53" s="309">
        <v>0</v>
      </c>
      <c r="X53" s="309">
        <v>0</v>
      </c>
      <c r="Y53" s="309">
        <v>0</v>
      </c>
      <c r="Z53" s="309">
        <v>0</v>
      </c>
      <c r="AA53" s="309">
        <v>0</v>
      </c>
      <c r="AB53" s="314"/>
      <c r="AC53" s="283">
        <f t="shared" si="5"/>
        <v>0</v>
      </c>
      <c r="AD53" s="283">
        <f>'Page 22 - 26'!D68</f>
        <v>0</v>
      </c>
      <c r="AE53" s="166">
        <f t="shared" si="0"/>
        <v>0</v>
      </c>
    </row>
    <row r="54" spans="1:31">
      <c r="A54" s="289"/>
      <c r="B54" s="290" t="s">
        <v>277</v>
      </c>
      <c r="C54" s="294" t="s">
        <v>612</v>
      </c>
      <c r="D54" s="309">
        <v>0</v>
      </c>
      <c r="E54" s="309">
        <v>0</v>
      </c>
      <c r="F54" s="309">
        <v>0</v>
      </c>
      <c r="G54" s="309">
        <v>0</v>
      </c>
      <c r="H54" s="309">
        <v>0</v>
      </c>
      <c r="I54" s="309">
        <v>0</v>
      </c>
      <c r="J54" s="309">
        <v>0</v>
      </c>
      <c r="K54" s="309">
        <v>0</v>
      </c>
      <c r="L54" s="309">
        <v>0</v>
      </c>
      <c r="M54" s="309">
        <v>0</v>
      </c>
      <c r="N54" s="309">
        <v>0</v>
      </c>
      <c r="O54" s="309">
        <v>0</v>
      </c>
      <c r="P54" s="309">
        <v>0</v>
      </c>
      <c r="Q54" s="309">
        <v>0</v>
      </c>
      <c r="R54" s="309">
        <v>0</v>
      </c>
      <c r="S54" s="309">
        <v>0</v>
      </c>
      <c r="T54" s="309">
        <v>0</v>
      </c>
      <c r="U54" s="309">
        <v>0</v>
      </c>
      <c r="V54" s="309">
        <v>0</v>
      </c>
      <c r="W54" s="309">
        <v>0</v>
      </c>
      <c r="X54" s="309">
        <v>0</v>
      </c>
      <c r="Y54" s="309">
        <v>0</v>
      </c>
      <c r="Z54" s="309">
        <v>0</v>
      </c>
      <c r="AA54" s="309">
        <v>0</v>
      </c>
      <c r="AB54" s="314"/>
      <c r="AC54" s="283">
        <f t="shared" si="5"/>
        <v>0</v>
      </c>
      <c r="AD54" s="283">
        <f>'Page 22 - 26'!D69</f>
        <v>0</v>
      </c>
      <c r="AE54" s="166">
        <f t="shared" si="0"/>
        <v>0</v>
      </c>
    </row>
    <row r="55" spans="1:31">
      <c r="A55" s="289"/>
      <c r="B55" s="290" t="s">
        <v>278</v>
      </c>
      <c r="C55" s="294" t="s">
        <v>613</v>
      </c>
      <c r="D55" s="309">
        <v>0</v>
      </c>
      <c r="E55" s="309">
        <v>0</v>
      </c>
      <c r="F55" s="309">
        <v>0</v>
      </c>
      <c r="G55" s="309">
        <v>0</v>
      </c>
      <c r="H55" s="309">
        <v>0</v>
      </c>
      <c r="I55" s="309">
        <v>0</v>
      </c>
      <c r="J55" s="309">
        <v>0</v>
      </c>
      <c r="K55" s="309">
        <v>0</v>
      </c>
      <c r="L55" s="309">
        <v>0</v>
      </c>
      <c r="M55" s="309">
        <v>0</v>
      </c>
      <c r="N55" s="309">
        <v>0</v>
      </c>
      <c r="O55" s="309">
        <v>0</v>
      </c>
      <c r="P55" s="309">
        <v>0</v>
      </c>
      <c r="Q55" s="309">
        <v>0</v>
      </c>
      <c r="R55" s="309">
        <v>0</v>
      </c>
      <c r="S55" s="309">
        <v>0</v>
      </c>
      <c r="T55" s="309">
        <v>0</v>
      </c>
      <c r="U55" s="309">
        <v>0</v>
      </c>
      <c r="V55" s="309">
        <v>0</v>
      </c>
      <c r="W55" s="309">
        <v>0</v>
      </c>
      <c r="X55" s="309">
        <v>0</v>
      </c>
      <c r="Y55" s="309">
        <v>0</v>
      </c>
      <c r="Z55" s="309">
        <v>0</v>
      </c>
      <c r="AA55" s="309">
        <v>0</v>
      </c>
      <c r="AB55" s="314"/>
      <c r="AC55" s="283">
        <f t="shared" si="5"/>
        <v>0</v>
      </c>
      <c r="AD55" s="283">
        <f>'Page 22 - 26'!D70</f>
        <v>0</v>
      </c>
      <c r="AE55" s="166">
        <f t="shared" si="0"/>
        <v>0</v>
      </c>
    </row>
    <row r="56" spans="1:31">
      <c r="A56" s="284"/>
      <c r="B56" s="285" t="s">
        <v>279</v>
      </c>
      <c r="C56" s="282" t="s">
        <v>1119</v>
      </c>
      <c r="D56" s="309">
        <v>0</v>
      </c>
      <c r="E56" s="309">
        <v>0</v>
      </c>
      <c r="F56" s="309">
        <v>0</v>
      </c>
      <c r="G56" s="309">
        <v>0</v>
      </c>
      <c r="H56" s="309">
        <v>0</v>
      </c>
      <c r="I56" s="309">
        <v>0</v>
      </c>
      <c r="J56" s="309">
        <v>0</v>
      </c>
      <c r="K56" s="309">
        <v>0</v>
      </c>
      <c r="L56" s="309">
        <v>0</v>
      </c>
      <c r="M56" s="309">
        <v>0</v>
      </c>
      <c r="N56" s="309">
        <v>0</v>
      </c>
      <c r="O56" s="309">
        <v>0</v>
      </c>
      <c r="P56" s="309">
        <v>0</v>
      </c>
      <c r="Q56" s="309">
        <v>0</v>
      </c>
      <c r="R56" s="309">
        <v>0</v>
      </c>
      <c r="S56" s="309">
        <v>0</v>
      </c>
      <c r="T56" s="309">
        <v>0</v>
      </c>
      <c r="U56" s="309">
        <v>0</v>
      </c>
      <c r="V56" s="309">
        <v>0</v>
      </c>
      <c r="W56" s="309">
        <v>0</v>
      </c>
      <c r="X56" s="309">
        <v>0</v>
      </c>
      <c r="Y56" s="309">
        <v>0</v>
      </c>
      <c r="Z56" s="309">
        <v>0</v>
      </c>
      <c r="AA56" s="309">
        <v>0</v>
      </c>
      <c r="AB56" s="314"/>
      <c r="AC56" s="283">
        <f>SUM(D56:AA56)</f>
        <v>0</v>
      </c>
      <c r="AD56" s="283">
        <f>'Page 22 - 26'!D71</f>
        <v>0</v>
      </c>
      <c r="AE56" s="166">
        <f t="shared" si="0"/>
        <v>0</v>
      </c>
    </row>
    <row r="57" spans="1:31" ht="16.5" thickBot="1">
      <c r="A57" s="291"/>
      <c r="B57" s="702" t="s">
        <v>903</v>
      </c>
      <c r="C57" s="293" t="s">
        <v>356</v>
      </c>
      <c r="D57" s="309">
        <v>0</v>
      </c>
      <c r="E57" s="309">
        <v>0</v>
      </c>
      <c r="F57" s="309">
        <v>0</v>
      </c>
      <c r="G57" s="309">
        <v>0</v>
      </c>
      <c r="H57" s="309">
        <v>0</v>
      </c>
      <c r="I57" s="309">
        <v>0</v>
      </c>
      <c r="J57" s="309">
        <v>0</v>
      </c>
      <c r="K57" s="309">
        <v>0</v>
      </c>
      <c r="L57" s="309">
        <v>0</v>
      </c>
      <c r="M57" s="309">
        <v>0</v>
      </c>
      <c r="N57" s="309">
        <v>0</v>
      </c>
      <c r="O57" s="309">
        <v>0</v>
      </c>
      <c r="P57" s="309">
        <v>0</v>
      </c>
      <c r="Q57" s="309">
        <v>0</v>
      </c>
      <c r="R57" s="309">
        <v>0</v>
      </c>
      <c r="S57" s="309">
        <v>0</v>
      </c>
      <c r="T57" s="309">
        <v>0</v>
      </c>
      <c r="U57" s="309">
        <v>0</v>
      </c>
      <c r="V57" s="309">
        <v>0</v>
      </c>
      <c r="W57" s="309">
        <v>0</v>
      </c>
      <c r="X57" s="309">
        <v>0</v>
      </c>
      <c r="Y57" s="309">
        <v>0</v>
      </c>
      <c r="Z57" s="309">
        <v>0</v>
      </c>
      <c r="AA57" s="309">
        <v>0</v>
      </c>
      <c r="AB57" s="314"/>
      <c r="AC57" s="283">
        <f t="shared" si="5"/>
        <v>0</v>
      </c>
      <c r="AD57" s="283">
        <f>'Page 22 - 26'!D72</f>
        <v>0</v>
      </c>
      <c r="AE57" s="166">
        <f t="shared" si="0"/>
        <v>0</v>
      </c>
    </row>
    <row r="58" spans="1:31" s="22" customFormat="1">
      <c r="A58" s="307" t="s">
        <v>311</v>
      </c>
      <c r="B58" s="1740" t="s">
        <v>261</v>
      </c>
      <c r="C58" s="174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4"/>
      <c r="AC58" s="315"/>
      <c r="AD58" s="1224"/>
      <c r="AE58" s="1225"/>
    </row>
    <row r="59" spans="1:31">
      <c r="A59" s="289"/>
      <c r="B59" s="290" t="s">
        <v>271</v>
      </c>
      <c r="C59" s="294" t="s">
        <v>1120</v>
      </c>
      <c r="D59" s="309">
        <v>0</v>
      </c>
      <c r="E59" s="309">
        <v>0</v>
      </c>
      <c r="F59" s="309">
        <v>0</v>
      </c>
      <c r="G59" s="309">
        <v>0</v>
      </c>
      <c r="H59" s="309">
        <v>0</v>
      </c>
      <c r="I59" s="309">
        <v>0</v>
      </c>
      <c r="J59" s="309">
        <v>0</v>
      </c>
      <c r="K59" s="309">
        <v>0</v>
      </c>
      <c r="L59" s="309">
        <v>0</v>
      </c>
      <c r="M59" s="309">
        <v>0</v>
      </c>
      <c r="N59" s="309">
        <v>0</v>
      </c>
      <c r="O59" s="309">
        <v>0</v>
      </c>
      <c r="P59" s="309">
        <v>0</v>
      </c>
      <c r="Q59" s="309">
        <v>0</v>
      </c>
      <c r="R59" s="309">
        <v>0</v>
      </c>
      <c r="S59" s="309">
        <v>0</v>
      </c>
      <c r="T59" s="309">
        <v>0</v>
      </c>
      <c r="U59" s="309">
        <v>0</v>
      </c>
      <c r="V59" s="309">
        <v>0</v>
      </c>
      <c r="W59" s="309">
        <v>0</v>
      </c>
      <c r="X59" s="309">
        <v>0</v>
      </c>
      <c r="Y59" s="309">
        <v>0</v>
      </c>
      <c r="Z59" s="309">
        <v>0</v>
      </c>
      <c r="AA59" s="309">
        <v>0</v>
      </c>
      <c r="AB59" s="314"/>
      <c r="AC59" s="283">
        <f t="shared" ref="AC59:AC65" si="6">SUM(D59:AA59)</f>
        <v>0</v>
      </c>
      <c r="AD59" s="283">
        <f>'Page 22 - 26'!D77</f>
        <v>0</v>
      </c>
      <c r="AE59" s="166">
        <f t="shared" si="0"/>
        <v>0</v>
      </c>
    </row>
    <row r="60" spans="1:31">
      <c r="A60" s="289"/>
      <c r="B60" s="290" t="s">
        <v>272</v>
      </c>
      <c r="C60" s="294" t="s">
        <v>1121</v>
      </c>
      <c r="D60" s="309">
        <v>0</v>
      </c>
      <c r="E60" s="309">
        <v>0</v>
      </c>
      <c r="F60" s="309">
        <v>0</v>
      </c>
      <c r="G60" s="309">
        <v>0</v>
      </c>
      <c r="H60" s="309">
        <v>0</v>
      </c>
      <c r="I60" s="309">
        <v>0</v>
      </c>
      <c r="J60" s="309">
        <v>0</v>
      </c>
      <c r="K60" s="309">
        <v>0</v>
      </c>
      <c r="L60" s="309">
        <v>0</v>
      </c>
      <c r="M60" s="309">
        <v>0</v>
      </c>
      <c r="N60" s="309">
        <v>0</v>
      </c>
      <c r="O60" s="309">
        <v>0</v>
      </c>
      <c r="P60" s="309">
        <v>0</v>
      </c>
      <c r="Q60" s="309">
        <v>0</v>
      </c>
      <c r="R60" s="309">
        <v>0</v>
      </c>
      <c r="S60" s="309">
        <v>0</v>
      </c>
      <c r="T60" s="309">
        <v>0</v>
      </c>
      <c r="U60" s="309">
        <v>0</v>
      </c>
      <c r="V60" s="309">
        <v>0</v>
      </c>
      <c r="W60" s="309">
        <v>0</v>
      </c>
      <c r="X60" s="309">
        <v>0</v>
      </c>
      <c r="Y60" s="309">
        <v>0</v>
      </c>
      <c r="Z60" s="309">
        <v>0</v>
      </c>
      <c r="AA60" s="309">
        <v>0</v>
      </c>
      <c r="AB60" s="314"/>
      <c r="AC60" s="283">
        <f t="shared" si="6"/>
        <v>0</v>
      </c>
      <c r="AD60" s="283">
        <f>'Page 22 - 26'!D78</f>
        <v>0</v>
      </c>
      <c r="AE60" s="166">
        <f t="shared" si="0"/>
        <v>0</v>
      </c>
    </row>
    <row r="61" spans="1:31">
      <c r="A61" s="289"/>
      <c r="B61" s="290" t="s">
        <v>273</v>
      </c>
      <c r="C61" s="294" t="s">
        <v>1122</v>
      </c>
      <c r="D61" s="309">
        <v>0</v>
      </c>
      <c r="E61" s="309">
        <v>0</v>
      </c>
      <c r="F61" s="309">
        <v>0</v>
      </c>
      <c r="G61" s="309">
        <v>0</v>
      </c>
      <c r="H61" s="309">
        <v>0</v>
      </c>
      <c r="I61" s="309">
        <v>0</v>
      </c>
      <c r="J61" s="309">
        <v>0</v>
      </c>
      <c r="K61" s="309">
        <v>0</v>
      </c>
      <c r="L61" s="309">
        <v>0</v>
      </c>
      <c r="M61" s="309">
        <v>0</v>
      </c>
      <c r="N61" s="309">
        <v>0</v>
      </c>
      <c r="O61" s="309">
        <v>0</v>
      </c>
      <c r="P61" s="309">
        <v>0</v>
      </c>
      <c r="Q61" s="309">
        <v>0</v>
      </c>
      <c r="R61" s="309">
        <v>0</v>
      </c>
      <c r="S61" s="309">
        <v>0</v>
      </c>
      <c r="T61" s="309">
        <v>0</v>
      </c>
      <c r="U61" s="309">
        <v>0</v>
      </c>
      <c r="V61" s="309">
        <v>0</v>
      </c>
      <c r="W61" s="309">
        <v>0</v>
      </c>
      <c r="X61" s="309">
        <v>0</v>
      </c>
      <c r="Y61" s="309">
        <v>0</v>
      </c>
      <c r="Z61" s="309">
        <v>0</v>
      </c>
      <c r="AA61" s="309">
        <v>0</v>
      </c>
      <c r="AB61" s="314"/>
      <c r="AC61" s="283">
        <f t="shared" si="6"/>
        <v>0</v>
      </c>
      <c r="AD61" s="283">
        <f>'Page 22 - 26'!D79</f>
        <v>0</v>
      </c>
      <c r="AE61" s="166">
        <f t="shared" si="0"/>
        <v>0</v>
      </c>
    </row>
    <row r="62" spans="1:31">
      <c r="A62" s="289"/>
      <c r="B62" s="290" t="s">
        <v>274</v>
      </c>
      <c r="C62" s="294" t="s">
        <v>1123</v>
      </c>
      <c r="D62" s="309">
        <v>0</v>
      </c>
      <c r="E62" s="309">
        <v>0</v>
      </c>
      <c r="F62" s="309">
        <v>0</v>
      </c>
      <c r="G62" s="309">
        <v>0</v>
      </c>
      <c r="H62" s="309">
        <v>0</v>
      </c>
      <c r="I62" s="309">
        <v>0</v>
      </c>
      <c r="J62" s="309">
        <v>0</v>
      </c>
      <c r="K62" s="309">
        <v>0</v>
      </c>
      <c r="L62" s="309">
        <v>0</v>
      </c>
      <c r="M62" s="309">
        <v>0</v>
      </c>
      <c r="N62" s="309">
        <v>0</v>
      </c>
      <c r="O62" s="309">
        <v>0</v>
      </c>
      <c r="P62" s="309">
        <v>0</v>
      </c>
      <c r="Q62" s="309">
        <v>0</v>
      </c>
      <c r="R62" s="309">
        <v>0</v>
      </c>
      <c r="S62" s="309">
        <v>0</v>
      </c>
      <c r="T62" s="309">
        <v>0</v>
      </c>
      <c r="U62" s="309">
        <v>0</v>
      </c>
      <c r="V62" s="309">
        <v>0</v>
      </c>
      <c r="W62" s="309">
        <v>0</v>
      </c>
      <c r="X62" s="309">
        <v>0</v>
      </c>
      <c r="Y62" s="309">
        <v>0</v>
      </c>
      <c r="Z62" s="309">
        <v>0</v>
      </c>
      <c r="AA62" s="309">
        <v>0</v>
      </c>
      <c r="AB62" s="314"/>
      <c r="AC62" s="283">
        <f t="shared" si="6"/>
        <v>0</v>
      </c>
      <c r="AD62" s="283">
        <f>'Page 22 - 26'!D80</f>
        <v>0</v>
      </c>
      <c r="AE62" s="166">
        <f t="shared" si="0"/>
        <v>0</v>
      </c>
    </row>
    <row r="63" spans="1:31">
      <c r="A63" s="289"/>
      <c r="B63" s="290" t="s">
        <v>275</v>
      </c>
      <c r="C63" s="294" t="s">
        <v>1278</v>
      </c>
      <c r="D63" s="309">
        <v>0</v>
      </c>
      <c r="E63" s="309">
        <v>0</v>
      </c>
      <c r="F63" s="309">
        <v>0</v>
      </c>
      <c r="G63" s="309">
        <v>0</v>
      </c>
      <c r="H63" s="309">
        <v>0</v>
      </c>
      <c r="I63" s="309">
        <v>0</v>
      </c>
      <c r="J63" s="309">
        <v>0</v>
      </c>
      <c r="K63" s="309">
        <v>0</v>
      </c>
      <c r="L63" s="309">
        <v>0</v>
      </c>
      <c r="M63" s="309">
        <v>0</v>
      </c>
      <c r="N63" s="309">
        <v>0</v>
      </c>
      <c r="O63" s="309">
        <v>0</v>
      </c>
      <c r="P63" s="309">
        <v>0</v>
      </c>
      <c r="Q63" s="309">
        <v>0</v>
      </c>
      <c r="R63" s="309">
        <v>0</v>
      </c>
      <c r="S63" s="309">
        <v>0</v>
      </c>
      <c r="T63" s="309">
        <v>0</v>
      </c>
      <c r="U63" s="309">
        <v>0</v>
      </c>
      <c r="V63" s="309">
        <v>0</v>
      </c>
      <c r="W63" s="309">
        <v>0</v>
      </c>
      <c r="X63" s="309">
        <v>0</v>
      </c>
      <c r="Y63" s="309">
        <v>0</v>
      </c>
      <c r="Z63" s="309">
        <v>0</v>
      </c>
      <c r="AA63" s="309">
        <v>0</v>
      </c>
      <c r="AB63" s="314"/>
      <c r="AC63" s="283">
        <f>SUM(D63:AA63)</f>
        <v>0</v>
      </c>
      <c r="AD63" s="283">
        <f>'Page 22 - 26'!D81</f>
        <v>0</v>
      </c>
      <c r="AE63" s="166">
        <f t="shared" si="0"/>
        <v>0</v>
      </c>
    </row>
    <row r="64" spans="1:31">
      <c r="A64" s="284"/>
      <c r="B64" s="285" t="s">
        <v>276</v>
      </c>
      <c r="C64" s="282" t="s">
        <v>1125</v>
      </c>
      <c r="D64" s="309">
        <v>0</v>
      </c>
      <c r="E64" s="309">
        <v>0</v>
      </c>
      <c r="F64" s="309">
        <v>0</v>
      </c>
      <c r="G64" s="309">
        <v>0</v>
      </c>
      <c r="H64" s="309">
        <v>0</v>
      </c>
      <c r="I64" s="309">
        <v>0</v>
      </c>
      <c r="J64" s="309">
        <v>0</v>
      </c>
      <c r="K64" s="309">
        <v>0</v>
      </c>
      <c r="L64" s="309">
        <v>0</v>
      </c>
      <c r="M64" s="309">
        <v>0</v>
      </c>
      <c r="N64" s="309">
        <v>0</v>
      </c>
      <c r="O64" s="309">
        <v>0</v>
      </c>
      <c r="P64" s="309">
        <v>0</v>
      </c>
      <c r="Q64" s="309">
        <v>0</v>
      </c>
      <c r="R64" s="309">
        <v>0</v>
      </c>
      <c r="S64" s="309">
        <v>0</v>
      </c>
      <c r="T64" s="309">
        <v>0</v>
      </c>
      <c r="U64" s="309">
        <v>0</v>
      </c>
      <c r="V64" s="309">
        <v>0</v>
      </c>
      <c r="W64" s="309">
        <v>0</v>
      </c>
      <c r="X64" s="309">
        <v>0</v>
      </c>
      <c r="Y64" s="309">
        <v>0</v>
      </c>
      <c r="Z64" s="309">
        <v>0</v>
      </c>
      <c r="AA64" s="309">
        <v>0</v>
      </c>
      <c r="AB64" s="314"/>
      <c r="AC64" s="283">
        <f t="shared" si="6"/>
        <v>0</v>
      </c>
      <c r="AD64" s="283">
        <f>'Page 22 - 26'!D82</f>
        <v>0</v>
      </c>
      <c r="AE64" s="166">
        <f t="shared" si="0"/>
        <v>0</v>
      </c>
    </row>
    <row r="65" spans="1:31" ht="16.5" thickBot="1">
      <c r="A65" s="291"/>
      <c r="B65" s="702" t="s">
        <v>277</v>
      </c>
      <c r="C65" s="293" t="s">
        <v>356</v>
      </c>
      <c r="D65" s="309">
        <v>0</v>
      </c>
      <c r="E65" s="309">
        <v>0</v>
      </c>
      <c r="F65" s="309">
        <v>0</v>
      </c>
      <c r="G65" s="309">
        <v>0</v>
      </c>
      <c r="H65" s="309">
        <v>0</v>
      </c>
      <c r="I65" s="309">
        <v>0</v>
      </c>
      <c r="J65" s="309">
        <v>0</v>
      </c>
      <c r="K65" s="309">
        <v>0</v>
      </c>
      <c r="L65" s="309">
        <v>0</v>
      </c>
      <c r="M65" s="309">
        <v>0</v>
      </c>
      <c r="N65" s="309">
        <v>0</v>
      </c>
      <c r="O65" s="309">
        <v>0</v>
      </c>
      <c r="P65" s="309">
        <v>0</v>
      </c>
      <c r="Q65" s="309">
        <v>0</v>
      </c>
      <c r="R65" s="309">
        <v>0</v>
      </c>
      <c r="S65" s="309">
        <v>0</v>
      </c>
      <c r="T65" s="309">
        <v>0</v>
      </c>
      <c r="U65" s="309">
        <v>0</v>
      </c>
      <c r="V65" s="309">
        <v>0</v>
      </c>
      <c r="W65" s="309">
        <v>0</v>
      </c>
      <c r="X65" s="309">
        <v>0</v>
      </c>
      <c r="Y65" s="309">
        <v>0</v>
      </c>
      <c r="Z65" s="309">
        <v>0</v>
      </c>
      <c r="AA65" s="309">
        <v>0</v>
      </c>
      <c r="AB65" s="314"/>
      <c r="AC65" s="283">
        <f t="shared" si="6"/>
        <v>0</v>
      </c>
      <c r="AD65" s="283">
        <f>'Page 22 - 26'!D83</f>
        <v>0</v>
      </c>
      <c r="AE65" s="166">
        <f t="shared" si="0"/>
        <v>0</v>
      </c>
    </row>
    <row r="66" spans="1:31" s="22" customFormat="1">
      <c r="A66" s="307" t="s">
        <v>2040</v>
      </c>
      <c r="B66" s="1740" t="s">
        <v>262</v>
      </c>
      <c r="C66" s="174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4"/>
      <c r="AC66" s="315"/>
      <c r="AD66" s="1224"/>
      <c r="AE66" s="1225"/>
    </row>
    <row r="67" spans="1:31">
      <c r="A67" s="289"/>
      <c r="B67" s="290" t="s">
        <v>271</v>
      </c>
      <c r="C67" s="294" t="s">
        <v>1435</v>
      </c>
      <c r="D67" s="309">
        <v>0</v>
      </c>
      <c r="E67" s="309">
        <v>0</v>
      </c>
      <c r="F67" s="309">
        <v>0</v>
      </c>
      <c r="G67" s="309">
        <v>0</v>
      </c>
      <c r="H67" s="309">
        <v>0</v>
      </c>
      <c r="I67" s="309">
        <v>0</v>
      </c>
      <c r="J67" s="309">
        <v>0</v>
      </c>
      <c r="K67" s="309">
        <v>0</v>
      </c>
      <c r="L67" s="309">
        <v>0</v>
      </c>
      <c r="M67" s="309">
        <v>0</v>
      </c>
      <c r="N67" s="309">
        <v>0</v>
      </c>
      <c r="O67" s="309">
        <v>0</v>
      </c>
      <c r="P67" s="309">
        <v>0</v>
      </c>
      <c r="Q67" s="309">
        <v>0</v>
      </c>
      <c r="R67" s="309">
        <v>0</v>
      </c>
      <c r="S67" s="309">
        <v>0</v>
      </c>
      <c r="T67" s="309">
        <v>0</v>
      </c>
      <c r="U67" s="309">
        <v>0</v>
      </c>
      <c r="V67" s="309">
        <v>0</v>
      </c>
      <c r="W67" s="309">
        <v>0</v>
      </c>
      <c r="X67" s="309">
        <v>0</v>
      </c>
      <c r="Y67" s="309">
        <v>0</v>
      </c>
      <c r="Z67" s="309">
        <v>0</v>
      </c>
      <c r="AA67" s="309">
        <v>0</v>
      </c>
      <c r="AB67" s="314"/>
      <c r="AC67" s="283">
        <f>SUM(D67:AA67)</f>
        <v>0</v>
      </c>
      <c r="AD67" s="283">
        <f>'Page 22 - 26'!D88</f>
        <v>0</v>
      </c>
      <c r="AE67" s="166">
        <f t="shared" si="0"/>
        <v>0</v>
      </c>
    </row>
    <row r="68" spans="1:31">
      <c r="A68" s="289"/>
      <c r="B68" s="290" t="s">
        <v>272</v>
      </c>
      <c r="C68" s="294" t="s">
        <v>1127</v>
      </c>
      <c r="D68" s="309">
        <v>0</v>
      </c>
      <c r="E68" s="309">
        <v>0</v>
      </c>
      <c r="F68" s="309">
        <v>0</v>
      </c>
      <c r="G68" s="309">
        <v>0</v>
      </c>
      <c r="H68" s="309">
        <v>0</v>
      </c>
      <c r="I68" s="309">
        <v>0</v>
      </c>
      <c r="J68" s="309">
        <v>0</v>
      </c>
      <c r="K68" s="309">
        <v>0</v>
      </c>
      <c r="L68" s="309">
        <v>0</v>
      </c>
      <c r="M68" s="309">
        <v>0</v>
      </c>
      <c r="N68" s="309">
        <v>0</v>
      </c>
      <c r="O68" s="309">
        <v>0</v>
      </c>
      <c r="P68" s="309">
        <v>0</v>
      </c>
      <c r="Q68" s="309">
        <v>0</v>
      </c>
      <c r="R68" s="309">
        <v>0</v>
      </c>
      <c r="S68" s="309">
        <v>0</v>
      </c>
      <c r="T68" s="309">
        <v>0</v>
      </c>
      <c r="U68" s="309">
        <v>0</v>
      </c>
      <c r="V68" s="309">
        <v>0</v>
      </c>
      <c r="W68" s="309">
        <v>0</v>
      </c>
      <c r="X68" s="309">
        <v>0</v>
      </c>
      <c r="Y68" s="309">
        <v>0</v>
      </c>
      <c r="Z68" s="309">
        <v>0</v>
      </c>
      <c r="AA68" s="309">
        <v>0</v>
      </c>
      <c r="AB68" s="314"/>
      <c r="AC68" s="283">
        <f>SUM(D68:AA68)</f>
        <v>0</v>
      </c>
      <c r="AD68" s="283">
        <f>'Page 22 - 26'!D89</f>
        <v>0</v>
      </c>
      <c r="AE68" s="166">
        <f t="shared" si="0"/>
        <v>0</v>
      </c>
    </row>
    <row r="69" spans="1:31">
      <c r="A69" s="284"/>
      <c r="B69" s="285" t="s">
        <v>273</v>
      </c>
      <c r="C69" s="282" t="s">
        <v>1128</v>
      </c>
      <c r="D69" s="309">
        <v>0</v>
      </c>
      <c r="E69" s="309">
        <v>0</v>
      </c>
      <c r="F69" s="309">
        <v>0</v>
      </c>
      <c r="G69" s="309">
        <v>0</v>
      </c>
      <c r="H69" s="309">
        <v>0</v>
      </c>
      <c r="I69" s="309">
        <v>0</v>
      </c>
      <c r="J69" s="309">
        <v>0</v>
      </c>
      <c r="K69" s="309">
        <v>0</v>
      </c>
      <c r="L69" s="309">
        <v>0</v>
      </c>
      <c r="M69" s="309">
        <v>0</v>
      </c>
      <c r="N69" s="309">
        <v>0</v>
      </c>
      <c r="O69" s="309">
        <v>0</v>
      </c>
      <c r="P69" s="309">
        <v>0</v>
      </c>
      <c r="Q69" s="309">
        <v>0</v>
      </c>
      <c r="R69" s="309">
        <v>0</v>
      </c>
      <c r="S69" s="309">
        <v>0</v>
      </c>
      <c r="T69" s="309">
        <v>0</v>
      </c>
      <c r="U69" s="309">
        <v>0</v>
      </c>
      <c r="V69" s="309">
        <v>0</v>
      </c>
      <c r="W69" s="309">
        <v>0</v>
      </c>
      <c r="X69" s="309">
        <v>0</v>
      </c>
      <c r="Y69" s="309">
        <v>0</v>
      </c>
      <c r="Z69" s="309">
        <v>0</v>
      </c>
      <c r="AA69" s="309">
        <v>0</v>
      </c>
      <c r="AB69" s="314"/>
      <c r="AC69" s="283">
        <f>SUM(D69:AA69)</f>
        <v>0</v>
      </c>
      <c r="AD69" s="283">
        <f>'Page 22 - 26'!D90</f>
        <v>0</v>
      </c>
      <c r="AE69" s="166">
        <f t="shared" si="0"/>
        <v>0</v>
      </c>
    </row>
    <row r="70" spans="1:31" ht="16.5" thickBot="1">
      <c r="A70" s="291"/>
      <c r="B70" s="702" t="s">
        <v>274</v>
      </c>
      <c r="C70" s="293" t="s">
        <v>356</v>
      </c>
      <c r="D70" s="309">
        <v>0</v>
      </c>
      <c r="E70" s="309">
        <v>0</v>
      </c>
      <c r="F70" s="309">
        <v>0</v>
      </c>
      <c r="G70" s="309">
        <v>0</v>
      </c>
      <c r="H70" s="309">
        <v>0</v>
      </c>
      <c r="I70" s="309">
        <v>0</v>
      </c>
      <c r="J70" s="309">
        <v>0</v>
      </c>
      <c r="K70" s="309">
        <v>0</v>
      </c>
      <c r="L70" s="309">
        <v>0</v>
      </c>
      <c r="M70" s="309">
        <v>0</v>
      </c>
      <c r="N70" s="309">
        <v>0</v>
      </c>
      <c r="O70" s="309">
        <v>0</v>
      </c>
      <c r="P70" s="309">
        <v>0</v>
      </c>
      <c r="Q70" s="309">
        <v>0</v>
      </c>
      <c r="R70" s="309">
        <v>0</v>
      </c>
      <c r="S70" s="309">
        <v>0</v>
      </c>
      <c r="T70" s="309">
        <v>0</v>
      </c>
      <c r="U70" s="309">
        <v>0</v>
      </c>
      <c r="V70" s="309">
        <v>0</v>
      </c>
      <c r="W70" s="309">
        <v>0</v>
      </c>
      <c r="X70" s="309">
        <v>0</v>
      </c>
      <c r="Y70" s="309">
        <v>0</v>
      </c>
      <c r="Z70" s="309">
        <v>0</v>
      </c>
      <c r="AA70" s="309">
        <v>0</v>
      </c>
      <c r="AB70" s="314"/>
      <c r="AC70" s="283">
        <f>SUM(D70:AA70)</f>
        <v>0</v>
      </c>
      <c r="AD70" s="283">
        <f>'Page 22 - 26'!D91</f>
        <v>0</v>
      </c>
      <c r="AE70" s="166">
        <f t="shared" ref="AE70:AE108" si="7">AD70-AC70</f>
        <v>0</v>
      </c>
    </row>
    <row r="71" spans="1:31" s="22" customFormat="1">
      <c r="A71" s="307" t="s">
        <v>1334</v>
      </c>
      <c r="B71" s="1740" t="s">
        <v>263</v>
      </c>
      <c r="C71" s="174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4"/>
      <c r="AC71" s="315"/>
      <c r="AD71" s="1224"/>
      <c r="AE71" s="1225"/>
    </row>
    <row r="72" spans="1:31">
      <c r="A72" s="289"/>
      <c r="B72" s="290" t="s">
        <v>271</v>
      </c>
      <c r="C72" s="294" t="s">
        <v>1130</v>
      </c>
      <c r="D72" s="309">
        <v>0</v>
      </c>
      <c r="E72" s="309">
        <v>0</v>
      </c>
      <c r="F72" s="309">
        <v>0</v>
      </c>
      <c r="G72" s="309">
        <v>0</v>
      </c>
      <c r="H72" s="309">
        <v>0</v>
      </c>
      <c r="I72" s="309">
        <v>0</v>
      </c>
      <c r="J72" s="309">
        <v>0</v>
      </c>
      <c r="K72" s="309">
        <v>0</v>
      </c>
      <c r="L72" s="309">
        <v>0</v>
      </c>
      <c r="M72" s="309">
        <v>0</v>
      </c>
      <c r="N72" s="309">
        <v>0</v>
      </c>
      <c r="O72" s="309">
        <v>0</v>
      </c>
      <c r="P72" s="309">
        <v>0</v>
      </c>
      <c r="Q72" s="309">
        <v>0</v>
      </c>
      <c r="R72" s="309">
        <v>0</v>
      </c>
      <c r="S72" s="309">
        <v>0</v>
      </c>
      <c r="T72" s="309">
        <v>0</v>
      </c>
      <c r="U72" s="309">
        <v>0</v>
      </c>
      <c r="V72" s="309">
        <v>0</v>
      </c>
      <c r="W72" s="309">
        <v>0</v>
      </c>
      <c r="X72" s="309">
        <v>0</v>
      </c>
      <c r="Y72" s="309">
        <v>0</v>
      </c>
      <c r="Z72" s="309">
        <v>0</v>
      </c>
      <c r="AA72" s="309">
        <v>0</v>
      </c>
      <c r="AB72" s="314"/>
      <c r="AC72" s="283">
        <f>SUM(D72:AA72)</f>
        <v>0</v>
      </c>
      <c r="AD72" s="283">
        <f>'Page 22 - 26'!D96</f>
        <v>0</v>
      </c>
      <c r="AE72" s="166">
        <f t="shared" si="7"/>
        <v>0</v>
      </c>
    </row>
    <row r="73" spans="1:31">
      <c r="A73" s="284"/>
      <c r="B73" s="285" t="s">
        <v>272</v>
      </c>
      <c r="C73" s="282" t="s">
        <v>1131</v>
      </c>
      <c r="D73" s="309">
        <v>0</v>
      </c>
      <c r="E73" s="309">
        <v>0</v>
      </c>
      <c r="F73" s="309">
        <v>0</v>
      </c>
      <c r="G73" s="309">
        <v>0</v>
      </c>
      <c r="H73" s="309">
        <v>0</v>
      </c>
      <c r="I73" s="309">
        <v>0</v>
      </c>
      <c r="J73" s="309">
        <v>0</v>
      </c>
      <c r="K73" s="309">
        <v>0</v>
      </c>
      <c r="L73" s="309">
        <v>0</v>
      </c>
      <c r="M73" s="309">
        <v>0</v>
      </c>
      <c r="N73" s="309">
        <v>0</v>
      </c>
      <c r="O73" s="309">
        <v>0</v>
      </c>
      <c r="P73" s="309">
        <v>0</v>
      </c>
      <c r="Q73" s="309">
        <v>0</v>
      </c>
      <c r="R73" s="309">
        <v>0</v>
      </c>
      <c r="S73" s="309">
        <v>0</v>
      </c>
      <c r="T73" s="309">
        <v>0</v>
      </c>
      <c r="U73" s="309">
        <v>0</v>
      </c>
      <c r="V73" s="309">
        <v>0</v>
      </c>
      <c r="W73" s="309">
        <v>0</v>
      </c>
      <c r="X73" s="309">
        <v>0</v>
      </c>
      <c r="Y73" s="309">
        <v>0</v>
      </c>
      <c r="Z73" s="309">
        <v>0</v>
      </c>
      <c r="AA73" s="309">
        <v>0</v>
      </c>
      <c r="AB73" s="314"/>
      <c r="AC73" s="283">
        <f>SUM(D73:AA73)</f>
        <v>0</v>
      </c>
      <c r="AD73" s="283">
        <f>'Page 22 - 26'!D97</f>
        <v>0</v>
      </c>
      <c r="AE73" s="166">
        <f t="shared" si="7"/>
        <v>0</v>
      </c>
    </row>
    <row r="74" spans="1:31" ht="16.5" thickBot="1">
      <c r="A74" s="291"/>
      <c r="B74" s="702" t="s">
        <v>273</v>
      </c>
      <c r="C74" s="293" t="s">
        <v>356</v>
      </c>
      <c r="D74" s="309">
        <v>0</v>
      </c>
      <c r="E74" s="309">
        <v>0</v>
      </c>
      <c r="F74" s="309">
        <v>0</v>
      </c>
      <c r="G74" s="309">
        <v>0</v>
      </c>
      <c r="H74" s="309">
        <v>0</v>
      </c>
      <c r="I74" s="309">
        <v>0</v>
      </c>
      <c r="J74" s="309">
        <v>0</v>
      </c>
      <c r="K74" s="309">
        <v>0</v>
      </c>
      <c r="L74" s="309">
        <v>0</v>
      </c>
      <c r="M74" s="309">
        <v>0</v>
      </c>
      <c r="N74" s="309">
        <v>0</v>
      </c>
      <c r="O74" s="309">
        <v>0</v>
      </c>
      <c r="P74" s="309">
        <v>0</v>
      </c>
      <c r="Q74" s="309">
        <v>0</v>
      </c>
      <c r="R74" s="309">
        <v>0</v>
      </c>
      <c r="S74" s="309">
        <v>0</v>
      </c>
      <c r="T74" s="309">
        <v>0</v>
      </c>
      <c r="U74" s="309">
        <v>0</v>
      </c>
      <c r="V74" s="309">
        <v>0</v>
      </c>
      <c r="W74" s="309">
        <v>0</v>
      </c>
      <c r="X74" s="309">
        <v>0</v>
      </c>
      <c r="Y74" s="309">
        <v>0</v>
      </c>
      <c r="Z74" s="309">
        <v>0</v>
      </c>
      <c r="AA74" s="309">
        <v>0</v>
      </c>
      <c r="AB74" s="314"/>
      <c r="AC74" s="283">
        <f>SUM(D74:AA74)</f>
        <v>0</v>
      </c>
      <c r="AD74" s="283">
        <f>'Page 22 - 26'!D98</f>
        <v>0</v>
      </c>
      <c r="AE74" s="166">
        <f t="shared" si="7"/>
        <v>0</v>
      </c>
    </row>
    <row r="75" spans="1:31" s="22" customFormat="1">
      <c r="A75" s="307" t="s">
        <v>712</v>
      </c>
      <c r="B75" s="1740" t="s">
        <v>264</v>
      </c>
      <c r="C75" s="174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4"/>
      <c r="AC75" s="315"/>
      <c r="AD75" s="1224"/>
      <c r="AE75" s="1225"/>
    </row>
    <row r="76" spans="1:31">
      <c r="A76" s="289"/>
      <c r="B76" s="290" t="s">
        <v>271</v>
      </c>
      <c r="C76" s="294" t="s">
        <v>1133</v>
      </c>
      <c r="D76" s="309">
        <v>0</v>
      </c>
      <c r="E76" s="309">
        <v>0</v>
      </c>
      <c r="F76" s="309">
        <v>0</v>
      </c>
      <c r="G76" s="309">
        <v>0</v>
      </c>
      <c r="H76" s="309">
        <v>0</v>
      </c>
      <c r="I76" s="309">
        <v>0</v>
      </c>
      <c r="J76" s="309">
        <v>0</v>
      </c>
      <c r="K76" s="309">
        <v>0</v>
      </c>
      <c r="L76" s="309">
        <v>0</v>
      </c>
      <c r="M76" s="309">
        <v>0</v>
      </c>
      <c r="N76" s="309">
        <v>0</v>
      </c>
      <c r="O76" s="309">
        <v>0</v>
      </c>
      <c r="P76" s="309">
        <v>0</v>
      </c>
      <c r="Q76" s="309">
        <v>0</v>
      </c>
      <c r="R76" s="309">
        <v>0</v>
      </c>
      <c r="S76" s="309">
        <v>0</v>
      </c>
      <c r="T76" s="309">
        <v>0</v>
      </c>
      <c r="U76" s="309">
        <v>0</v>
      </c>
      <c r="V76" s="309">
        <v>0</v>
      </c>
      <c r="W76" s="309">
        <v>0</v>
      </c>
      <c r="X76" s="309">
        <v>0</v>
      </c>
      <c r="Y76" s="309">
        <v>0</v>
      </c>
      <c r="Z76" s="309">
        <v>0</v>
      </c>
      <c r="AA76" s="309">
        <v>0</v>
      </c>
      <c r="AB76" s="314"/>
      <c r="AC76" s="283">
        <f t="shared" ref="AC76:AC81" si="8">SUM(D76:AA76)</f>
        <v>0</v>
      </c>
      <c r="AD76" s="283">
        <f>'Page 22 - 26'!D103</f>
        <v>0</v>
      </c>
      <c r="AE76" s="166">
        <f t="shared" si="7"/>
        <v>0</v>
      </c>
    </row>
    <row r="77" spans="1:31">
      <c r="A77" s="289"/>
      <c r="B77" s="290" t="s">
        <v>272</v>
      </c>
      <c r="C77" s="294" t="s">
        <v>202</v>
      </c>
      <c r="D77" s="309">
        <v>0</v>
      </c>
      <c r="E77" s="309">
        <v>0</v>
      </c>
      <c r="F77" s="309">
        <v>0</v>
      </c>
      <c r="G77" s="309">
        <v>0</v>
      </c>
      <c r="H77" s="309">
        <v>0</v>
      </c>
      <c r="I77" s="309">
        <v>0</v>
      </c>
      <c r="J77" s="309">
        <v>0</v>
      </c>
      <c r="K77" s="309">
        <v>0</v>
      </c>
      <c r="L77" s="309">
        <v>0</v>
      </c>
      <c r="M77" s="309">
        <v>0</v>
      </c>
      <c r="N77" s="309">
        <v>0</v>
      </c>
      <c r="O77" s="309">
        <v>0</v>
      </c>
      <c r="P77" s="309">
        <v>0</v>
      </c>
      <c r="Q77" s="309">
        <v>0</v>
      </c>
      <c r="R77" s="309">
        <v>0</v>
      </c>
      <c r="S77" s="309">
        <v>0</v>
      </c>
      <c r="T77" s="309">
        <v>0</v>
      </c>
      <c r="U77" s="309">
        <v>0</v>
      </c>
      <c r="V77" s="309">
        <v>0</v>
      </c>
      <c r="W77" s="309">
        <v>0</v>
      </c>
      <c r="X77" s="309">
        <v>0</v>
      </c>
      <c r="Y77" s="309">
        <v>0</v>
      </c>
      <c r="Z77" s="309">
        <v>0</v>
      </c>
      <c r="AA77" s="309">
        <v>0</v>
      </c>
      <c r="AB77" s="314"/>
      <c r="AC77" s="283">
        <f t="shared" si="8"/>
        <v>0</v>
      </c>
      <c r="AD77" s="283">
        <f>'Page 22 - 26'!D104</f>
        <v>0</v>
      </c>
      <c r="AE77" s="166">
        <f t="shared" si="7"/>
        <v>0</v>
      </c>
    </row>
    <row r="78" spans="1:31">
      <c r="A78" s="289"/>
      <c r="B78" s="290" t="s">
        <v>273</v>
      </c>
      <c r="C78" s="294" t="s">
        <v>1436</v>
      </c>
      <c r="D78" s="309">
        <v>0</v>
      </c>
      <c r="E78" s="309">
        <v>0</v>
      </c>
      <c r="F78" s="309">
        <v>0</v>
      </c>
      <c r="G78" s="309">
        <v>0</v>
      </c>
      <c r="H78" s="309">
        <v>0</v>
      </c>
      <c r="I78" s="309">
        <v>0</v>
      </c>
      <c r="J78" s="309">
        <v>0</v>
      </c>
      <c r="K78" s="309">
        <v>0</v>
      </c>
      <c r="L78" s="309">
        <v>0</v>
      </c>
      <c r="M78" s="309">
        <v>0</v>
      </c>
      <c r="N78" s="309">
        <v>0</v>
      </c>
      <c r="O78" s="309">
        <v>0</v>
      </c>
      <c r="P78" s="309">
        <v>0</v>
      </c>
      <c r="Q78" s="309">
        <v>0</v>
      </c>
      <c r="R78" s="309">
        <v>0</v>
      </c>
      <c r="S78" s="309">
        <v>0</v>
      </c>
      <c r="T78" s="309">
        <v>0</v>
      </c>
      <c r="U78" s="309">
        <v>0</v>
      </c>
      <c r="V78" s="309">
        <v>0</v>
      </c>
      <c r="W78" s="309">
        <v>0</v>
      </c>
      <c r="X78" s="309">
        <v>0</v>
      </c>
      <c r="Y78" s="309">
        <v>0</v>
      </c>
      <c r="Z78" s="309">
        <v>0</v>
      </c>
      <c r="AA78" s="309">
        <v>0</v>
      </c>
      <c r="AB78" s="314"/>
      <c r="AC78" s="283">
        <f t="shared" si="8"/>
        <v>0</v>
      </c>
      <c r="AD78" s="283">
        <f>'Page 22 - 26'!D105</f>
        <v>0</v>
      </c>
      <c r="AE78" s="166">
        <f t="shared" si="7"/>
        <v>0</v>
      </c>
    </row>
    <row r="79" spans="1:31">
      <c r="A79" s="289"/>
      <c r="B79" s="290" t="s">
        <v>274</v>
      </c>
      <c r="C79" s="294" t="s">
        <v>203</v>
      </c>
      <c r="D79" s="309">
        <v>0</v>
      </c>
      <c r="E79" s="309">
        <v>0</v>
      </c>
      <c r="F79" s="309">
        <v>0</v>
      </c>
      <c r="G79" s="309">
        <v>0</v>
      </c>
      <c r="H79" s="309">
        <v>0</v>
      </c>
      <c r="I79" s="309">
        <v>0</v>
      </c>
      <c r="J79" s="309">
        <v>0</v>
      </c>
      <c r="K79" s="309">
        <v>0</v>
      </c>
      <c r="L79" s="309">
        <v>0</v>
      </c>
      <c r="M79" s="309">
        <v>0</v>
      </c>
      <c r="N79" s="309">
        <v>0</v>
      </c>
      <c r="O79" s="309">
        <v>0</v>
      </c>
      <c r="P79" s="309">
        <v>0</v>
      </c>
      <c r="Q79" s="309">
        <v>0</v>
      </c>
      <c r="R79" s="309">
        <v>0</v>
      </c>
      <c r="S79" s="309">
        <v>0</v>
      </c>
      <c r="T79" s="309">
        <v>0</v>
      </c>
      <c r="U79" s="309">
        <v>0</v>
      </c>
      <c r="V79" s="309">
        <v>0</v>
      </c>
      <c r="W79" s="309">
        <v>0</v>
      </c>
      <c r="X79" s="309">
        <v>0</v>
      </c>
      <c r="Y79" s="309">
        <v>0</v>
      </c>
      <c r="Z79" s="309">
        <v>0</v>
      </c>
      <c r="AA79" s="309">
        <v>0</v>
      </c>
      <c r="AB79" s="314"/>
      <c r="AC79" s="283">
        <f t="shared" si="8"/>
        <v>0</v>
      </c>
      <c r="AD79" s="283">
        <f>'Page 22 - 26'!D106</f>
        <v>0</v>
      </c>
      <c r="AE79" s="166">
        <f t="shared" si="7"/>
        <v>0</v>
      </c>
    </row>
    <row r="80" spans="1:31">
      <c r="A80" s="284"/>
      <c r="B80" s="285" t="s">
        <v>275</v>
      </c>
      <c r="C80" s="282" t="s">
        <v>204</v>
      </c>
      <c r="D80" s="309">
        <v>0</v>
      </c>
      <c r="E80" s="309">
        <v>0</v>
      </c>
      <c r="F80" s="309">
        <v>0</v>
      </c>
      <c r="G80" s="309">
        <v>0</v>
      </c>
      <c r="H80" s="309">
        <v>0</v>
      </c>
      <c r="I80" s="309">
        <v>0</v>
      </c>
      <c r="J80" s="309">
        <v>0</v>
      </c>
      <c r="K80" s="309">
        <v>0</v>
      </c>
      <c r="L80" s="309">
        <v>0</v>
      </c>
      <c r="M80" s="309">
        <v>0</v>
      </c>
      <c r="N80" s="309">
        <v>0</v>
      </c>
      <c r="O80" s="309">
        <v>0</v>
      </c>
      <c r="P80" s="309">
        <v>0</v>
      </c>
      <c r="Q80" s="309">
        <v>0</v>
      </c>
      <c r="R80" s="309">
        <v>0</v>
      </c>
      <c r="S80" s="309">
        <v>0</v>
      </c>
      <c r="T80" s="309">
        <v>0</v>
      </c>
      <c r="U80" s="309">
        <v>0</v>
      </c>
      <c r="V80" s="309">
        <v>0</v>
      </c>
      <c r="W80" s="309">
        <v>0</v>
      </c>
      <c r="X80" s="309">
        <v>0</v>
      </c>
      <c r="Y80" s="309">
        <v>0</v>
      </c>
      <c r="Z80" s="309">
        <v>0</v>
      </c>
      <c r="AA80" s="309">
        <v>0</v>
      </c>
      <c r="AB80" s="314"/>
      <c r="AC80" s="283">
        <f t="shared" si="8"/>
        <v>0</v>
      </c>
      <c r="AD80" s="283">
        <f>'Page 22 - 26'!D107</f>
        <v>0</v>
      </c>
      <c r="AE80" s="166">
        <f t="shared" si="7"/>
        <v>0</v>
      </c>
    </row>
    <row r="81" spans="1:31" ht="16.5" thickBot="1">
      <c r="A81" s="291"/>
      <c r="B81" s="702" t="s">
        <v>276</v>
      </c>
      <c r="C81" s="293" t="s">
        <v>356</v>
      </c>
      <c r="D81" s="309">
        <v>0</v>
      </c>
      <c r="E81" s="309">
        <v>0</v>
      </c>
      <c r="F81" s="309">
        <v>0</v>
      </c>
      <c r="G81" s="309">
        <v>0</v>
      </c>
      <c r="H81" s="309">
        <v>0</v>
      </c>
      <c r="I81" s="309">
        <v>0</v>
      </c>
      <c r="J81" s="309">
        <v>0</v>
      </c>
      <c r="K81" s="309">
        <v>0</v>
      </c>
      <c r="L81" s="309">
        <v>0</v>
      </c>
      <c r="M81" s="309">
        <v>0</v>
      </c>
      <c r="N81" s="309">
        <v>0</v>
      </c>
      <c r="O81" s="309">
        <v>0</v>
      </c>
      <c r="P81" s="309">
        <v>0</v>
      </c>
      <c r="Q81" s="309">
        <v>0</v>
      </c>
      <c r="R81" s="309">
        <v>0</v>
      </c>
      <c r="S81" s="309">
        <v>0</v>
      </c>
      <c r="T81" s="309">
        <v>0</v>
      </c>
      <c r="U81" s="309">
        <v>0</v>
      </c>
      <c r="V81" s="309">
        <v>0</v>
      </c>
      <c r="W81" s="309">
        <v>0</v>
      </c>
      <c r="X81" s="309">
        <v>0</v>
      </c>
      <c r="Y81" s="309">
        <v>0</v>
      </c>
      <c r="Z81" s="309">
        <v>0</v>
      </c>
      <c r="AA81" s="309">
        <v>0</v>
      </c>
      <c r="AB81" s="314"/>
      <c r="AC81" s="283">
        <f t="shared" si="8"/>
        <v>0</v>
      </c>
      <c r="AD81" s="283">
        <f>'Page 22 - 26'!D108</f>
        <v>0</v>
      </c>
      <c r="AE81" s="166">
        <f t="shared" si="7"/>
        <v>0</v>
      </c>
    </row>
    <row r="82" spans="1:31" ht="31.5" customHeight="1" thickBot="1">
      <c r="A82" s="287" t="s">
        <v>713</v>
      </c>
      <c r="B82" s="1742" t="s">
        <v>265</v>
      </c>
      <c r="C82" s="1743"/>
      <c r="D82" s="1415">
        <f t="shared" ref="D82:AA82" si="9">SUM(D4:D81)</f>
        <v>0</v>
      </c>
      <c r="E82" s="303">
        <f t="shared" si="9"/>
        <v>0</v>
      </c>
      <c r="F82" s="303">
        <f t="shared" si="9"/>
        <v>0</v>
      </c>
      <c r="G82" s="303">
        <f t="shared" si="9"/>
        <v>0</v>
      </c>
      <c r="H82" s="303">
        <f t="shared" si="9"/>
        <v>0</v>
      </c>
      <c r="I82" s="303">
        <f t="shared" si="9"/>
        <v>0</v>
      </c>
      <c r="J82" s="303">
        <f t="shared" si="9"/>
        <v>0</v>
      </c>
      <c r="K82" s="303">
        <f t="shared" si="9"/>
        <v>0</v>
      </c>
      <c r="L82" s="303">
        <f t="shared" si="9"/>
        <v>0</v>
      </c>
      <c r="M82" s="303">
        <f t="shared" si="9"/>
        <v>0</v>
      </c>
      <c r="N82" s="303">
        <f t="shared" si="9"/>
        <v>0</v>
      </c>
      <c r="O82" s="303">
        <f t="shared" si="9"/>
        <v>0</v>
      </c>
      <c r="P82" s="303">
        <f t="shared" si="9"/>
        <v>0</v>
      </c>
      <c r="Q82" s="303">
        <f t="shared" si="9"/>
        <v>0</v>
      </c>
      <c r="R82" s="303">
        <f t="shared" si="9"/>
        <v>0</v>
      </c>
      <c r="S82" s="303">
        <f t="shared" si="9"/>
        <v>0</v>
      </c>
      <c r="T82" s="303">
        <f t="shared" si="9"/>
        <v>0</v>
      </c>
      <c r="U82" s="303">
        <f t="shared" si="9"/>
        <v>0</v>
      </c>
      <c r="V82" s="303">
        <f t="shared" si="9"/>
        <v>0</v>
      </c>
      <c r="W82" s="303">
        <f t="shared" si="9"/>
        <v>0</v>
      </c>
      <c r="X82" s="303">
        <f t="shared" si="9"/>
        <v>0</v>
      </c>
      <c r="Y82" s="303">
        <f t="shared" si="9"/>
        <v>0</v>
      </c>
      <c r="Z82" s="303">
        <f t="shared" si="9"/>
        <v>0</v>
      </c>
      <c r="AA82" s="303">
        <f t="shared" si="9"/>
        <v>0</v>
      </c>
      <c r="AB82" s="529"/>
      <c r="AC82" s="283">
        <f>SUM(AC1:AC81)</f>
        <v>0</v>
      </c>
      <c r="AD82" s="283">
        <f>'Page 22 - 26'!D113</f>
        <v>0</v>
      </c>
      <c r="AE82" s="166">
        <f t="shared" si="7"/>
        <v>0</v>
      </c>
    </row>
    <row r="85" spans="1:31">
      <c r="C85" s="84"/>
      <c r="D85" s="298"/>
      <c r="E85" s="298"/>
      <c r="F85" s="298"/>
      <c r="G85" s="298"/>
      <c r="H85" s="298"/>
      <c r="I85" s="298"/>
    </row>
    <row r="86" spans="1:31">
      <c r="D86" s="10"/>
      <c r="E86" s="298"/>
      <c r="G86" s="298"/>
      <c r="H86" s="298"/>
      <c r="I86" s="298"/>
      <c r="J86" s="10"/>
    </row>
    <row r="87" spans="1:31" ht="16.5" thickBot="1">
      <c r="D87" s="298"/>
      <c r="E87" s="298"/>
      <c r="F87" s="298"/>
      <c r="G87" s="298"/>
      <c r="H87" s="298"/>
      <c r="I87" s="298"/>
    </row>
    <row r="88" spans="1:31" ht="33" customHeight="1" thickBot="1">
      <c r="A88" s="1735" t="s">
        <v>255</v>
      </c>
      <c r="B88" s="1736"/>
      <c r="C88" s="1737"/>
      <c r="D88" s="299" t="str">
        <f>D3</f>
        <v>Month 1</v>
      </c>
      <c r="E88" s="299" t="str">
        <f t="shared" ref="E88:AA88" si="10">E3</f>
        <v>Month 2</v>
      </c>
      <c r="F88" s="299" t="str">
        <f t="shared" si="10"/>
        <v>Month 3</v>
      </c>
      <c r="G88" s="299" t="str">
        <f t="shared" si="10"/>
        <v>Month 4</v>
      </c>
      <c r="H88" s="299" t="str">
        <f t="shared" si="10"/>
        <v>Month 5</v>
      </c>
      <c r="I88" s="299" t="str">
        <f t="shared" si="10"/>
        <v>Month 6</v>
      </c>
      <c r="J88" s="299" t="str">
        <f t="shared" si="10"/>
        <v>Month 7</v>
      </c>
      <c r="K88" s="299" t="str">
        <f t="shared" si="10"/>
        <v>Month 8</v>
      </c>
      <c r="L88" s="299" t="str">
        <f t="shared" si="10"/>
        <v>Month 9</v>
      </c>
      <c r="M88" s="299" t="str">
        <f t="shared" si="10"/>
        <v>Month10</v>
      </c>
      <c r="N88" s="299" t="str">
        <f t="shared" si="10"/>
        <v>Month 11</v>
      </c>
      <c r="O88" s="299" t="str">
        <f t="shared" si="10"/>
        <v>Month 12</v>
      </c>
      <c r="P88" s="299" t="str">
        <f t="shared" si="10"/>
        <v>Month 13</v>
      </c>
      <c r="Q88" s="299" t="str">
        <f t="shared" si="10"/>
        <v>Month 14</v>
      </c>
      <c r="R88" s="299" t="str">
        <f t="shared" si="10"/>
        <v>Month 15</v>
      </c>
      <c r="S88" s="299" t="str">
        <f t="shared" si="10"/>
        <v>Month 16</v>
      </c>
      <c r="T88" s="299" t="str">
        <f t="shared" si="10"/>
        <v>Month 17</v>
      </c>
      <c r="U88" s="299" t="str">
        <f t="shared" si="10"/>
        <v>Month 18</v>
      </c>
      <c r="V88" s="299" t="str">
        <f t="shared" si="10"/>
        <v>Month 19</v>
      </c>
      <c r="W88" s="299" t="str">
        <f t="shared" si="10"/>
        <v>Month 20</v>
      </c>
      <c r="X88" s="299" t="str">
        <f t="shared" si="10"/>
        <v>Month 21</v>
      </c>
      <c r="Y88" s="299" t="str">
        <f t="shared" si="10"/>
        <v>Month 22</v>
      </c>
      <c r="Z88" s="299" t="str">
        <f t="shared" si="10"/>
        <v>Month 23</v>
      </c>
      <c r="AA88" s="299" t="str">
        <f t="shared" si="10"/>
        <v>Month 24</v>
      </c>
      <c r="AB88" s="530"/>
    </row>
    <row r="89" spans="1:31" s="22" customFormat="1">
      <c r="A89" s="307" t="s">
        <v>714</v>
      </c>
      <c r="B89" s="1740" t="s">
        <v>266</v>
      </c>
      <c r="C89" s="174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4"/>
      <c r="AC89" s="315"/>
      <c r="AD89" s="1224"/>
      <c r="AE89" s="1225"/>
    </row>
    <row r="90" spans="1:31">
      <c r="A90" s="289"/>
      <c r="B90" s="290" t="s">
        <v>271</v>
      </c>
      <c r="C90" s="294" t="s">
        <v>894</v>
      </c>
      <c r="D90" s="309">
        <v>0</v>
      </c>
      <c r="E90" s="309">
        <v>0</v>
      </c>
      <c r="F90" s="309">
        <v>0</v>
      </c>
      <c r="G90" s="309">
        <v>0</v>
      </c>
      <c r="H90" s="309">
        <v>0</v>
      </c>
      <c r="I90" s="309">
        <v>0</v>
      </c>
      <c r="J90" s="309">
        <v>0</v>
      </c>
      <c r="K90" s="309">
        <v>0</v>
      </c>
      <c r="L90" s="309">
        <v>0</v>
      </c>
      <c r="M90" s="309">
        <v>0</v>
      </c>
      <c r="N90" s="309">
        <v>0</v>
      </c>
      <c r="O90" s="309">
        <v>0</v>
      </c>
      <c r="P90" s="309">
        <v>0</v>
      </c>
      <c r="Q90" s="309">
        <v>0</v>
      </c>
      <c r="R90" s="309">
        <v>0</v>
      </c>
      <c r="S90" s="309">
        <v>0</v>
      </c>
      <c r="T90" s="309">
        <v>0</v>
      </c>
      <c r="U90" s="309">
        <v>0</v>
      </c>
      <c r="V90" s="309">
        <v>0</v>
      </c>
      <c r="W90" s="309">
        <v>0</v>
      </c>
      <c r="X90" s="309">
        <v>0</v>
      </c>
      <c r="Y90" s="309">
        <v>0</v>
      </c>
      <c r="Z90" s="309">
        <v>0</v>
      </c>
      <c r="AA90" s="309">
        <v>0</v>
      </c>
      <c r="AB90" s="314"/>
      <c r="AC90" s="283">
        <f>SUM(D90:AA90)</f>
        <v>0</v>
      </c>
      <c r="AE90" s="166">
        <f t="shared" si="7"/>
        <v>0</v>
      </c>
    </row>
    <row r="91" spans="1:31">
      <c r="A91" s="289"/>
      <c r="B91" s="290" t="s">
        <v>272</v>
      </c>
      <c r="C91" s="308" t="s">
        <v>895</v>
      </c>
      <c r="D91" s="309">
        <v>0</v>
      </c>
      <c r="E91" s="309">
        <v>0</v>
      </c>
      <c r="F91" s="309">
        <v>0</v>
      </c>
      <c r="G91" s="309">
        <v>0</v>
      </c>
      <c r="H91" s="309">
        <v>0</v>
      </c>
      <c r="I91" s="309">
        <v>0</v>
      </c>
      <c r="J91" s="309">
        <v>0</v>
      </c>
      <c r="K91" s="309">
        <v>0</v>
      </c>
      <c r="L91" s="309">
        <v>0</v>
      </c>
      <c r="M91" s="309">
        <v>0</v>
      </c>
      <c r="N91" s="309">
        <v>0</v>
      </c>
      <c r="O91" s="309">
        <v>0</v>
      </c>
      <c r="P91" s="309">
        <v>0</v>
      </c>
      <c r="Q91" s="309">
        <v>0</v>
      </c>
      <c r="R91" s="309">
        <v>0</v>
      </c>
      <c r="S91" s="309">
        <v>0</v>
      </c>
      <c r="T91" s="309">
        <v>0</v>
      </c>
      <c r="U91" s="309">
        <v>0</v>
      </c>
      <c r="V91" s="309">
        <v>0</v>
      </c>
      <c r="W91" s="309">
        <v>0</v>
      </c>
      <c r="X91" s="309">
        <v>0</v>
      </c>
      <c r="Y91" s="309">
        <v>0</v>
      </c>
      <c r="Z91" s="309">
        <v>0</v>
      </c>
      <c r="AA91" s="309">
        <v>0</v>
      </c>
      <c r="AB91" s="314"/>
      <c r="AC91" s="283">
        <f t="shared" ref="AC91:AC109" si="11">SUM(D91:AA91)</f>
        <v>0</v>
      </c>
      <c r="AE91" s="166">
        <f t="shared" si="7"/>
        <v>0</v>
      </c>
    </row>
    <row r="92" spans="1:31">
      <c r="A92" s="289"/>
      <c r="B92" s="290" t="s">
        <v>273</v>
      </c>
      <c r="C92" s="308" t="s">
        <v>896</v>
      </c>
      <c r="D92" s="309">
        <v>0</v>
      </c>
      <c r="E92" s="309">
        <v>0</v>
      </c>
      <c r="F92" s="309">
        <v>0</v>
      </c>
      <c r="G92" s="309">
        <v>0</v>
      </c>
      <c r="H92" s="309">
        <v>0</v>
      </c>
      <c r="I92" s="309">
        <v>0</v>
      </c>
      <c r="J92" s="309">
        <v>0</v>
      </c>
      <c r="K92" s="309">
        <v>0</v>
      </c>
      <c r="L92" s="309">
        <v>0</v>
      </c>
      <c r="M92" s="309">
        <v>0</v>
      </c>
      <c r="N92" s="309">
        <v>0</v>
      </c>
      <c r="O92" s="309">
        <v>0</v>
      </c>
      <c r="P92" s="309">
        <v>0</v>
      </c>
      <c r="Q92" s="309">
        <v>0</v>
      </c>
      <c r="R92" s="309">
        <v>0</v>
      </c>
      <c r="S92" s="309">
        <v>0</v>
      </c>
      <c r="T92" s="309">
        <v>0</v>
      </c>
      <c r="U92" s="309">
        <v>0</v>
      </c>
      <c r="V92" s="309">
        <v>0</v>
      </c>
      <c r="W92" s="309">
        <v>0</v>
      </c>
      <c r="X92" s="309">
        <v>0</v>
      </c>
      <c r="Y92" s="309">
        <v>0</v>
      </c>
      <c r="Z92" s="309">
        <v>0</v>
      </c>
      <c r="AA92" s="309">
        <v>0</v>
      </c>
      <c r="AB92" s="314"/>
      <c r="AC92" s="283">
        <f t="shared" si="11"/>
        <v>0</v>
      </c>
      <c r="AE92" s="166">
        <f t="shared" si="7"/>
        <v>0</v>
      </c>
    </row>
    <row r="93" spans="1:31">
      <c r="A93" s="289"/>
      <c r="B93" s="290" t="s">
        <v>274</v>
      </c>
      <c r="C93" s="294" t="s">
        <v>892</v>
      </c>
      <c r="D93" s="309">
        <v>0</v>
      </c>
      <c r="E93" s="309">
        <v>0</v>
      </c>
      <c r="F93" s="309">
        <v>0</v>
      </c>
      <c r="G93" s="309">
        <v>0</v>
      </c>
      <c r="H93" s="309">
        <v>0</v>
      </c>
      <c r="I93" s="309">
        <v>0</v>
      </c>
      <c r="J93" s="309">
        <v>0</v>
      </c>
      <c r="K93" s="309">
        <v>0</v>
      </c>
      <c r="L93" s="309">
        <v>0</v>
      </c>
      <c r="M93" s="309">
        <v>0</v>
      </c>
      <c r="N93" s="309">
        <v>0</v>
      </c>
      <c r="O93" s="309">
        <v>0</v>
      </c>
      <c r="P93" s="309">
        <v>0</v>
      </c>
      <c r="Q93" s="309">
        <v>0</v>
      </c>
      <c r="R93" s="309">
        <v>0</v>
      </c>
      <c r="S93" s="309">
        <v>0</v>
      </c>
      <c r="T93" s="309">
        <v>0</v>
      </c>
      <c r="U93" s="309">
        <v>0</v>
      </c>
      <c r="V93" s="309">
        <v>0</v>
      </c>
      <c r="W93" s="309">
        <v>0</v>
      </c>
      <c r="X93" s="309">
        <v>0</v>
      </c>
      <c r="Y93" s="309">
        <v>0</v>
      </c>
      <c r="Z93" s="309">
        <v>0</v>
      </c>
      <c r="AA93" s="309">
        <v>0</v>
      </c>
      <c r="AB93" s="314"/>
      <c r="AC93" s="283">
        <f t="shared" si="11"/>
        <v>0</v>
      </c>
      <c r="AE93" s="166">
        <f t="shared" si="7"/>
        <v>0</v>
      </c>
    </row>
    <row r="94" spans="1:31">
      <c r="A94" s="289"/>
      <c r="B94" s="290" t="s">
        <v>275</v>
      </c>
      <c r="C94" s="294" t="s">
        <v>893</v>
      </c>
      <c r="D94" s="309">
        <v>0</v>
      </c>
      <c r="E94" s="309">
        <v>0</v>
      </c>
      <c r="F94" s="309">
        <v>0</v>
      </c>
      <c r="G94" s="309">
        <v>0</v>
      </c>
      <c r="H94" s="309">
        <v>0</v>
      </c>
      <c r="I94" s="309">
        <v>0</v>
      </c>
      <c r="J94" s="309">
        <v>0</v>
      </c>
      <c r="K94" s="309">
        <v>0</v>
      </c>
      <c r="L94" s="309">
        <v>0</v>
      </c>
      <c r="M94" s="309">
        <v>0</v>
      </c>
      <c r="N94" s="309">
        <v>0</v>
      </c>
      <c r="O94" s="309">
        <v>0</v>
      </c>
      <c r="P94" s="309">
        <v>0</v>
      </c>
      <c r="Q94" s="309">
        <v>0</v>
      </c>
      <c r="R94" s="309">
        <v>0</v>
      </c>
      <c r="S94" s="309">
        <v>0</v>
      </c>
      <c r="T94" s="309">
        <v>0</v>
      </c>
      <c r="U94" s="309">
        <v>0</v>
      </c>
      <c r="V94" s="309">
        <v>0</v>
      </c>
      <c r="W94" s="309">
        <v>0</v>
      </c>
      <c r="X94" s="309">
        <v>0</v>
      </c>
      <c r="Y94" s="309">
        <v>0</v>
      </c>
      <c r="Z94" s="309">
        <v>0</v>
      </c>
      <c r="AA94" s="309">
        <v>0</v>
      </c>
      <c r="AB94" s="314"/>
      <c r="AC94" s="283">
        <f>SUM(D94:AA94)</f>
        <v>0</v>
      </c>
      <c r="AE94" s="166">
        <f>AD94-AC94</f>
        <v>0</v>
      </c>
    </row>
    <row r="95" spans="1:31">
      <c r="A95" s="289"/>
      <c r="B95" s="290" t="s">
        <v>276</v>
      </c>
      <c r="C95" s="294" t="s">
        <v>1140</v>
      </c>
      <c r="D95" s="309">
        <v>0</v>
      </c>
      <c r="E95" s="309">
        <v>0</v>
      </c>
      <c r="F95" s="309">
        <v>0</v>
      </c>
      <c r="G95" s="309">
        <v>0</v>
      </c>
      <c r="H95" s="309">
        <v>0</v>
      </c>
      <c r="I95" s="309">
        <v>0</v>
      </c>
      <c r="J95" s="309">
        <v>0</v>
      </c>
      <c r="K95" s="309">
        <v>0</v>
      </c>
      <c r="L95" s="309">
        <v>0</v>
      </c>
      <c r="M95" s="309">
        <v>0</v>
      </c>
      <c r="N95" s="309">
        <v>0</v>
      </c>
      <c r="O95" s="309">
        <v>0</v>
      </c>
      <c r="P95" s="309">
        <v>0</v>
      </c>
      <c r="Q95" s="309">
        <v>0</v>
      </c>
      <c r="R95" s="309">
        <v>0</v>
      </c>
      <c r="S95" s="309">
        <v>0</v>
      </c>
      <c r="T95" s="309">
        <v>0</v>
      </c>
      <c r="U95" s="309">
        <v>0</v>
      </c>
      <c r="V95" s="309">
        <v>0</v>
      </c>
      <c r="W95" s="309">
        <v>0</v>
      </c>
      <c r="X95" s="309">
        <v>0</v>
      </c>
      <c r="Y95" s="309">
        <v>0</v>
      </c>
      <c r="Z95" s="309">
        <v>0</v>
      </c>
      <c r="AA95" s="309">
        <v>0</v>
      </c>
      <c r="AB95" s="314"/>
      <c r="AC95" s="283">
        <f t="shared" si="11"/>
        <v>0</v>
      </c>
      <c r="AE95" s="166">
        <f t="shared" si="7"/>
        <v>0</v>
      </c>
    </row>
    <row r="96" spans="1:31" ht="33" customHeight="1" thickBot="1">
      <c r="A96" s="291"/>
      <c r="B96" s="1738" t="s">
        <v>267</v>
      </c>
      <c r="C96" s="1739"/>
      <c r="D96" s="304">
        <f t="shared" ref="D96:AA96" si="12">SUM(D90:D95)</f>
        <v>0</v>
      </c>
      <c r="E96" s="304">
        <f t="shared" si="12"/>
        <v>0</v>
      </c>
      <c r="F96" s="304">
        <f t="shared" si="12"/>
        <v>0</v>
      </c>
      <c r="G96" s="304">
        <f t="shared" si="12"/>
        <v>0</v>
      </c>
      <c r="H96" s="304">
        <f t="shared" si="12"/>
        <v>0</v>
      </c>
      <c r="I96" s="304">
        <f t="shared" si="12"/>
        <v>0</v>
      </c>
      <c r="J96" s="304">
        <f t="shared" si="12"/>
        <v>0</v>
      </c>
      <c r="K96" s="304">
        <f t="shared" si="12"/>
        <v>0</v>
      </c>
      <c r="L96" s="304">
        <f t="shared" si="12"/>
        <v>0</v>
      </c>
      <c r="M96" s="304">
        <f t="shared" si="12"/>
        <v>0</v>
      </c>
      <c r="N96" s="304">
        <f t="shared" si="12"/>
        <v>0</v>
      </c>
      <c r="O96" s="304">
        <f t="shared" si="12"/>
        <v>0</v>
      </c>
      <c r="P96" s="304">
        <f t="shared" si="12"/>
        <v>0</v>
      </c>
      <c r="Q96" s="304">
        <f t="shared" si="12"/>
        <v>0</v>
      </c>
      <c r="R96" s="304">
        <f t="shared" si="12"/>
        <v>0</v>
      </c>
      <c r="S96" s="304">
        <f t="shared" si="12"/>
        <v>0</v>
      </c>
      <c r="T96" s="304">
        <f t="shared" si="12"/>
        <v>0</v>
      </c>
      <c r="U96" s="304">
        <f t="shared" si="12"/>
        <v>0</v>
      </c>
      <c r="V96" s="304">
        <f t="shared" si="12"/>
        <v>0</v>
      </c>
      <c r="W96" s="304">
        <f t="shared" si="12"/>
        <v>0</v>
      </c>
      <c r="X96" s="304">
        <f t="shared" si="12"/>
        <v>0</v>
      </c>
      <c r="Y96" s="304">
        <f t="shared" si="12"/>
        <v>0</v>
      </c>
      <c r="Z96" s="304">
        <f t="shared" si="12"/>
        <v>0</v>
      </c>
      <c r="AA96" s="304">
        <f t="shared" si="12"/>
        <v>0</v>
      </c>
      <c r="AB96" s="313"/>
      <c r="AC96" s="283">
        <f t="shared" si="11"/>
        <v>0</v>
      </c>
      <c r="AE96" s="166">
        <f t="shared" si="7"/>
        <v>0</v>
      </c>
    </row>
    <row r="97" spans="1:31" s="22" customFormat="1">
      <c r="A97" s="307" t="s">
        <v>715</v>
      </c>
      <c r="B97" s="1740" t="s">
        <v>268</v>
      </c>
      <c r="C97" s="174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4"/>
      <c r="AC97" s="315"/>
      <c r="AD97" s="1224"/>
      <c r="AE97" s="1225"/>
    </row>
    <row r="98" spans="1:31">
      <c r="A98" s="289"/>
      <c r="B98" s="290" t="s">
        <v>271</v>
      </c>
      <c r="C98" s="294" t="s">
        <v>897</v>
      </c>
      <c r="D98" s="309">
        <v>0</v>
      </c>
      <c r="E98" s="309">
        <v>0</v>
      </c>
      <c r="F98" s="309">
        <v>0</v>
      </c>
      <c r="G98" s="309">
        <v>0</v>
      </c>
      <c r="H98" s="309">
        <v>0</v>
      </c>
      <c r="I98" s="309">
        <v>0</v>
      </c>
      <c r="J98" s="309">
        <v>0</v>
      </c>
      <c r="K98" s="309">
        <v>0</v>
      </c>
      <c r="L98" s="309">
        <v>0</v>
      </c>
      <c r="M98" s="309">
        <v>0</v>
      </c>
      <c r="N98" s="309">
        <v>0</v>
      </c>
      <c r="O98" s="309">
        <v>0</v>
      </c>
      <c r="P98" s="309">
        <v>0</v>
      </c>
      <c r="Q98" s="309">
        <v>0</v>
      </c>
      <c r="R98" s="309">
        <v>0</v>
      </c>
      <c r="S98" s="309">
        <v>0</v>
      </c>
      <c r="T98" s="309">
        <v>0</v>
      </c>
      <c r="U98" s="309">
        <v>0</v>
      </c>
      <c r="V98" s="309">
        <v>0</v>
      </c>
      <c r="W98" s="309">
        <v>0</v>
      </c>
      <c r="X98" s="309">
        <v>0</v>
      </c>
      <c r="Y98" s="309">
        <v>0</v>
      </c>
      <c r="Z98" s="309">
        <v>0</v>
      </c>
      <c r="AA98" s="309">
        <v>0</v>
      </c>
      <c r="AB98" s="314"/>
      <c r="AC98" s="283">
        <f t="shared" si="11"/>
        <v>0</v>
      </c>
      <c r="AD98" s="283">
        <f>'Page 20'!P10</f>
        <v>0</v>
      </c>
      <c r="AE98" s="166">
        <f t="shared" si="7"/>
        <v>0</v>
      </c>
    </row>
    <row r="99" spans="1:31">
      <c r="A99" s="289"/>
      <c r="B99" s="290" t="s">
        <v>272</v>
      </c>
      <c r="C99" s="294" t="s">
        <v>898</v>
      </c>
      <c r="D99" s="309">
        <v>0</v>
      </c>
      <c r="E99" s="309">
        <v>0</v>
      </c>
      <c r="F99" s="309">
        <v>0</v>
      </c>
      <c r="G99" s="309">
        <v>0</v>
      </c>
      <c r="H99" s="309">
        <v>0</v>
      </c>
      <c r="I99" s="309">
        <v>0</v>
      </c>
      <c r="J99" s="309">
        <v>0</v>
      </c>
      <c r="K99" s="309">
        <v>0</v>
      </c>
      <c r="L99" s="309">
        <v>0</v>
      </c>
      <c r="M99" s="309">
        <v>0</v>
      </c>
      <c r="N99" s="309">
        <v>0</v>
      </c>
      <c r="O99" s="309">
        <v>0</v>
      </c>
      <c r="P99" s="309">
        <v>0</v>
      </c>
      <c r="Q99" s="309">
        <v>0</v>
      </c>
      <c r="R99" s="309">
        <v>0</v>
      </c>
      <c r="S99" s="309">
        <v>0</v>
      </c>
      <c r="T99" s="309">
        <v>0</v>
      </c>
      <c r="U99" s="309">
        <v>0</v>
      </c>
      <c r="V99" s="309">
        <v>0</v>
      </c>
      <c r="W99" s="309">
        <v>0</v>
      </c>
      <c r="X99" s="309">
        <v>0</v>
      </c>
      <c r="Y99" s="309">
        <v>0</v>
      </c>
      <c r="Z99" s="309">
        <v>0</v>
      </c>
      <c r="AA99" s="309">
        <v>0</v>
      </c>
      <c r="AB99" s="314"/>
      <c r="AC99" s="283">
        <f t="shared" si="11"/>
        <v>0</v>
      </c>
      <c r="AD99" s="283">
        <f>'Page 20'!P12</f>
        <v>0</v>
      </c>
      <c r="AE99" s="166">
        <f t="shared" si="7"/>
        <v>0</v>
      </c>
    </row>
    <row r="100" spans="1:31">
      <c r="A100" s="289"/>
      <c r="B100" s="290" t="s">
        <v>273</v>
      </c>
      <c r="C100" s="294" t="s">
        <v>899</v>
      </c>
      <c r="D100" s="309">
        <v>0</v>
      </c>
      <c r="E100" s="309">
        <v>0</v>
      </c>
      <c r="F100" s="309">
        <v>0</v>
      </c>
      <c r="G100" s="309">
        <v>0</v>
      </c>
      <c r="H100" s="309">
        <v>0</v>
      </c>
      <c r="I100" s="309">
        <v>0</v>
      </c>
      <c r="J100" s="309">
        <v>0</v>
      </c>
      <c r="K100" s="309">
        <v>0</v>
      </c>
      <c r="L100" s="309">
        <v>0</v>
      </c>
      <c r="M100" s="309">
        <v>0</v>
      </c>
      <c r="N100" s="309">
        <v>0</v>
      </c>
      <c r="O100" s="309">
        <v>0</v>
      </c>
      <c r="P100" s="309">
        <v>0</v>
      </c>
      <c r="Q100" s="309">
        <v>0</v>
      </c>
      <c r="R100" s="309">
        <v>0</v>
      </c>
      <c r="S100" s="309">
        <v>0</v>
      </c>
      <c r="T100" s="309">
        <v>0</v>
      </c>
      <c r="U100" s="309">
        <v>0</v>
      </c>
      <c r="V100" s="309">
        <v>0</v>
      </c>
      <c r="W100" s="309">
        <v>0</v>
      </c>
      <c r="X100" s="309">
        <v>0</v>
      </c>
      <c r="Y100" s="309">
        <v>0</v>
      </c>
      <c r="Z100" s="309">
        <v>0</v>
      </c>
      <c r="AA100" s="309">
        <v>0</v>
      </c>
      <c r="AB100" s="314"/>
      <c r="AC100" s="283">
        <f t="shared" si="11"/>
        <v>0</v>
      </c>
      <c r="AD100" s="283">
        <f>'Page 20'!P14</f>
        <v>0</v>
      </c>
      <c r="AE100" s="166">
        <f t="shared" si="7"/>
        <v>0</v>
      </c>
    </row>
    <row r="101" spans="1:31">
      <c r="A101" s="289"/>
      <c r="B101" s="290" t="s">
        <v>274</v>
      </c>
      <c r="C101" s="294" t="s">
        <v>2089</v>
      </c>
      <c r="D101" s="309">
        <v>0</v>
      </c>
      <c r="E101" s="309">
        <v>0</v>
      </c>
      <c r="F101" s="309">
        <v>0</v>
      </c>
      <c r="G101" s="309">
        <v>0</v>
      </c>
      <c r="H101" s="309">
        <v>0</v>
      </c>
      <c r="I101" s="309">
        <v>0</v>
      </c>
      <c r="J101" s="309">
        <v>0</v>
      </c>
      <c r="K101" s="309">
        <v>0</v>
      </c>
      <c r="L101" s="309">
        <v>0</v>
      </c>
      <c r="M101" s="309">
        <v>0</v>
      </c>
      <c r="N101" s="309">
        <v>0</v>
      </c>
      <c r="O101" s="309">
        <v>0</v>
      </c>
      <c r="P101" s="309">
        <v>0</v>
      </c>
      <c r="Q101" s="309">
        <v>0</v>
      </c>
      <c r="R101" s="309">
        <v>0</v>
      </c>
      <c r="S101" s="309">
        <v>0</v>
      </c>
      <c r="T101" s="309">
        <v>0</v>
      </c>
      <c r="U101" s="309">
        <v>0</v>
      </c>
      <c r="V101" s="309">
        <v>0</v>
      </c>
      <c r="W101" s="309">
        <v>0</v>
      </c>
      <c r="X101" s="309">
        <v>0</v>
      </c>
      <c r="Y101" s="309">
        <v>0</v>
      </c>
      <c r="Z101" s="309">
        <v>0</v>
      </c>
      <c r="AA101" s="309">
        <v>0</v>
      </c>
      <c r="AB101" s="314"/>
      <c r="AC101" s="283">
        <f t="shared" si="11"/>
        <v>0</v>
      </c>
      <c r="AD101" s="283">
        <f>'Page 20'!P16</f>
        <v>0</v>
      </c>
      <c r="AE101" s="166">
        <f t="shared" si="7"/>
        <v>0</v>
      </c>
    </row>
    <row r="102" spans="1:31">
      <c r="A102" s="289"/>
      <c r="B102" s="290" t="s">
        <v>275</v>
      </c>
      <c r="C102" s="294" t="s">
        <v>900</v>
      </c>
      <c r="D102" s="309">
        <v>0</v>
      </c>
      <c r="E102" s="309">
        <v>0</v>
      </c>
      <c r="F102" s="309">
        <v>0</v>
      </c>
      <c r="G102" s="309">
        <v>0</v>
      </c>
      <c r="H102" s="309">
        <v>0</v>
      </c>
      <c r="I102" s="309">
        <v>0</v>
      </c>
      <c r="J102" s="309">
        <v>0</v>
      </c>
      <c r="K102" s="309">
        <v>0</v>
      </c>
      <c r="L102" s="309">
        <v>0</v>
      </c>
      <c r="M102" s="309">
        <v>0</v>
      </c>
      <c r="N102" s="309">
        <v>0</v>
      </c>
      <c r="O102" s="309">
        <v>0</v>
      </c>
      <c r="P102" s="309">
        <v>0</v>
      </c>
      <c r="Q102" s="309">
        <v>0</v>
      </c>
      <c r="R102" s="309">
        <v>0</v>
      </c>
      <c r="S102" s="309">
        <v>0</v>
      </c>
      <c r="T102" s="309">
        <v>0</v>
      </c>
      <c r="U102" s="309">
        <v>0</v>
      </c>
      <c r="V102" s="309">
        <v>0</v>
      </c>
      <c r="W102" s="309">
        <v>0</v>
      </c>
      <c r="X102" s="309">
        <v>0</v>
      </c>
      <c r="Y102" s="309">
        <v>0</v>
      </c>
      <c r="Z102" s="309">
        <v>0</v>
      </c>
      <c r="AA102" s="309">
        <v>0</v>
      </c>
      <c r="AB102" s="314"/>
      <c r="AC102" s="283">
        <f t="shared" si="11"/>
        <v>0</v>
      </c>
      <c r="AD102" s="283">
        <f>'Page 20'!P17</f>
        <v>0</v>
      </c>
      <c r="AE102" s="166">
        <f t="shared" si="7"/>
        <v>0</v>
      </c>
    </row>
    <row r="103" spans="1:31">
      <c r="A103" s="289"/>
      <c r="B103" s="290" t="s">
        <v>276</v>
      </c>
      <c r="C103" s="294" t="s">
        <v>893</v>
      </c>
      <c r="D103" s="309">
        <v>0</v>
      </c>
      <c r="E103" s="309">
        <v>0</v>
      </c>
      <c r="F103" s="309">
        <v>0</v>
      </c>
      <c r="G103" s="309">
        <v>0</v>
      </c>
      <c r="H103" s="309">
        <v>0</v>
      </c>
      <c r="I103" s="309">
        <v>0</v>
      </c>
      <c r="J103" s="309">
        <v>0</v>
      </c>
      <c r="K103" s="309">
        <v>0</v>
      </c>
      <c r="L103" s="309">
        <v>0</v>
      </c>
      <c r="M103" s="309">
        <v>0</v>
      </c>
      <c r="N103" s="309">
        <v>0</v>
      </c>
      <c r="O103" s="309">
        <v>0</v>
      </c>
      <c r="P103" s="309">
        <v>0</v>
      </c>
      <c r="Q103" s="309">
        <v>0</v>
      </c>
      <c r="R103" s="309">
        <v>0</v>
      </c>
      <c r="S103" s="309">
        <v>0</v>
      </c>
      <c r="T103" s="309">
        <v>0</v>
      </c>
      <c r="U103" s="309">
        <v>0</v>
      </c>
      <c r="V103" s="309">
        <v>0</v>
      </c>
      <c r="W103" s="309">
        <v>0</v>
      </c>
      <c r="X103" s="309">
        <v>0</v>
      </c>
      <c r="Y103" s="309">
        <v>0</v>
      </c>
      <c r="Z103" s="309">
        <v>0</v>
      </c>
      <c r="AA103" s="309">
        <v>0</v>
      </c>
      <c r="AB103" s="314"/>
      <c r="AC103" s="283">
        <f>SUM(D103:AA103)</f>
        <v>0</v>
      </c>
      <c r="AD103" s="283">
        <f>'Page 20'!P18</f>
        <v>0</v>
      </c>
      <c r="AE103" s="166">
        <f>AD103-AC103</f>
        <v>0</v>
      </c>
    </row>
    <row r="104" spans="1:31">
      <c r="A104" s="289"/>
      <c r="B104" s="290" t="s">
        <v>277</v>
      </c>
      <c r="C104" s="294" t="s">
        <v>901</v>
      </c>
      <c r="D104" s="309">
        <v>0</v>
      </c>
      <c r="E104" s="309">
        <v>0</v>
      </c>
      <c r="F104" s="309">
        <v>0</v>
      </c>
      <c r="G104" s="309">
        <v>0</v>
      </c>
      <c r="H104" s="309">
        <v>0</v>
      </c>
      <c r="I104" s="309">
        <v>0</v>
      </c>
      <c r="J104" s="309">
        <v>0</v>
      </c>
      <c r="K104" s="309">
        <v>0</v>
      </c>
      <c r="L104" s="309">
        <v>0</v>
      </c>
      <c r="M104" s="309">
        <v>0</v>
      </c>
      <c r="N104" s="309">
        <v>0</v>
      </c>
      <c r="O104" s="309">
        <v>0</v>
      </c>
      <c r="P104" s="309">
        <v>0</v>
      </c>
      <c r="Q104" s="309">
        <v>0</v>
      </c>
      <c r="R104" s="309">
        <v>0</v>
      </c>
      <c r="S104" s="309">
        <v>0</v>
      </c>
      <c r="T104" s="309">
        <v>0</v>
      </c>
      <c r="U104" s="309">
        <v>0</v>
      </c>
      <c r="V104" s="309">
        <v>0</v>
      </c>
      <c r="W104" s="309">
        <v>0</v>
      </c>
      <c r="X104" s="309">
        <v>0</v>
      </c>
      <c r="Y104" s="309">
        <v>0</v>
      </c>
      <c r="Z104" s="309">
        <v>0</v>
      </c>
      <c r="AA104" s="309">
        <v>0</v>
      </c>
      <c r="AB104" s="314"/>
      <c r="AC104" s="283">
        <f>SUM(D104:AA104)</f>
        <v>0</v>
      </c>
      <c r="AD104" s="283">
        <f>'Page 20'!P20</f>
        <v>0</v>
      </c>
      <c r="AE104" s="166">
        <f>AD104-AC104</f>
        <v>0</v>
      </c>
    </row>
    <row r="105" spans="1:31">
      <c r="A105" s="289"/>
      <c r="B105" s="290" t="s">
        <v>278</v>
      </c>
      <c r="C105" s="294" t="s">
        <v>902</v>
      </c>
      <c r="D105" s="309">
        <v>0</v>
      </c>
      <c r="E105" s="309">
        <v>0</v>
      </c>
      <c r="F105" s="309">
        <v>0</v>
      </c>
      <c r="G105" s="309">
        <v>0</v>
      </c>
      <c r="H105" s="309">
        <v>0</v>
      </c>
      <c r="I105" s="309">
        <v>0</v>
      </c>
      <c r="J105" s="309">
        <v>0</v>
      </c>
      <c r="K105" s="309">
        <v>0</v>
      </c>
      <c r="L105" s="309">
        <v>0</v>
      </c>
      <c r="M105" s="309">
        <v>0</v>
      </c>
      <c r="N105" s="309">
        <v>0</v>
      </c>
      <c r="O105" s="309">
        <v>0</v>
      </c>
      <c r="P105" s="309">
        <v>0</v>
      </c>
      <c r="Q105" s="309">
        <v>0</v>
      </c>
      <c r="R105" s="309">
        <v>0</v>
      </c>
      <c r="S105" s="309">
        <v>0</v>
      </c>
      <c r="T105" s="309">
        <v>0</v>
      </c>
      <c r="U105" s="309">
        <v>0</v>
      </c>
      <c r="V105" s="309">
        <v>0</v>
      </c>
      <c r="W105" s="309">
        <v>0</v>
      </c>
      <c r="X105" s="309">
        <v>0</v>
      </c>
      <c r="Y105" s="309">
        <v>0</v>
      </c>
      <c r="Z105" s="309">
        <v>0</v>
      </c>
      <c r="AA105" s="309">
        <v>0</v>
      </c>
      <c r="AB105" s="314"/>
      <c r="AC105" s="283">
        <f t="shared" si="11"/>
        <v>0</v>
      </c>
      <c r="AD105" s="283">
        <f>'Page 20'!P21</f>
        <v>0</v>
      </c>
      <c r="AE105" s="166">
        <f t="shared" si="7"/>
        <v>0</v>
      </c>
    </row>
    <row r="106" spans="1:31" ht="33" customHeight="1" thickBot="1">
      <c r="A106" s="291"/>
      <c r="B106" s="1738" t="s">
        <v>269</v>
      </c>
      <c r="C106" s="1739"/>
      <c r="D106" s="305">
        <f t="shared" ref="D106:AA106" si="13">SUM(D98:D105)</f>
        <v>0</v>
      </c>
      <c r="E106" s="305">
        <f t="shared" si="13"/>
        <v>0</v>
      </c>
      <c r="F106" s="305">
        <f t="shared" si="13"/>
        <v>0</v>
      </c>
      <c r="G106" s="305">
        <f t="shared" si="13"/>
        <v>0</v>
      </c>
      <c r="H106" s="305">
        <f t="shared" si="13"/>
        <v>0</v>
      </c>
      <c r="I106" s="305">
        <f t="shared" si="13"/>
        <v>0</v>
      </c>
      <c r="J106" s="305">
        <f t="shared" si="13"/>
        <v>0</v>
      </c>
      <c r="K106" s="305">
        <f t="shared" si="13"/>
        <v>0</v>
      </c>
      <c r="L106" s="305">
        <f t="shared" si="13"/>
        <v>0</v>
      </c>
      <c r="M106" s="305">
        <f t="shared" si="13"/>
        <v>0</v>
      </c>
      <c r="N106" s="305">
        <f t="shared" si="13"/>
        <v>0</v>
      </c>
      <c r="O106" s="305">
        <f t="shared" si="13"/>
        <v>0</v>
      </c>
      <c r="P106" s="305">
        <f t="shared" si="13"/>
        <v>0</v>
      </c>
      <c r="Q106" s="305">
        <f t="shared" si="13"/>
        <v>0</v>
      </c>
      <c r="R106" s="305">
        <f t="shared" si="13"/>
        <v>0</v>
      </c>
      <c r="S106" s="305">
        <f t="shared" si="13"/>
        <v>0</v>
      </c>
      <c r="T106" s="305">
        <f t="shared" si="13"/>
        <v>0</v>
      </c>
      <c r="U106" s="305">
        <f t="shared" si="13"/>
        <v>0</v>
      </c>
      <c r="V106" s="305">
        <f t="shared" si="13"/>
        <v>0</v>
      </c>
      <c r="W106" s="305">
        <f t="shared" si="13"/>
        <v>0</v>
      </c>
      <c r="X106" s="305">
        <f t="shared" si="13"/>
        <v>0</v>
      </c>
      <c r="Y106" s="305">
        <f t="shared" si="13"/>
        <v>0</v>
      </c>
      <c r="Z106" s="305">
        <f t="shared" si="13"/>
        <v>0</v>
      </c>
      <c r="AA106" s="305">
        <f t="shared" si="13"/>
        <v>0</v>
      </c>
      <c r="AB106" s="313"/>
      <c r="AC106" s="283">
        <f t="shared" si="11"/>
        <v>0</v>
      </c>
      <c r="AE106" s="166">
        <f t="shared" si="7"/>
        <v>0</v>
      </c>
    </row>
    <row r="107" spans="1:31">
      <c r="A107" s="295" t="s">
        <v>717</v>
      </c>
      <c r="B107" s="1730" t="s">
        <v>270</v>
      </c>
      <c r="C107" s="173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14"/>
      <c r="AC107" s="283">
        <f t="shared" si="11"/>
        <v>0</v>
      </c>
      <c r="AE107" s="166">
        <f t="shared" si="7"/>
        <v>0</v>
      </c>
    </row>
    <row r="108" spans="1:31" ht="16.5" thickBot="1">
      <c r="A108" s="291"/>
      <c r="B108" s="292"/>
      <c r="C108" s="293" t="s">
        <v>453</v>
      </c>
      <c r="D108" s="305">
        <f t="shared" ref="D108:N108" si="14">D82-(D96+D106)</f>
        <v>0</v>
      </c>
      <c r="E108" s="305">
        <f t="shared" si="14"/>
        <v>0</v>
      </c>
      <c r="F108" s="305">
        <f t="shared" si="14"/>
        <v>0</v>
      </c>
      <c r="G108" s="305">
        <f t="shared" si="14"/>
        <v>0</v>
      </c>
      <c r="H108" s="305">
        <f t="shared" si="14"/>
        <v>0</v>
      </c>
      <c r="I108" s="305">
        <f t="shared" si="14"/>
        <v>0</v>
      </c>
      <c r="J108" s="305">
        <f t="shared" si="14"/>
        <v>0</v>
      </c>
      <c r="K108" s="305">
        <f t="shared" si="14"/>
        <v>0</v>
      </c>
      <c r="L108" s="305">
        <f t="shared" si="14"/>
        <v>0</v>
      </c>
      <c r="M108" s="305">
        <f t="shared" si="14"/>
        <v>0</v>
      </c>
      <c r="N108" s="305">
        <f t="shared" si="14"/>
        <v>0</v>
      </c>
      <c r="O108" s="305">
        <f t="shared" ref="O108:AA108" si="15">O82-(O96+O106)</f>
        <v>0</v>
      </c>
      <c r="P108" s="305">
        <f t="shared" si="15"/>
        <v>0</v>
      </c>
      <c r="Q108" s="305">
        <f t="shared" si="15"/>
        <v>0</v>
      </c>
      <c r="R108" s="305">
        <f t="shared" si="15"/>
        <v>0</v>
      </c>
      <c r="S108" s="305">
        <f t="shared" si="15"/>
        <v>0</v>
      </c>
      <c r="T108" s="305">
        <f t="shared" si="15"/>
        <v>0</v>
      </c>
      <c r="U108" s="305">
        <f t="shared" si="15"/>
        <v>0</v>
      </c>
      <c r="V108" s="305">
        <f t="shared" si="15"/>
        <v>0</v>
      </c>
      <c r="W108" s="305">
        <f t="shared" si="15"/>
        <v>0</v>
      </c>
      <c r="X108" s="305">
        <f t="shared" si="15"/>
        <v>0</v>
      </c>
      <c r="Y108" s="305">
        <f t="shared" si="15"/>
        <v>0</v>
      </c>
      <c r="Z108" s="305">
        <f t="shared" si="15"/>
        <v>0</v>
      </c>
      <c r="AA108" s="305">
        <f t="shared" si="15"/>
        <v>0</v>
      </c>
      <c r="AB108" s="313"/>
      <c r="AC108" s="283">
        <f t="shared" si="11"/>
        <v>0</v>
      </c>
      <c r="AE108" s="166">
        <f t="shared" si="7"/>
        <v>0</v>
      </c>
    </row>
    <row r="109" spans="1:31">
      <c r="D109" s="947">
        <f t="shared" ref="D109:AA109" si="16">ABS(D108)</f>
        <v>0</v>
      </c>
      <c r="E109" s="947">
        <f t="shared" si="16"/>
        <v>0</v>
      </c>
      <c r="F109" s="947">
        <f t="shared" si="16"/>
        <v>0</v>
      </c>
      <c r="G109" s="947">
        <f t="shared" si="16"/>
        <v>0</v>
      </c>
      <c r="H109" s="947">
        <f t="shared" si="16"/>
        <v>0</v>
      </c>
      <c r="I109" s="947">
        <f t="shared" si="16"/>
        <v>0</v>
      </c>
      <c r="J109" s="947">
        <f t="shared" si="16"/>
        <v>0</v>
      </c>
      <c r="K109" s="947">
        <f t="shared" si="16"/>
        <v>0</v>
      </c>
      <c r="L109" s="947">
        <f t="shared" si="16"/>
        <v>0</v>
      </c>
      <c r="M109" s="947">
        <f t="shared" si="16"/>
        <v>0</v>
      </c>
      <c r="N109" s="947">
        <f t="shared" si="16"/>
        <v>0</v>
      </c>
      <c r="O109" s="947">
        <f t="shared" si="16"/>
        <v>0</v>
      </c>
      <c r="P109" s="947">
        <f t="shared" si="16"/>
        <v>0</v>
      </c>
      <c r="Q109" s="947">
        <f t="shared" si="16"/>
        <v>0</v>
      </c>
      <c r="R109" s="947">
        <f t="shared" si="16"/>
        <v>0</v>
      </c>
      <c r="S109" s="947">
        <f t="shared" si="16"/>
        <v>0</v>
      </c>
      <c r="T109" s="947">
        <f t="shared" si="16"/>
        <v>0</v>
      </c>
      <c r="U109" s="947">
        <f t="shared" si="16"/>
        <v>0</v>
      </c>
      <c r="V109" s="947">
        <f t="shared" si="16"/>
        <v>0</v>
      </c>
      <c r="W109" s="947">
        <f t="shared" si="16"/>
        <v>0</v>
      </c>
      <c r="X109" s="947">
        <f t="shared" si="16"/>
        <v>0</v>
      </c>
      <c r="Y109" s="947">
        <f t="shared" si="16"/>
        <v>0</v>
      </c>
      <c r="Z109" s="947">
        <f t="shared" si="16"/>
        <v>0</v>
      </c>
      <c r="AA109" s="947">
        <f t="shared" si="16"/>
        <v>0</v>
      </c>
      <c r="AB109" s="948"/>
      <c r="AC109" s="949">
        <f t="shared" si="11"/>
        <v>0</v>
      </c>
    </row>
    <row r="130" spans="4:10">
      <c r="D130" s="10"/>
      <c r="J130" s="10"/>
    </row>
  </sheetData>
  <sheetProtection password="FEF7" sheet="1" objects="1" scenarios="1"/>
  <mergeCells count="19">
    <mergeCell ref="B29:C29"/>
    <mergeCell ref="B47:C47"/>
    <mergeCell ref="B106:C106"/>
    <mergeCell ref="B107:C107"/>
    <mergeCell ref="A3:C3"/>
    <mergeCell ref="A88:C88"/>
    <mergeCell ref="B96:C96"/>
    <mergeCell ref="B97:C97"/>
    <mergeCell ref="B89:C89"/>
    <mergeCell ref="B82:C82"/>
    <mergeCell ref="B71:C71"/>
    <mergeCell ref="B75:C75"/>
    <mergeCell ref="B58:C58"/>
    <mergeCell ref="B66:C66"/>
    <mergeCell ref="A46:C46"/>
    <mergeCell ref="B4:C4"/>
    <mergeCell ref="B8:C8"/>
    <mergeCell ref="B12:C12"/>
    <mergeCell ref="B22:C22"/>
  </mergeCells>
  <phoneticPr fontId="5" type="noConversion"/>
  <conditionalFormatting sqref="D108:AA108">
    <cfRule type="cellIs" dxfId="474" priority="1" stopIfTrue="1" operator="notBetween">
      <formula>0</formula>
      <formula>0</formula>
    </cfRule>
  </conditionalFormatting>
  <pageMargins left="0.5" right="0.4" top="1" bottom="0.5" header="0.5" footer="0.5"/>
  <pageSetup firstPageNumber="27" pageOrder="overThenDown" orientation="portrait" useFirstPageNumber="1" r:id="rId1"/>
  <headerFooter alignWithMargins="0">
    <oddFooter>&amp;CApplication Page &amp;P</oddFooter>
  </headerFooter>
</worksheet>
</file>

<file path=xl/worksheets/sheet24.xml><?xml version="1.0" encoding="utf-8"?>
<worksheet xmlns="http://schemas.openxmlformats.org/spreadsheetml/2006/main" xmlns:r="http://schemas.openxmlformats.org/officeDocument/2006/relationships">
  <sheetPr codeName="Sheet25"/>
  <dimension ref="A1:Y48"/>
  <sheetViews>
    <sheetView showGridLines="0" showRowColHeaders="0" topLeftCell="A4" zoomScale="90" zoomScaleNormal="90" workbookViewId="0">
      <selection activeCell="M13" sqref="M13"/>
    </sheetView>
  </sheetViews>
  <sheetFormatPr defaultRowHeight="12.75"/>
  <cols>
    <col min="1" max="1" width="13.28515625" customWidth="1"/>
    <col min="2" max="2" width="9" customWidth="1"/>
    <col min="3" max="3" width="13.85546875" customWidth="1"/>
    <col min="4" max="4" width="3.140625" customWidth="1"/>
    <col min="5" max="6" width="12.140625" customWidth="1"/>
    <col min="7" max="7" width="10.5703125" customWidth="1"/>
    <col min="8" max="8" width="14.5703125" customWidth="1"/>
    <col min="9" max="9" width="24.5703125" customWidth="1"/>
  </cols>
  <sheetData>
    <row r="1" spans="1:25" ht="15.75">
      <c r="A1" s="83" t="s">
        <v>3</v>
      </c>
      <c r="B1" s="15"/>
      <c r="C1" s="15"/>
      <c r="D1" s="15"/>
      <c r="E1" s="15"/>
      <c r="F1" s="15"/>
      <c r="G1" s="15"/>
      <c r="H1" s="15"/>
      <c r="I1" s="1331">
        <f>'Page 5'!AB10</f>
        <v>0</v>
      </c>
      <c r="J1" s="1331">
        <f>'Page 5'!AC10</f>
        <v>0</v>
      </c>
      <c r="K1" s="1331"/>
      <c r="L1" s="1331"/>
      <c r="M1" s="1331"/>
      <c r="N1" s="1329"/>
      <c r="O1" s="1329"/>
      <c r="P1" s="1329"/>
      <c r="Q1" s="1329"/>
      <c r="R1" s="1329"/>
      <c r="S1" s="1329"/>
      <c r="T1" s="1329"/>
      <c r="U1" s="1329"/>
      <c r="V1" s="1329"/>
      <c r="W1" s="1329"/>
      <c r="X1" s="1329"/>
      <c r="Y1" s="1329"/>
    </row>
    <row r="2" spans="1:25" ht="6" customHeight="1" thickBot="1">
      <c r="A2" s="9"/>
      <c r="I2" s="1331"/>
      <c r="J2" s="1331"/>
      <c r="K2" s="1331"/>
      <c r="L2" s="1331"/>
      <c r="M2" s="1331"/>
      <c r="N2" s="1329"/>
      <c r="O2" s="1329"/>
      <c r="P2" s="1329"/>
      <c r="Q2" s="1329"/>
      <c r="R2" s="1329"/>
      <c r="S2" s="1329"/>
      <c r="T2" s="1329"/>
      <c r="U2" s="1329"/>
      <c r="V2" s="1329"/>
      <c r="W2" s="1329"/>
      <c r="X2" s="1329"/>
      <c r="Y2" s="1329"/>
    </row>
    <row r="3" spans="1:25" ht="13.5" thickBot="1">
      <c r="A3" s="343" t="s">
        <v>4</v>
      </c>
      <c r="B3" s="344"/>
      <c r="C3" s="344"/>
      <c r="D3" s="344"/>
      <c r="E3" s="344"/>
      <c r="F3" s="344"/>
      <c r="G3" s="344"/>
      <c r="H3" s="345"/>
      <c r="I3" s="1331"/>
      <c r="J3" s="1331"/>
      <c r="K3" s="1331"/>
      <c r="L3" s="1331"/>
      <c r="M3" s="1331"/>
      <c r="N3" s="1329"/>
      <c r="O3" s="1329"/>
      <c r="P3" s="1329"/>
      <c r="Q3" s="1329"/>
      <c r="R3" s="1329"/>
      <c r="S3" s="1329"/>
      <c r="T3" s="1329"/>
      <c r="U3" s="1329"/>
      <c r="V3" s="1329"/>
      <c r="W3" s="1329"/>
      <c r="X3" s="1329"/>
      <c r="Y3" s="1329"/>
    </row>
    <row r="4" spans="1:25" ht="54" customHeight="1" thickTop="1" thickBot="1">
      <c r="A4" s="323" t="s">
        <v>5</v>
      </c>
      <c r="B4" s="323" t="s">
        <v>6</v>
      </c>
      <c r="C4" s="323" t="s">
        <v>7</v>
      </c>
      <c r="D4" s="1763" t="s">
        <v>8</v>
      </c>
      <c r="E4" s="1764"/>
      <c r="F4" s="323" t="s">
        <v>1438</v>
      </c>
      <c r="G4" s="322" t="s">
        <v>1448</v>
      </c>
      <c r="H4" s="352" t="s">
        <v>1009</v>
      </c>
      <c r="I4" s="1331"/>
      <c r="J4" s="1331"/>
      <c r="K4" s="1331"/>
      <c r="L4" s="1331"/>
      <c r="M4" s="1331"/>
      <c r="N4" s="1329"/>
      <c r="O4" s="1329"/>
      <c r="P4" s="1329"/>
      <c r="Q4" s="1329"/>
      <c r="R4" s="1329"/>
      <c r="S4" s="1329"/>
      <c r="T4" s="1329"/>
      <c r="U4" s="1329"/>
      <c r="V4" s="1329"/>
      <c r="W4" s="1329"/>
      <c r="X4" s="1329"/>
      <c r="Y4" s="1329"/>
    </row>
    <row r="5" spans="1:25" ht="13.5" thickTop="1">
      <c r="A5" s="319" t="s">
        <v>9</v>
      </c>
      <c r="B5" s="1769" t="s">
        <v>1439</v>
      </c>
      <c r="C5" s="1771">
        <f>325000</f>
        <v>325000</v>
      </c>
      <c r="D5" s="336" t="s">
        <v>1437</v>
      </c>
      <c r="E5" s="1429">
        <f>E15</f>
        <v>1</v>
      </c>
      <c r="F5" s="1771">
        <f>IF(D5="",C5,(C5 *E5))</f>
        <v>325000</v>
      </c>
      <c r="G5" s="1797" t="s">
        <v>10</v>
      </c>
      <c r="H5" s="1771">
        <v>16900</v>
      </c>
      <c r="I5" s="1331"/>
      <c r="J5" s="1331"/>
      <c r="K5" s="1331"/>
      <c r="L5" s="1331"/>
      <c r="M5" s="1331"/>
      <c r="N5" s="1329"/>
      <c r="O5" s="1329"/>
      <c r="P5" s="1329"/>
      <c r="Q5" s="1329"/>
      <c r="R5" s="1329"/>
      <c r="S5" s="1329"/>
      <c r="T5" s="1329"/>
      <c r="U5" s="1329"/>
      <c r="V5" s="1329"/>
      <c r="W5" s="1329"/>
      <c r="X5" s="1329"/>
      <c r="Y5" s="1329"/>
    </row>
    <row r="6" spans="1:25" ht="13.5" thickBot="1">
      <c r="A6" s="353">
        <v>325000</v>
      </c>
      <c r="B6" s="1770"/>
      <c r="C6" s="1772"/>
      <c r="D6" s="337"/>
      <c r="E6" s="331" t="s">
        <v>1011</v>
      </c>
      <c r="F6" s="1789"/>
      <c r="G6" s="1798"/>
      <c r="H6" s="1772"/>
      <c r="I6" s="1331">
        <f>'Page 5'!AB46</f>
        <v>0</v>
      </c>
      <c r="J6" s="1331"/>
      <c r="K6" s="1331"/>
      <c r="L6" s="1331"/>
      <c r="M6" s="1331"/>
      <c r="N6" s="1329"/>
      <c r="O6" s="1329"/>
      <c r="P6" s="1329"/>
      <c r="Q6" s="1329"/>
      <c r="R6" s="1329"/>
      <c r="S6" s="1329"/>
      <c r="T6" s="1329"/>
      <c r="U6" s="1329"/>
      <c r="V6" s="1329"/>
      <c r="W6" s="1329"/>
      <c r="X6" s="1329"/>
      <c r="Y6" s="1329"/>
    </row>
    <row r="7" spans="1:25" ht="13.5" thickTop="1">
      <c r="A7" s="1748">
        <f>'Page 22 - 26'!E10</f>
        <v>0</v>
      </c>
      <c r="B7" s="1750" t="e">
        <f>IF('Page 15'!I23&lt;'Page 15'!N23,'Page 15'!I23,'Page 15'!N23)</f>
        <v>#DIV/0!</v>
      </c>
      <c r="C7" s="1744" t="e">
        <f>A7*B7</f>
        <v>#DIV/0!</v>
      </c>
      <c r="D7" s="1765" t="s">
        <v>1988</v>
      </c>
      <c r="E7" s="1766"/>
      <c r="F7" s="1790" t="e">
        <f>C7</f>
        <v>#DIV/0!</v>
      </c>
      <c r="G7" s="359"/>
      <c r="H7" s="1744" t="e">
        <f>F7*G8</f>
        <v>#DIV/0!</v>
      </c>
      <c r="I7" s="1331"/>
      <c r="J7" s="1331"/>
      <c r="K7" s="1331"/>
      <c r="L7" s="1331"/>
      <c r="M7" s="1331"/>
      <c r="N7" s="1329"/>
      <c r="O7" s="1329"/>
      <c r="P7" s="1329"/>
      <c r="Q7" s="1329"/>
      <c r="R7" s="1329"/>
      <c r="S7" s="1329"/>
      <c r="T7" s="1329"/>
      <c r="U7" s="1329"/>
      <c r="V7" s="1329"/>
      <c r="W7" s="1329"/>
      <c r="X7" s="1329"/>
      <c r="Y7" s="1329"/>
    </row>
    <row r="8" spans="1:25" ht="13.5" thickBot="1">
      <c r="A8" s="1749"/>
      <c r="B8" s="1751"/>
      <c r="C8" s="1745"/>
      <c r="D8" s="1767"/>
      <c r="E8" s="1768"/>
      <c r="F8" s="1791"/>
      <c r="G8" s="778">
        <v>0.04</v>
      </c>
      <c r="H8" s="1745"/>
      <c r="I8" s="1331"/>
      <c r="J8" s="1331"/>
      <c r="K8" s="1331"/>
      <c r="L8" s="1331"/>
      <c r="M8" s="1331"/>
      <c r="N8" s="1329"/>
      <c r="O8" s="1329"/>
      <c r="P8" s="1329"/>
      <c r="Q8" s="1329"/>
      <c r="R8" s="1329"/>
      <c r="S8" s="1329"/>
      <c r="T8" s="1329"/>
      <c r="U8" s="1329"/>
      <c r="V8" s="1329"/>
      <c r="W8" s="1329"/>
      <c r="X8" s="1329"/>
      <c r="Y8" s="1329"/>
    </row>
    <row r="9" spans="1:25" ht="13.5" thickTop="1">
      <c r="A9" s="1800">
        <f>'Page 22 - 26'!E118-'Page 22 - 26'!E10</f>
        <v>0</v>
      </c>
      <c r="B9" s="1750" t="e">
        <f>IF('Page 15'!I23&lt;'Page 15'!N23,'Page 15'!I23,'Page 15'!N23)</f>
        <v>#DIV/0!</v>
      </c>
      <c r="C9" s="1744" t="e">
        <f>A9*B9</f>
        <v>#DIV/0!</v>
      </c>
      <c r="D9" s="866" t="str">
        <f>IF(J14=1,"X","")</f>
        <v/>
      </c>
      <c r="E9" s="1429">
        <f>E15</f>
        <v>1</v>
      </c>
      <c r="F9" s="1790" t="e">
        <f>IF(D9="",C9,(C9 *E9))</f>
        <v>#DIV/0!</v>
      </c>
      <c r="G9" s="359"/>
      <c r="H9" s="1744" t="e">
        <f>F9*G10</f>
        <v>#DIV/0!</v>
      </c>
      <c r="I9" s="1331"/>
      <c r="J9" s="1331"/>
      <c r="K9" s="1331"/>
      <c r="L9" s="1331"/>
      <c r="M9" s="1331"/>
      <c r="N9" s="1329"/>
      <c r="O9" s="1329"/>
      <c r="P9" s="1329"/>
      <c r="Q9" s="1329"/>
      <c r="R9" s="1329"/>
      <c r="S9" s="1329"/>
      <c r="T9" s="1329"/>
      <c r="U9" s="1329"/>
      <c r="V9" s="1329"/>
      <c r="W9" s="1329"/>
      <c r="X9" s="1329"/>
      <c r="Y9" s="1329"/>
    </row>
    <row r="10" spans="1:25" ht="13.5" thickBot="1">
      <c r="A10" s="1749"/>
      <c r="B10" s="1751"/>
      <c r="C10" s="1745"/>
      <c r="D10" s="867" t="str">
        <f>IF(K14=1,"X","")</f>
        <v>X</v>
      </c>
      <c r="E10" s="331" t="s">
        <v>1011</v>
      </c>
      <c r="F10" s="1791"/>
      <c r="G10" s="778"/>
      <c r="H10" s="1745"/>
      <c r="I10" s="1331"/>
      <c r="J10" s="1331"/>
      <c r="K10" s="1331"/>
      <c r="L10" s="1331"/>
      <c r="M10" s="1331"/>
      <c r="N10" s="1329"/>
      <c r="O10" s="1329"/>
      <c r="P10" s="1329"/>
      <c r="Q10" s="1329"/>
      <c r="R10" s="1329"/>
      <c r="S10" s="1329"/>
      <c r="T10" s="1329"/>
      <c r="U10" s="1329"/>
      <c r="V10" s="1329"/>
      <c r="W10" s="1329"/>
      <c r="X10" s="1329"/>
      <c r="Y10" s="1329"/>
    </row>
    <row r="11" spans="1:25" ht="14.25" thickTop="1" thickBot="1">
      <c r="A11" s="354"/>
      <c r="B11" s="317"/>
      <c r="C11" s="317"/>
      <c r="D11" s="317"/>
      <c r="E11" s="317"/>
      <c r="F11" s="317"/>
      <c r="G11" s="317"/>
      <c r="H11" s="355"/>
      <c r="I11" s="1331"/>
      <c r="J11" s="1331"/>
      <c r="K11" s="1331"/>
      <c r="L11" s="1331"/>
      <c r="M11" s="1331"/>
      <c r="N11" s="1329"/>
      <c r="O11" s="1329"/>
      <c r="P11" s="1329"/>
      <c r="Q11" s="1329"/>
      <c r="R11" s="1329"/>
      <c r="S11" s="1329"/>
      <c r="T11" s="1329"/>
      <c r="U11" s="1329"/>
      <c r="V11" s="1329"/>
      <c r="W11" s="1329"/>
      <c r="X11" s="1329"/>
      <c r="Y11" s="1329"/>
    </row>
    <row r="12" spans="1:25" ht="54.75" customHeight="1" thickTop="1" thickBot="1">
      <c r="A12" s="357" t="s">
        <v>1449</v>
      </c>
      <c r="B12" s="323" t="s">
        <v>6</v>
      </c>
      <c r="C12" s="323" t="s">
        <v>7</v>
      </c>
      <c r="D12" s="1763" t="s">
        <v>8</v>
      </c>
      <c r="E12" s="1764"/>
      <c r="F12" s="323" t="s">
        <v>1438</v>
      </c>
      <c r="G12" s="322" t="s">
        <v>1448</v>
      </c>
      <c r="H12" s="352" t="s">
        <v>1447</v>
      </c>
      <c r="I12" s="1331"/>
      <c r="J12" s="1331"/>
      <c r="K12" s="1331"/>
      <c r="L12" s="1331"/>
      <c r="M12" s="1331"/>
      <c r="N12" s="1329"/>
      <c r="O12" s="1329"/>
      <c r="P12" s="1329"/>
      <c r="Q12" s="1329"/>
      <c r="R12" s="1329"/>
      <c r="S12" s="1329"/>
      <c r="T12" s="1329"/>
      <c r="U12" s="1329"/>
      <c r="V12" s="1329"/>
      <c r="W12" s="1329"/>
      <c r="X12" s="1329"/>
      <c r="Y12" s="1329"/>
    </row>
    <row r="13" spans="1:25" ht="14.25" thickTop="1" thickBot="1">
      <c r="A13" s="329" t="s">
        <v>9</v>
      </c>
      <c r="B13" s="1799" t="s">
        <v>1441</v>
      </c>
      <c r="C13" s="1761">
        <v>630000</v>
      </c>
      <c r="D13" s="334" t="s">
        <v>1440</v>
      </c>
      <c r="E13" s="1430">
        <f>E15</f>
        <v>1</v>
      </c>
      <c r="F13" s="1771">
        <f>IF(D13="",C13,(C13 *E13))</f>
        <v>630000</v>
      </c>
      <c r="G13" s="1752">
        <f>G16</f>
        <v>0</v>
      </c>
      <c r="H13" s="1803">
        <f>F13*9%</f>
        <v>56700</v>
      </c>
      <c r="I13" s="1331"/>
      <c r="J13" s="1331" t="b">
        <v>1</v>
      </c>
      <c r="K13" s="1331" t="b">
        <v>0</v>
      </c>
      <c r="L13" s="1331"/>
      <c r="M13" s="1331"/>
      <c r="N13" s="1329"/>
      <c r="O13" s="1329"/>
      <c r="P13" s="1329"/>
      <c r="Q13" s="1329"/>
      <c r="R13" s="1329"/>
      <c r="S13" s="1329"/>
      <c r="T13" s="1329"/>
      <c r="U13" s="1329"/>
      <c r="V13" s="1329"/>
      <c r="W13" s="1329"/>
      <c r="X13" s="1329"/>
      <c r="Y13" s="1329"/>
    </row>
    <row r="14" spans="1:25" ht="13.5" thickBot="1">
      <c r="A14" s="356">
        <v>700000</v>
      </c>
      <c r="B14" s="1762"/>
      <c r="C14" s="1762"/>
      <c r="D14" s="335"/>
      <c r="E14" s="333" t="s">
        <v>1011</v>
      </c>
      <c r="F14" s="1789"/>
      <c r="G14" s="1753"/>
      <c r="H14" s="1804"/>
      <c r="I14" s="1331" t="b">
        <f>OR('Page 5'!AG35=1,'Page 7'!AC21=1,'Page 5'!AG36=1)</f>
        <v>0</v>
      </c>
      <c r="J14" s="1331">
        <f>IF(I14=J13,1,0)</f>
        <v>0</v>
      </c>
      <c r="K14" s="1331">
        <f>IF(I14=K13,1,0)</f>
        <v>1</v>
      </c>
      <c r="L14" s="1331"/>
      <c r="M14" s="1331"/>
      <c r="N14" s="1329"/>
      <c r="O14" s="1329"/>
      <c r="P14" s="1329"/>
      <c r="Q14" s="1329"/>
      <c r="R14" s="1329"/>
      <c r="S14" s="1329"/>
      <c r="T14" s="1329"/>
      <c r="U14" s="1329"/>
      <c r="V14" s="1329"/>
      <c r="W14" s="1329"/>
      <c r="X14" s="1329"/>
      <c r="Y14" s="1329"/>
    </row>
    <row r="15" spans="1:25" ht="13.5" thickTop="1">
      <c r="A15" s="1748">
        <f>'Page 22 - 26'!F118</f>
        <v>0</v>
      </c>
      <c r="B15" s="1750" t="e">
        <f>IF('Page 15'!I23&lt;'Page 15'!N23,'Page 15'!I23,'Page 15'!N23)</f>
        <v>#DIV/0!</v>
      </c>
      <c r="C15" s="1744" t="e">
        <f>A15*B15</f>
        <v>#DIV/0!</v>
      </c>
      <c r="D15" s="866" t="str">
        <f>IF(J14=1,"X","")</f>
        <v/>
      </c>
      <c r="E15" s="1429">
        <f>Checks!G185</f>
        <v>1</v>
      </c>
      <c r="F15" s="1790" t="e">
        <f>IF(D15="",C15,(C15 *E15))</f>
        <v>#DIV/0!</v>
      </c>
      <c r="G15" s="765"/>
      <c r="H15" s="1744" t="e">
        <f>F15*G16</f>
        <v>#DIV/0!</v>
      </c>
      <c r="I15" s="1331"/>
      <c r="J15" s="1331"/>
      <c r="K15" s="1331"/>
      <c r="L15" s="1331"/>
      <c r="M15" s="1331"/>
      <c r="N15" s="1329"/>
      <c r="O15" s="1329"/>
      <c r="P15" s="1329"/>
      <c r="Q15" s="1329"/>
      <c r="R15" s="1329"/>
      <c r="S15" s="1329"/>
      <c r="T15" s="1329"/>
      <c r="U15" s="1329"/>
      <c r="V15" s="1329"/>
      <c r="W15" s="1329"/>
      <c r="X15" s="1329"/>
      <c r="Y15" s="1329"/>
    </row>
    <row r="16" spans="1:25" ht="13.5" thickBot="1">
      <c r="A16" s="1749"/>
      <c r="B16" s="1751"/>
      <c r="C16" s="1745"/>
      <c r="D16" s="867" t="str">
        <f>IF(K14=1,"X","")</f>
        <v>X</v>
      </c>
      <c r="E16" s="331" t="s">
        <v>1011</v>
      </c>
      <c r="F16" s="1791"/>
      <c r="G16" s="1409"/>
      <c r="H16" s="1745"/>
      <c r="I16" s="1331"/>
      <c r="J16" s="1331"/>
      <c r="K16" s="1331"/>
      <c r="L16" s="1331"/>
      <c r="M16" s="1331"/>
      <c r="N16" s="1329"/>
      <c r="O16" s="1329"/>
      <c r="P16" s="1329"/>
      <c r="Q16" s="1329"/>
      <c r="R16" s="1329"/>
      <c r="S16" s="1329"/>
      <c r="T16" s="1329"/>
      <c r="U16" s="1329"/>
      <c r="V16" s="1329"/>
      <c r="W16" s="1329"/>
      <c r="X16" s="1329"/>
      <c r="Y16" s="1329"/>
    </row>
    <row r="17" spans="1:25" ht="14.25" thickTop="1" thickBot="1">
      <c r="A17" s="320"/>
      <c r="B17" s="318"/>
      <c r="C17" s="318"/>
      <c r="D17" s="318"/>
      <c r="E17" s="318"/>
      <c r="F17" s="318"/>
      <c r="G17" s="318"/>
      <c r="H17" s="321"/>
      <c r="I17" s="1331"/>
      <c r="J17" s="1331"/>
      <c r="K17" s="1331"/>
      <c r="L17" s="1331"/>
      <c r="M17" s="1331"/>
      <c r="N17" s="1329"/>
      <c r="O17" s="1329"/>
      <c r="P17" s="1329"/>
      <c r="Q17" s="1329"/>
      <c r="R17" s="1329"/>
      <c r="S17" s="1329"/>
      <c r="T17" s="1329"/>
      <c r="U17" s="1329"/>
      <c r="V17" s="1329"/>
      <c r="W17" s="1329"/>
      <c r="X17" s="1329"/>
      <c r="Y17" s="1329"/>
    </row>
    <row r="18" spans="1:25" ht="8.1" customHeight="1" thickBot="1">
      <c r="A18" s="247"/>
      <c r="I18" s="1331"/>
      <c r="J18" s="1331"/>
      <c r="K18" s="1331"/>
      <c r="L18" s="1331"/>
      <c r="M18" s="1331"/>
      <c r="N18" s="1329"/>
      <c r="O18" s="1329"/>
      <c r="P18" s="1329"/>
      <c r="Q18" s="1329"/>
      <c r="R18" s="1329"/>
      <c r="S18" s="1329"/>
      <c r="T18" s="1329"/>
      <c r="U18" s="1329"/>
      <c r="V18" s="1329"/>
      <c r="W18" s="1329"/>
      <c r="X18" s="1329"/>
      <c r="Y18" s="1329"/>
    </row>
    <row r="19" spans="1:25">
      <c r="A19" s="343" t="s">
        <v>12</v>
      </c>
      <c r="B19" s="344"/>
      <c r="C19" s="344"/>
      <c r="D19" s="344"/>
      <c r="E19" s="344"/>
      <c r="F19" s="344"/>
      <c r="G19" s="344"/>
      <c r="H19" s="345"/>
      <c r="I19" s="1331"/>
      <c r="J19" s="1331"/>
      <c r="K19" s="1331"/>
      <c r="L19" s="1331"/>
      <c r="M19" s="1331"/>
      <c r="N19" s="1329"/>
      <c r="O19" s="1329"/>
      <c r="P19" s="1329"/>
      <c r="Q19" s="1329"/>
      <c r="R19" s="1329"/>
      <c r="S19" s="1329"/>
      <c r="T19" s="1329"/>
      <c r="U19" s="1329"/>
      <c r="V19" s="1329"/>
      <c r="W19" s="1329"/>
      <c r="X19" s="1329"/>
      <c r="Y19" s="1329"/>
    </row>
    <row r="20" spans="1:25">
      <c r="A20" s="1779" t="s">
        <v>13</v>
      </c>
      <c r="B20" s="1780"/>
      <c r="C20" s="1780"/>
      <c r="D20" s="360"/>
      <c r="E20" s="1801" t="s">
        <v>14</v>
      </c>
      <c r="F20" s="1780"/>
      <c r="G20" s="1780"/>
      <c r="H20" s="1802"/>
      <c r="I20" s="1331"/>
      <c r="J20" s="1331"/>
      <c r="K20" s="1331"/>
      <c r="L20" s="1331"/>
      <c r="M20" s="1331"/>
      <c r="N20" s="1329"/>
      <c r="O20" s="1329"/>
      <c r="P20" s="1329"/>
      <c r="Q20" s="1329"/>
      <c r="R20" s="1329"/>
      <c r="S20" s="1329"/>
      <c r="T20" s="1329"/>
      <c r="U20" s="1329"/>
      <c r="V20" s="1329"/>
      <c r="W20" s="1329"/>
      <c r="X20" s="1329"/>
      <c r="Y20" s="1329"/>
    </row>
    <row r="21" spans="1:25">
      <c r="A21" s="1759" t="s">
        <v>15</v>
      </c>
      <c r="B21" s="1757"/>
      <c r="C21" s="341">
        <f>'Page 22 - 26'!D113</f>
        <v>0</v>
      </c>
      <c r="D21" s="360"/>
      <c r="E21" s="1756" t="s">
        <v>1445</v>
      </c>
      <c r="F21" s="1757"/>
      <c r="G21" s="970"/>
      <c r="H21" s="346">
        <f>C28</f>
        <v>0</v>
      </c>
      <c r="I21" s="1331"/>
      <c r="J21" s="1331"/>
      <c r="K21" s="1331"/>
      <c r="L21" s="1331"/>
      <c r="M21" s="1331"/>
      <c r="N21" s="1329"/>
      <c r="O21" s="1329"/>
      <c r="P21" s="1329"/>
      <c r="Q21" s="1329"/>
      <c r="R21" s="1329"/>
      <c r="S21" s="1329"/>
      <c r="T21" s="1329"/>
      <c r="U21" s="1329"/>
      <c r="V21" s="1329"/>
      <c r="W21" s="1329"/>
      <c r="X21" s="1329"/>
      <c r="Y21" s="1329"/>
    </row>
    <row r="22" spans="1:25">
      <c r="A22" s="1758" t="s">
        <v>49</v>
      </c>
      <c r="B22" s="1605"/>
      <c r="C22" s="1605"/>
      <c r="D22" s="360"/>
      <c r="E22" s="1754" t="s">
        <v>50</v>
      </c>
      <c r="F22" s="1755"/>
      <c r="G22" s="1227"/>
      <c r="H22" s="347">
        <f>C38</f>
        <v>0</v>
      </c>
      <c r="I22" s="1331"/>
      <c r="J22" s="1331"/>
      <c r="K22" s="1331"/>
      <c r="L22" s="1331"/>
      <c r="M22" s="1331"/>
      <c r="N22" s="1329"/>
      <c r="O22" s="1329"/>
      <c r="P22" s="1329"/>
      <c r="Q22" s="1329"/>
      <c r="R22" s="1329"/>
      <c r="S22" s="1329"/>
      <c r="T22" s="1329"/>
      <c r="U22" s="1329"/>
      <c r="V22" s="1329"/>
      <c r="W22" s="1329"/>
      <c r="X22" s="1329"/>
      <c r="Y22" s="1329"/>
    </row>
    <row r="23" spans="1:25" ht="12.75" customHeight="1">
      <c r="A23" s="1760" t="s">
        <v>51</v>
      </c>
      <c r="B23" s="1757"/>
      <c r="C23" s="26"/>
      <c r="D23" s="360"/>
      <c r="E23" s="1781" t="s">
        <v>52</v>
      </c>
      <c r="F23" s="1755"/>
      <c r="G23" s="1755"/>
      <c r="H23" s="347"/>
      <c r="I23" s="1331"/>
      <c r="J23" s="1331"/>
      <c r="K23" s="1331"/>
      <c r="L23" s="1331"/>
      <c r="M23" s="1331"/>
      <c r="N23" s="1329"/>
      <c r="O23" s="1329"/>
      <c r="P23" s="1329"/>
      <c r="Q23" s="1329"/>
      <c r="R23" s="1329"/>
      <c r="S23" s="1329"/>
      <c r="T23" s="1329"/>
      <c r="U23" s="1329"/>
      <c r="V23" s="1329"/>
      <c r="W23" s="1329"/>
      <c r="X23" s="1329"/>
      <c r="Y23" s="1329"/>
    </row>
    <row r="24" spans="1:25" ht="12.75" customHeight="1">
      <c r="A24" s="1746" t="s">
        <v>1442</v>
      </c>
      <c r="B24" s="1747"/>
      <c r="C24" s="342">
        <f>IF(Checks!F77&lt;0,Checks!F77,0)</f>
        <v>0</v>
      </c>
      <c r="D24" s="360"/>
      <c r="E24" s="1781" t="s">
        <v>53</v>
      </c>
      <c r="F24" s="1755"/>
      <c r="G24" s="1755"/>
      <c r="H24" s="347">
        <f>H21-H22</f>
        <v>0</v>
      </c>
      <c r="I24" s="1331"/>
      <c r="J24" s="1331"/>
      <c r="K24" s="1331"/>
      <c r="L24" s="1331"/>
      <c r="M24" s="1331"/>
      <c r="N24" s="1329"/>
      <c r="O24" s="1329"/>
      <c r="P24" s="1329"/>
      <c r="Q24" s="1329"/>
      <c r="R24" s="1329"/>
      <c r="S24" s="1329"/>
      <c r="T24" s="1329"/>
      <c r="U24" s="1329"/>
      <c r="V24" s="1329"/>
      <c r="W24" s="1329"/>
      <c r="X24" s="1329"/>
      <c r="Y24" s="1329"/>
    </row>
    <row r="25" spans="1:25">
      <c r="A25" s="1746" t="s">
        <v>1443</v>
      </c>
      <c r="B25" s="1747"/>
      <c r="C25" s="342">
        <f>IF(Checks!F48&lt;0,Checks!F48,0)</f>
        <v>0</v>
      </c>
      <c r="D25" s="360"/>
      <c r="E25" s="339"/>
      <c r="F25" s="13"/>
      <c r="G25" s="13"/>
      <c r="H25" s="349"/>
      <c r="I25" s="1331"/>
      <c r="J25" s="1331"/>
      <c r="K25" s="1331"/>
      <c r="L25" s="1331"/>
      <c r="M25" s="1331"/>
      <c r="N25" s="1329"/>
      <c r="O25" s="1329"/>
      <c r="P25" s="1329"/>
      <c r="Q25" s="1329"/>
      <c r="R25" s="1329"/>
      <c r="S25" s="1329"/>
      <c r="T25" s="1329"/>
      <c r="U25" s="1329"/>
      <c r="V25" s="1329"/>
      <c r="W25" s="1329"/>
      <c r="X25" s="1329"/>
      <c r="Y25" s="1329"/>
    </row>
    <row r="26" spans="1:25">
      <c r="A26" s="1746" t="s">
        <v>1444</v>
      </c>
      <c r="B26" s="1747"/>
      <c r="C26" s="342">
        <f>IF(Checks!F44&lt;0,Checks!F44,0)</f>
        <v>0</v>
      </c>
      <c r="D26" s="360"/>
      <c r="E26" s="1801" t="s">
        <v>54</v>
      </c>
      <c r="F26" s="1780"/>
      <c r="G26" s="1780"/>
      <c r="H26" s="1802"/>
      <c r="I26" s="1331"/>
      <c r="J26" s="1331"/>
      <c r="K26" s="1331"/>
      <c r="L26" s="1331"/>
      <c r="M26" s="1331"/>
      <c r="N26" s="1329"/>
      <c r="O26" s="1329"/>
      <c r="P26" s="1329"/>
      <c r="Q26" s="1329"/>
      <c r="R26" s="1329"/>
      <c r="S26" s="1329"/>
      <c r="T26" s="1329"/>
      <c r="U26" s="1329"/>
      <c r="V26" s="1329"/>
      <c r="W26" s="1329"/>
      <c r="X26" s="1329"/>
      <c r="Y26" s="1329"/>
    </row>
    <row r="27" spans="1:25" ht="12.75" customHeight="1">
      <c r="A27" s="1807" t="s">
        <v>2227</v>
      </c>
      <c r="B27" s="1808"/>
      <c r="C27" s="341">
        <f>IF(Checks!F40&lt;0,Checks!F40,0)</f>
        <v>0</v>
      </c>
      <c r="D27" s="360"/>
      <c r="E27" s="1783" t="s">
        <v>2228</v>
      </c>
      <c r="F27" s="1436"/>
      <c r="G27" s="1436"/>
      <c r="H27" s="349"/>
      <c r="I27" s="1331"/>
      <c r="J27" s="1331"/>
      <c r="K27" s="1331"/>
      <c r="L27" s="1331"/>
      <c r="M27" s="1331"/>
      <c r="N27" s="1329"/>
      <c r="O27" s="1329"/>
      <c r="P27" s="1329"/>
      <c r="Q27" s="1329"/>
      <c r="R27" s="1329"/>
      <c r="S27" s="1329"/>
      <c r="T27" s="1329"/>
      <c r="U27" s="1329"/>
      <c r="V27" s="1329"/>
      <c r="W27" s="1329"/>
      <c r="X27" s="1329"/>
      <c r="Y27" s="1329"/>
    </row>
    <row r="28" spans="1:25" ht="12.75" customHeight="1">
      <c r="A28" s="1809" t="s">
        <v>2229</v>
      </c>
      <c r="B28" s="1755"/>
      <c r="C28" s="342">
        <f>SUM(C21:C27)</f>
        <v>0</v>
      </c>
      <c r="D28" s="360"/>
      <c r="E28" s="1756" t="s">
        <v>2230</v>
      </c>
      <c r="F28" s="1757"/>
      <c r="G28" s="1757"/>
      <c r="H28" s="346">
        <f>H24</f>
        <v>0</v>
      </c>
      <c r="I28" s="1331"/>
      <c r="J28" s="1331"/>
      <c r="K28" s="1331"/>
      <c r="L28" s="1331"/>
      <c r="M28" s="1331"/>
      <c r="N28" s="1329"/>
      <c r="O28" s="1329"/>
      <c r="P28" s="1329"/>
      <c r="Q28" s="1329"/>
      <c r="R28" s="1329"/>
      <c r="S28" s="1329"/>
      <c r="T28" s="1329"/>
      <c r="U28" s="1329"/>
      <c r="V28" s="1329"/>
      <c r="W28" s="1329"/>
      <c r="X28" s="1329"/>
      <c r="Y28" s="1329"/>
    </row>
    <row r="29" spans="1:25" ht="12.75" customHeight="1">
      <c r="A29" s="338"/>
      <c r="B29" s="13"/>
      <c r="C29" s="13"/>
      <c r="D29" s="360"/>
      <c r="E29" s="1805" t="s">
        <v>2355</v>
      </c>
      <c r="F29" s="1806"/>
      <c r="G29" s="1806"/>
      <c r="H29" s="350">
        <v>10</v>
      </c>
      <c r="I29" s="1331"/>
      <c r="J29" s="1331"/>
      <c r="K29" s="1331"/>
      <c r="L29" s="1331"/>
      <c r="M29" s="1331"/>
      <c r="N29" s="1329"/>
      <c r="O29" s="1329"/>
      <c r="P29" s="1329"/>
      <c r="Q29" s="1329"/>
      <c r="R29" s="1329"/>
      <c r="S29" s="1329"/>
      <c r="T29" s="1329"/>
      <c r="U29" s="1329"/>
      <c r="V29" s="1329"/>
      <c r="W29" s="1329"/>
      <c r="X29" s="1329"/>
      <c r="Y29" s="1329"/>
    </row>
    <row r="30" spans="1:25" ht="12.75" customHeight="1">
      <c r="A30" s="1779" t="s">
        <v>254</v>
      </c>
      <c r="B30" s="1780"/>
      <c r="C30" s="1780"/>
      <c r="D30" s="360"/>
      <c r="E30" s="1810" t="s">
        <v>2353</v>
      </c>
      <c r="F30" s="1811"/>
      <c r="G30" s="1811"/>
      <c r="H30" s="347">
        <f>H28/10</f>
        <v>0</v>
      </c>
      <c r="I30" s="1331"/>
      <c r="J30" s="1331"/>
      <c r="K30" s="1331"/>
      <c r="L30" s="1331"/>
      <c r="M30" s="1331"/>
      <c r="N30" s="1329"/>
      <c r="O30" s="1329"/>
      <c r="P30" s="1329"/>
      <c r="Q30" s="1329"/>
      <c r="R30" s="1329"/>
      <c r="S30" s="1329"/>
      <c r="T30" s="1329"/>
      <c r="U30" s="1329"/>
      <c r="V30" s="1329"/>
      <c r="W30" s="1329"/>
      <c r="X30" s="1329"/>
      <c r="Y30" s="1329"/>
    </row>
    <row r="31" spans="1:25" ht="12.75" customHeight="1">
      <c r="A31" s="1782" t="s">
        <v>173</v>
      </c>
      <c r="B31" s="1605"/>
      <c r="C31" s="13"/>
      <c r="D31" s="360"/>
      <c r="E31" s="1783" t="s">
        <v>2354</v>
      </c>
      <c r="F31" s="1436"/>
      <c r="G31" s="1436"/>
      <c r="H31" s="967"/>
      <c r="I31" s="1331"/>
      <c r="J31" s="1331"/>
      <c r="K31" s="1331"/>
      <c r="L31" s="1331"/>
      <c r="M31" s="1331"/>
      <c r="N31" s="1329"/>
      <c r="O31" s="1329"/>
      <c r="P31" s="1329"/>
      <c r="Q31" s="1329"/>
      <c r="R31" s="1329"/>
      <c r="S31" s="1329"/>
      <c r="T31" s="1329"/>
      <c r="U31" s="1329"/>
      <c r="V31" s="1329"/>
      <c r="W31" s="1329"/>
      <c r="X31" s="1329"/>
      <c r="Y31" s="1329"/>
    </row>
    <row r="32" spans="1:25">
      <c r="A32" s="1746" t="s">
        <v>1134</v>
      </c>
      <c r="B32" s="1788"/>
      <c r="C32" s="342">
        <f>'Page 20'!P10+'Page 20'!P12+'Page 20'!P14+'Page 20'!P75+'Page 20'!P77</f>
        <v>0</v>
      </c>
      <c r="D32" s="360"/>
      <c r="E32" s="1795" t="s">
        <v>16</v>
      </c>
      <c r="F32" s="1796"/>
      <c r="G32" s="1796"/>
      <c r="H32" s="349"/>
      <c r="I32" s="1331"/>
      <c r="J32" s="1331"/>
      <c r="K32" s="1331"/>
      <c r="L32" s="1331"/>
      <c r="M32" s="1331"/>
      <c r="N32" s="1329"/>
      <c r="O32" s="1329"/>
      <c r="P32" s="1329"/>
      <c r="Q32" s="1329"/>
      <c r="R32" s="1329"/>
      <c r="S32" s="1329"/>
      <c r="T32" s="1329"/>
      <c r="U32" s="1329"/>
      <c r="V32" s="1329"/>
      <c r="W32" s="1329"/>
      <c r="X32" s="1329"/>
      <c r="Y32" s="1329"/>
    </row>
    <row r="33" spans="1:25" ht="12.75" customHeight="1">
      <c r="A33" s="1812" t="s">
        <v>2356</v>
      </c>
      <c r="B33" s="1813"/>
      <c r="C33" s="342">
        <f>'Page 20'!P16</f>
        <v>0</v>
      </c>
      <c r="D33" s="360"/>
      <c r="E33" s="1795" t="s">
        <v>17</v>
      </c>
      <c r="F33" s="1796"/>
      <c r="G33" s="1796"/>
      <c r="H33" s="349"/>
      <c r="I33" s="1331"/>
      <c r="J33" s="1331"/>
      <c r="K33" s="1331"/>
      <c r="L33" s="1331"/>
      <c r="M33" s="1331"/>
      <c r="N33" s="1329"/>
      <c r="O33" s="1329"/>
      <c r="P33" s="1329"/>
      <c r="Q33" s="1329"/>
      <c r="R33" s="1329"/>
      <c r="S33" s="1329"/>
      <c r="T33" s="1329"/>
      <c r="U33" s="1329"/>
      <c r="V33" s="1329"/>
      <c r="W33" s="1329"/>
      <c r="X33" s="1329"/>
      <c r="Y33" s="1329"/>
    </row>
    <row r="34" spans="1:25">
      <c r="A34" s="1812" t="s">
        <v>2357</v>
      </c>
      <c r="B34" s="1813"/>
      <c r="C34" s="342">
        <f>'Page 20'!P17</f>
        <v>0</v>
      </c>
      <c r="D34" s="360"/>
      <c r="E34" s="1795" t="s">
        <v>2090</v>
      </c>
      <c r="F34" s="1796"/>
      <c r="G34" s="1796"/>
      <c r="H34" s="349"/>
      <c r="I34" s="1792" t="s">
        <v>2413</v>
      </c>
      <c r="J34" s="1331"/>
      <c r="K34" s="1331"/>
      <c r="L34" s="1331"/>
      <c r="M34" s="1331"/>
      <c r="N34" s="1329"/>
      <c r="O34" s="1329"/>
      <c r="P34" s="1329"/>
      <c r="Q34" s="1329"/>
      <c r="R34" s="1329"/>
      <c r="S34" s="1329"/>
      <c r="T34" s="1329"/>
      <c r="U34" s="1329"/>
      <c r="V34" s="1329"/>
      <c r="W34" s="1329"/>
      <c r="X34" s="1329"/>
      <c r="Y34" s="1329"/>
    </row>
    <row r="35" spans="1:25" ht="12.75" customHeight="1">
      <c r="A35" s="1746" t="str">
        <f>'Page 20'!A18</f>
        <v>Deferred Developer Fees</v>
      </c>
      <c r="B35" s="1788"/>
      <c r="C35" s="342">
        <f>'Page 20'!P18</f>
        <v>0</v>
      </c>
      <c r="D35" s="360"/>
      <c r="E35" s="1795" t="s">
        <v>701</v>
      </c>
      <c r="F35" s="1796"/>
      <c r="G35" s="1796"/>
      <c r="H35" s="349"/>
      <c r="I35" s="1792"/>
      <c r="J35" s="1331"/>
      <c r="K35" s="1331"/>
      <c r="L35" s="1331"/>
      <c r="M35" s="1331"/>
      <c r="N35" s="1329"/>
      <c r="O35" s="1329"/>
      <c r="P35" s="1329"/>
      <c r="Q35" s="1329"/>
      <c r="R35" s="1329"/>
      <c r="S35" s="1329"/>
      <c r="T35" s="1329"/>
      <c r="U35" s="1329"/>
      <c r="V35" s="1329"/>
      <c r="W35" s="1329"/>
      <c r="X35" s="1329"/>
      <c r="Y35" s="1329"/>
    </row>
    <row r="36" spans="1:25" ht="12.75" customHeight="1">
      <c r="A36" s="1242" t="s">
        <v>2358</v>
      </c>
      <c r="B36" s="35"/>
      <c r="C36" s="342">
        <f>'Page 20'!P20</f>
        <v>0</v>
      </c>
      <c r="D36" s="360"/>
      <c r="E36" s="1795" t="s">
        <v>703</v>
      </c>
      <c r="F36" s="1796"/>
      <c r="G36" s="1796"/>
      <c r="H36" s="968"/>
      <c r="I36" s="1384"/>
      <c r="J36" s="1331"/>
      <c r="K36" s="1331"/>
      <c r="L36" s="1331"/>
      <c r="M36" s="1331"/>
      <c r="N36" s="1329"/>
      <c r="O36" s="1329"/>
      <c r="P36" s="1329"/>
      <c r="Q36" s="1329"/>
      <c r="R36" s="1329"/>
      <c r="S36" s="1329"/>
      <c r="T36" s="1329"/>
      <c r="U36" s="1329"/>
      <c r="V36" s="1329"/>
      <c r="W36" s="1329"/>
      <c r="X36" s="1329"/>
      <c r="Y36" s="1329"/>
    </row>
    <row r="37" spans="1:25" ht="12.75" customHeight="1">
      <c r="A37" s="1242" t="s">
        <v>681</v>
      </c>
      <c r="B37" s="35"/>
      <c r="C37" s="342">
        <f>'Page 20'!P79</f>
        <v>0</v>
      </c>
      <c r="D37" s="360"/>
      <c r="E37" s="1784" t="s">
        <v>702</v>
      </c>
      <c r="F37" s="1785"/>
      <c r="G37" s="1785"/>
      <c r="H37" s="762" t="e">
        <f>'Page 42'!I33</f>
        <v>#DIV/0!</v>
      </c>
      <c r="I37" s="1384"/>
      <c r="J37" s="1331"/>
      <c r="K37" s="1331"/>
      <c r="L37" s="1331"/>
      <c r="M37" s="1331"/>
      <c r="N37" s="1329"/>
      <c r="O37" s="1329"/>
      <c r="P37" s="1329"/>
      <c r="Q37" s="1329"/>
      <c r="R37" s="1329"/>
      <c r="S37" s="1329"/>
      <c r="T37" s="1329"/>
      <c r="U37" s="1329"/>
      <c r="V37" s="1329"/>
      <c r="W37" s="1329"/>
      <c r="X37" s="1329"/>
      <c r="Y37" s="1329"/>
    </row>
    <row r="38" spans="1:25" ht="12.75" customHeight="1" thickBot="1">
      <c r="A38" s="1777" t="s">
        <v>175</v>
      </c>
      <c r="B38" s="1778"/>
      <c r="C38" s="351">
        <f>SUM(C32:C37)</f>
        <v>0</v>
      </c>
      <c r="D38" s="360"/>
      <c r="E38" s="1786" t="s">
        <v>1446</v>
      </c>
      <c r="F38" s="1787"/>
      <c r="G38" s="1787"/>
      <c r="H38" s="763" t="e">
        <f>H30/H37</f>
        <v>#DIV/0!</v>
      </c>
      <c r="I38" s="1384"/>
      <c r="J38" s="1331"/>
      <c r="K38" s="1331"/>
      <c r="L38" s="1331"/>
      <c r="M38" s="1331"/>
      <c r="N38" s="1329"/>
      <c r="O38" s="1329"/>
      <c r="P38" s="1329"/>
      <c r="Q38" s="1329"/>
      <c r="R38" s="1329"/>
      <c r="S38" s="1329"/>
      <c r="T38" s="1329"/>
      <c r="U38" s="1329"/>
      <c r="V38" s="1329"/>
      <c r="W38" s="1329"/>
      <c r="X38" s="1329"/>
      <c r="Y38" s="1329"/>
    </row>
    <row r="39" spans="1:25" ht="8.1" customHeight="1">
      <c r="A39" s="340"/>
      <c r="B39" s="340"/>
      <c r="C39" s="13"/>
      <c r="D39" s="13"/>
      <c r="E39" s="13"/>
      <c r="F39" s="13"/>
      <c r="G39" s="13"/>
      <c r="H39" s="13"/>
      <c r="I39" s="1331"/>
      <c r="J39" s="1331"/>
      <c r="K39" s="1331"/>
      <c r="L39" s="1331"/>
      <c r="M39" s="1331"/>
      <c r="N39" s="1329"/>
      <c r="O39" s="1329"/>
      <c r="P39" s="1329"/>
      <c r="Q39" s="1329"/>
      <c r="R39" s="1329"/>
      <c r="S39" s="1329"/>
      <c r="T39" s="1329"/>
      <c r="U39" s="1329"/>
      <c r="V39" s="1329"/>
      <c r="W39" s="1329"/>
      <c r="X39" s="1329"/>
      <c r="Y39" s="1329"/>
    </row>
    <row r="40" spans="1:25" ht="13.5" customHeight="1" thickBot="1">
      <c r="A40" s="1774" t="s">
        <v>176</v>
      </c>
      <c r="B40" s="1436"/>
      <c r="C40" s="1436"/>
      <c r="D40" s="1436"/>
      <c r="E40" s="1436"/>
      <c r="F40" s="1436"/>
      <c r="G40" s="1436"/>
      <c r="H40" s="1436"/>
      <c r="I40" s="1331"/>
      <c r="J40" s="1331"/>
      <c r="K40" s="1331"/>
      <c r="L40" s="1331"/>
      <c r="M40" s="1331"/>
      <c r="N40" s="1329"/>
      <c r="O40" s="1329"/>
      <c r="P40" s="1329"/>
      <c r="Q40" s="1329"/>
      <c r="R40" s="1329"/>
      <c r="S40" s="1329"/>
      <c r="T40" s="1329"/>
      <c r="U40" s="1329"/>
      <c r="V40" s="1329"/>
      <c r="W40" s="1329"/>
      <c r="X40" s="1329"/>
      <c r="Y40" s="1329"/>
    </row>
    <row r="41" spans="1:25" ht="12.75" customHeight="1">
      <c r="A41" s="1775" t="s">
        <v>177</v>
      </c>
      <c r="B41" s="1776"/>
      <c r="C41" s="1776"/>
      <c r="D41" s="1776"/>
      <c r="E41" s="1776"/>
      <c r="F41" s="1776"/>
      <c r="G41" s="1776"/>
      <c r="H41" s="358"/>
      <c r="I41" s="1331"/>
      <c r="J41" s="1331"/>
      <c r="K41" s="1331"/>
      <c r="L41" s="1331"/>
      <c r="M41" s="1331"/>
      <c r="N41" s="1329"/>
      <c r="O41" s="1329"/>
      <c r="P41" s="1329"/>
      <c r="Q41" s="1329"/>
      <c r="R41" s="1329"/>
      <c r="S41" s="1329"/>
      <c r="T41" s="1329"/>
      <c r="U41" s="1329"/>
      <c r="V41" s="1329"/>
      <c r="W41" s="1329"/>
      <c r="X41" s="1329"/>
      <c r="Y41" s="1329"/>
    </row>
    <row r="42" spans="1:25" ht="13.5" thickBot="1">
      <c r="A42" s="1777" t="s">
        <v>178</v>
      </c>
      <c r="B42" s="1778"/>
      <c r="C42" s="1778"/>
      <c r="D42" s="1778"/>
      <c r="E42" s="1778"/>
      <c r="F42" s="1778"/>
      <c r="G42" s="1778"/>
      <c r="H42" s="764" t="e">
        <f>IF(H38&lt;(H7+H9+H15),H38,H15+H9+H7)</f>
        <v>#DIV/0!</v>
      </c>
      <c r="I42" s="1331"/>
      <c r="J42" s="1331"/>
      <c r="K42" s="1331"/>
      <c r="L42" s="1331"/>
      <c r="M42" s="1331"/>
      <c r="N42" s="1329"/>
      <c r="O42" s="1329"/>
      <c r="P42" s="1329"/>
      <c r="Q42" s="1329"/>
      <c r="R42" s="1329"/>
      <c r="S42" s="1329"/>
      <c r="T42" s="1329"/>
      <c r="U42" s="1329"/>
      <c r="V42" s="1329"/>
      <c r="W42" s="1329"/>
      <c r="X42" s="1329"/>
      <c r="Y42" s="1329"/>
    </row>
    <row r="43" spans="1:25" ht="8.1" customHeight="1">
      <c r="I43" s="1329"/>
      <c r="J43" s="1329"/>
      <c r="K43" s="1329"/>
      <c r="L43" s="1329"/>
      <c r="M43" s="1329"/>
      <c r="N43" s="1329"/>
      <c r="O43" s="1329"/>
      <c r="P43" s="1329"/>
      <c r="Q43" s="1329"/>
      <c r="R43" s="1329"/>
      <c r="S43" s="1329"/>
      <c r="T43" s="1329"/>
      <c r="U43" s="1329"/>
      <c r="V43" s="1329"/>
      <c r="W43" s="1329"/>
      <c r="X43" s="1329"/>
      <c r="Y43" s="1329"/>
    </row>
    <row r="44" spans="1:25" ht="45" customHeight="1">
      <c r="A44" s="1793" t="s">
        <v>2091</v>
      </c>
      <c r="B44" s="1794"/>
      <c r="C44" s="1794"/>
      <c r="D44" s="1794"/>
      <c r="E44" s="1794"/>
      <c r="F44" s="1794"/>
      <c r="G44" s="1794"/>
      <c r="H44" s="1794"/>
      <c r="I44" s="1329"/>
      <c r="J44" s="1329"/>
      <c r="K44" s="1329"/>
      <c r="L44" s="1329"/>
      <c r="M44" s="1329"/>
      <c r="N44" s="1329"/>
      <c r="O44" s="1329"/>
      <c r="P44" s="1329"/>
      <c r="Q44" s="1329"/>
      <c r="R44" s="1329"/>
      <c r="S44" s="1329"/>
      <c r="T44" s="1329"/>
      <c r="U44" s="1329"/>
      <c r="V44" s="1329"/>
      <c r="W44" s="1329"/>
      <c r="X44" s="1329"/>
      <c r="Y44" s="1329"/>
    </row>
    <row r="45" spans="1:25" ht="8.1" customHeight="1">
      <c r="A45" s="247"/>
      <c r="I45" s="1329"/>
      <c r="J45" s="1329"/>
      <c r="K45" s="1329"/>
      <c r="L45" s="1329"/>
      <c r="M45" s="1329"/>
      <c r="N45" s="1329"/>
      <c r="O45" s="1329"/>
      <c r="P45" s="1329"/>
      <c r="Q45" s="1329"/>
      <c r="R45" s="1329"/>
      <c r="S45" s="1329"/>
      <c r="T45" s="1329"/>
      <c r="U45" s="1329"/>
      <c r="V45" s="1329"/>
      <c r="W45" s="1329"/>
      <c r="X45" s="1329"/>
      <c r="Y45" s="1329"/>
    </row>
    <row r="46" spans="1:25" ht="50.25" customHeight="1">
      <c r="A46" s="1773" t="s">
        <v>1008</v>
      </c>
      <c r="B46" s="1436"/>
      <c r="C46" s="1436"/>
      <c r="D46" s="1436"/>
      <c r="E46" s="1436"/>
      <c r="F46" s="1436"/>
      <c r="G46" s="1436"/>
      <c r="H46" s="1436"/>
      <c r="I46" s="1329"/>
      <c r="J46" s="1329"/>
      <c r="K46" s="1329"/>
      <c r="L46" s="1329"/>
      <c r="M46" s="1329"/>
      <c r="N46" s="1329"/>
      <c r="O46" s="1329"/>
      <c r="P46" s="1329"/>
      <c r="Q46" s="1329"/>
      <c r="R46" s="1329"/>
      <c r="S46" s="1329"/>
      <c r="T46" s="1329"/>
      <c r="U46" s="1329"/>
      <c r="V46" s="1329"/>
      <c r="W46" s="1329"/>
      <c r="X46" s="1329"/>
      <c r="Y46" s="1329"/>
    </row>
    <row r="47" spans="1:25">
      <c r="I47" s="1329"/>
      <c r="J47" s="1329"/>
      <c r="K47" s="1329"/>
      <c r="L47" s="1329"/>
      <c r="M47" s="1329"/>
      <c r="N47" s="1329"/>
      <c r="O47" s="1329"/>
      <c r="P47" s="1329"/>
      <c r="Q47" s="1329"/>
      <c r="R47" s="1329"/>
      <c r="S47" s="1329"/>
      <c r="T47" s="1329"/>
      <c r="U47" s="1329"/>
      <c r="V47" s="1329"/>
      <c r="W47" s="1329"/>
      <c r="X47" s="1329"/>
      <c r="Y47" s="1329"/>
    </row>
    <row r="48" spans="1:25">
      <c r="A48" s="17"/>
      <c r="B48" s="15"/>
      <c r="C48" s="15"/>
      <c r="D48" s="15"/>
      <c r="E48" s="15"/>
      <c r="F48" s="15"/>
      <c r="G48" s="15"/>
      <c r="H48" s="15"/>
      <c r="I48" s="1329"/>
      <c r="J48" s="1329"/>
      <c r="K48" s="1329"/>
      <c r="L48" s="1329"/>
      <c r="M48" s="1329"/>
      <c r="N48" s="1329"/>
      <c r="O48" s="1329"/>
      <c r="P48" s="1329"/>
      <c r="Q48" s="1329"/>
      <c r="R48" s="1329"/>
      <c r="S48" s="1329"/>
      <c r="T48" s="1329"/>
      <c r="U48" s="1329"/>
      <c r="V48" s="1329"/>
      <c r="W48" s="1329"/>
      <c r="X48" s="1329"/>
      <c r="Y48" s="1329"/>
    </row>
  </sheetData>
  <sheetProtection password="FEF7" sheet="1" objects="1" scenarios="1"/>
  <mergeCells count="68">
    <mergeCell ref="E32:G32"/>
    <mergeCell ref="A35:B35"/>
    <mergeCell ref="E35:G35"/>
    <mergeCell ref="E34:G34"/>
    <mergeCell ref="E30:G30"/>
    <mergeCell ref="A33:B33"/>
    <mergeCell ref="E33:G33"/>
    <mergeCell ref="A34:B34"/>
    <mergeCell ref="E27:G27"/>
    <mergeCell ref="E28:G28"/>
    <mergeCell ref="E29:G29"/>
    <mergeCell ref="E26:H26"/>
    <mergeCell ref="A27:B27"/>
    <mergeCell ref="A28:B28"/>
    <mergeCell ref="I34:I35"/>
    <mergeCell ref="A44:H44"/>
    <mergeCell ref="A38:B38"/>
    <mergeCell ref="E36:G36"/>
    <mergeCell ref="G5:G6"/>
    <mergeCell ref="H5:H6"/>
    <mergeCell ref="F5:F6"/>
    <mergeCell ref="F7:F8"/>
    <mergeCell ref="F9:F10"/>
    <mergeCell ref="C9:C10"/>
    <mergeCell ref="B13:B14"/>
    <mergeCell ref="A9:A10"/>
    <mergeCell ref="B9:B10"/>
    <mergeCell ref="E20:H20"/>
    <mergeCell ref="E24:G24"/>
    <mergeCell ref="H13:H14"/>
    <mergeCell ref="A46:H46"/>
    <mergeCell ref="D12:E12"/>
    <mergeCell ref="A40:H40"/>
    <mergeCell ref="A41:G41"/>
    <mergeCell ref="A42:G42"/>
    <mergeCell ref="A20:C20"/>
    <mergeCell ref="E23:G23"/>
    <mergeCell ref="A30:C30"/>
    <mergeCell ref="A31:B31"/>
    <mergeCell ref="E31:G31"/>
    <mergeCell ref="E37:G37"/>
    <mergeCell ref="E38:G38"/>
    <mergeCell ref="A32:B32"/>
    <mergeCell ref="F13:F14"/>
    <mergeCell ref="F15:F16"/>
    <mergeCell ref="A26:B26"/>
    <mergeCell ref="D4:E4"/>
    <mergeCell ref="C7:C8"/>
    <mergeCell ref="D7:E8"/>
    <mergeCell ref="A7:A8"/>
    <mergeCell ref="B7:B8"/>
    <mergeCell ref="B5:B6"/>
    <mergeCell ref="C5:C6"/>
    <mergeCell ref="H9:H10"/>
    <mergeCell ref="H15:H16"/>
    <mergeCell ref="H7:H8"/>
    <mergeCell ref="A25:B25"/>
    <mergeCell ref="A15:A16"/>
    <mergeCell ref="B15:B16"/>
    <mergeCell ref="C15:C16"/>
    <mergeCell ref="G13:G14"/>
    <mergeCell ref="E22:F22"/>
    <mergeCell ref="E21:F21"/>
    <mergeCell ref="A22:C22"/>
    <mergeCell ref="A21:B21"/>
    <mergeCell ref="A24:B24"/>
    <mergeCell ref="A23:B23"/>
    <mergeCell ref="C13:C14"/>
  </mergeCells>
  <phoneticPr fontId="5" type="noConversion"/>
  <conditionalFormatting sqref="A44:H46 C32:C36 D15:E16 A11:H14 A15:A16 H43 E17:F20 A39:H40 A41:G43 H41 A38:C38 D9:E10 A3:H6 A7:A10 G7:G10 D7 A33:A35 E29 H17:H33 G15:G22 E32:G38 E25:G26 D17:D32 A17:C31">
    <cfRule type="expression" dxfId="473" priority="1" stopIfTrue="1">
      <formula>$J$1=1</formula>
    </cfRule>
  </conditionalFormatting>
  <conditionalFormatting sqref="A32">
    <cfRule type="expression" dxfId="472" priority="2" stopIfTrue="1">
      <formula>$J$1=1</formula>
    </cfRule>
    <cfRule type="expression" dxfId="471" priority="3" stopIfTrue="1">
      <formula>$C$32&gt;0</formula>
    </cfRule>
  </conditionalFormatting>
  <conditionalFormatting sqref="H42 C7:C10 C15:C16 H36:H38 F7:F10 H7:H10 F15">
    <cfRule type="cellIs" dxfId="470" priority="4" stopIfTrue="1" operator="greaterThan">
      <formula>0.01</formula>
    </cfRule>
    <cfRule type="expression" dxfId="469" priority="5" stopIfTrue="1">
      <formula>$J$1=1</formula>
    </cfRule>
  </conditionalFormatting>
  <conditionalFormatting sqref="I34:I38">
    <cfRule type="expression" dxfId="468" priority="6" stopIfTrue="1">
      <formula>$H$37=1</formula>
    </cfRule>
  </conditionalFormatting>
  <conditionalFormatting sqref="B15:B16 B7:B10">
    <cfRule type="expression" dxfId="467" priority="7" stopIfTrue="1">
      <formula>$J$1=1</formula>
    </cfRule>
    <cfRule type="cellIs" dxfId="466" priority="8" stopIfTrue="1" operator="greaterThan">
      <formula>0.01</formula>
    </cfRule>
  </conditionalFormatting>
  <conditionalFormatting sqref="H15">
    <cfRule type="expression" dxfId="465" priority="9" stopIfTrue="1">
      <formula>$J$1=1</formula>
    </cfRule>
    <cfRule type="cellIs" dxfId="464" priority="10" stopIfTrue="1" operator="greaterThanOrEqual">
      <formula>0</formula>
    </cfRule>
  </conditionalFormatting>
  <dataValidations count="1">
    <dataValidation type="custom" allowBlank="1" showInputMessage="1" showErrorMessage="1" error="Page 5, Section B does not show you are applying for Tax Credits. Thus, input is not allowed." sqref="G16 G8 D10 G10 D16">
      <formula1>$I$1=1</formula1>
    </dataValidation>
  </dataValidations>
  <pageMargins left="0.75" right="0.75" top="0.56000000000000005" bottom="0.42" header="0.5" footer="0.2"/>
  <pageSetup firstPageNumber="39" orientation="portrait" useFirstPageNumber="1" r:id="rId1"/>
  <headerFooter alignWithMargins="0">
    <oddFooter>&amp;CApplication &amp;A</oddFooter>
  </headerFooter>
</worksheet>
</file>

<file path=xl/worksheets/sheet25.xml><?xml version="1.0" encoding="utf-8"?>
<worksheet xmlns="http://schemas.openxmlformats.org/spreadsheetml/2006/main" xmlns:r="http://schemas.openxmlformats.org/officeDocument/2006/relationships">
  <sheetPr codeName="Sheet26">
    <pageSetUpPr autoPageBreaks="0"/>
  </sheetPr>
  <dimension ref="A1:P47"/>
  <sheetViews>
    <sheetView showGridLines="0" showRowColHeaders="0" topLeftCell="A25" workbookViewId="0">
      <selection activeCell="N28" sqref="N28"/>
    </sheetView>
  </sheetViews>
  <sheetFormatPr defaultRowHeight="12.75"/>
  <cols>
    <col min="1" max="1" width="3.28515625" style="22" customWidth="1"/>
    <col min="2" max="2" width="7.28515625" style="22" customWidth="1"/>
    <col min="3" max="3" width="20" style="22" customWidth="1"/>
    <col min="4" max="4" width="14.7109375" style="22" customWidth="1"/>
    <col min="5" max="5" width="3" style="22" customWidth="1"/>
    <col min="6" max="6" width="6.42578125" style="22" customWidth="1"/>
    <col min="7" max="7" width="27.42578125" style="22" customWidth="1"/>
    <col min="8" max="8" width="14.7109375" style="22" customWidth="1"/>
    <col min="9" max="9" width="29.42578125" style="22" customWidth="1"/>
    <col min="10" max="16384" width="9.140625" style="22"/>
  </cols>
  <sheetData>
    <row r="1" spans="1:16" ht="15.75">
      <c r="A1" s="57"/>
      <c r="B1" s="365" t="s">
        <v>1450</v>
      </c>
      <c r="C1" s="57"/>
      <c r="D1" s="57"/>
      <c r="E1" s="57"/>
      <c r="F1" s="57"/>
      <c r="G1" s="57"/>
      <c r="H1" s="57"/>
    </row>
    <row r="2" spans="1:16" ht="15.75">
      <c r="B2" s="366"/>
    </row>
    <row r="3" spans="1:16" ht="28.5" customHeight="1">
      <c r="A3" s="367" t="s">
        <v>1674</v>
      </c>
      <c r="B3" s="1819" t="s">
        <v>1451</v>
      </c>
      <c r="C3" s="1820"/>
      <c r="D3" s="1820"/>
      <c r="E3" s="1820"/>
      <c r="F3" s="1820"/>
      <c r="G3" s="1820"/>
      <c r="H3" s="1820"/>
    </row>
    <row r="4" spans="1:16" ht="6" customHeight="1">
      <c r="B4" s="363"/>
    </row>
    <row r="5" spans="1:16" ht="15.75">
      <c r="B5" s="1818" t="s">
        <v>1452</v>
      </c>
      <c r="C5" s="1817"/>
      <c r="F5" s="1818" t="s">
        <v>1453</v>
      </c>
      <c r="G5" s="1818"/>
      <c r="H5" s="165"/>
    </row>
    <row r="6" spans="1:16" ht="15.75">
      <c r="B6" s="1816" t="s">
        <v>1454</v>
      </c>
      <c r="C6" s="1816"/>
      <c r="D6" s="370"/>
      <c r="E6" s="165"/>
      <c r="F6" s="1816" t="s">
        <v>1455</v>
      </c>
      <c r="G6" s="1816"/>
      <c r="H6" s="370"/>
    </row>
    <row r="7" spans="1:16" ht="15.75">
      <c r="B7" s="1816" t="s">
        <v>1456</v>
      </c>
      <c r="C7" s="1817"/>
      <c r="D7" s="370"/>
      <c r="E7" s="165"/>
      <c r="F7" s="1816" t="s">
        <v>1457</v>
      </c>
      <c r="G7" s="1816"/>
      <c r="H7" s="370"/>
    </row>
    <row r="8" spans="1:16" ht="15.75">
      <c r="B8" s="1816" t="s">
        <v>1458</v>
      </c>
      <c r="C8" s="1817"/>
      <c r="D8" s="370"/>
      <c r="E8" s="165"/>
      <c r="F8" s="1816" t="s">
        <v>1459</v>
      </c>
      <c r="G8" s="1816"/>
      <c r="H8" s="370"/>
    </row>
    <row r="9" spans="1:16" ht="15.75">
      <c r="B9" s="1816" t="s">
        <v>1460</v>
      </c>
      <c r="C9" s="1817"/>
      <c r="D9" s="370"/>
      <c r="E9" s="165"/>
      <c r="F9" s="1816" t="s">
        <v>2119</v>
      </c>
      <c r="G9" s="1816"/>
      <c r="H9" s="370"/>
    </row>
    <row r="10" spans="1:16" ht="15.75">
      <c r="B10" s="1816" t="s">
        <v>1461</v>
      </c>
      <c r="C10" s="1817"/>
      <c r="D10" s="370"/>
      <c r="E10" s="165"/>
      <c r="F10" s="1816" t="s">
        <v>1462</v>
      </c>
      <c r="G10" s="1816"/>
      <c r="H10" s="370"/>
    </row>
    <row r="11" spans="1:16" ht="15.75">
      <c r="B11" s="1816" t="s">
        <v>1463</v>
      </c>
      <c r="C11" s="1817"/>
      <c r="D11" s="370"/>
      <c r="E11" s="165"/>
      <c r="F11" s="1816" t="s">
        <v>1464</v>
      </c>
      <c r="G11" s="1816"/>
      <c r="H11" s="370"/>
    </row>
    <row r="12" spans="1:16" ht="15.75">
      <c r="B12" s="1816" t="s">
        <v>1465</v>
      </c>
      <c r="C12" s="1817"/>
      <c r="D12" s="370"/>
      <c r="E12" s="165"/>
      <c r="F12" s="1816" t="s">
        <v>1466</v>
      </c>
      <c r="G12" s="1816"/>
      <c r="H12" s="370"/>
    </row>
    <row r="13" spans="1:16" ht="15.75">
      <c r="B13" s="1816" t="s">
        <v>1467</v>
      </c>
      <c r="C13" s="1817"/>
      <c r="D13" s="370"/>
      <c r="E13" s="165"/>
      <c r="F13" s="363" t="s">
        <v>356</v>
      </c>
      <c r="G13" s="487"/>
      <c r="H13" s="370"/>
    </row>
    <row r="14" spans="1:16" ht="15.75">
      <c r="B14" s="1816" t="s">
        <v>1468</v>
      </c>
      <c r="C14" s="1817"/>
      <c r="D14" s="370"/>
      <c r="E14" s="165"/>
      <c r="F14" s="363" t="s">
        <v>356</v>
      </c>
      <c r="G14" s="487"/>
      <c r="H14" s="370"/>
      <c r="L14" s="40"/>
    </row>
    <row r="15" spans="1:16" ht="15.75">
      <c r="B15" s="1816" t="s">
        <v>18</v>
      </c>
      <c r="C15" s="1817"/>
      <c r="D15" s="370"/>
      <c r="E15" s="165"/>
      <c r="F15" s="363"/>
      <c r="G15" s="364"/>
      <c r="I15" s="1428"/>
      <c r="J15" s="1428"/>
      <c r="K15" s="1428"/>
      <c r="L15" s="1428"/>
      <c r="M15" s="1428"/>
      <c r="N15" s="1428"/>
      <c r="O15" s="1428"/>
      <c r="P15" s="1428"/>
    </row>
    <row r="16" spans="1:16" ht="15.75" customHeight="1" thickBot="1">
      <c r="B16" s="363" t="s">
        <v>356</v>
      </c>
      <c r="C16" s="531"/>
      <c r="D16" s="370"/>
      <c r="E16" s="165"/>
      <c r="F16" s="363"/>
      <c r="G16" s="364"/>
      <c r="I16" s="1428"/>
      <c r="J16" s="1428"/>
      <c r="K16" s="1428"/>
      <c r="L16" s="1428"/>
      <c r="M16" s="1428"/>
      <c r="N16" s="1428"/>
      <c r="O16" s="1428"/>
      <c r="P16" s="1428"/>
    </row>
    <row r="17" spans="2:16" ht="32.25" customHeight="1" thickBot="1">
      <c r="B17" s="1821" t="s">
        <v>965</v>
      </c>
      <c r="C17" s="1823"/>
      <c r="D17" s="368">
        <f>SUM(D6:D16)</f>
        <v>0</v>
      </c>
      <c r="E17" s="165"/>
      <c r="F17" s="1821" t="s">
        <v>966</v>
      </c>
      <c r="G17" s="1822"/>
      <c r="H17" s="362">
        <f>SUM(H5:H14)</f>
        <v>0</v>
      </c>
      <c r="I17" s="1428"/>
      <c r="J17" s="1428"/>
      <c r="K17" s="1428"/>
      <c r="L17" s="1428"/>
      <c r="M17" s="1428"/>
      <c r="N17" s="1428"/>
      <c r="O17" s="1428"/>
      <c r="P17" s="1428"/>
    </row>
    <row r="18" spans="2:16" ht="6" customHeight="1">
      <c r="B18" s="363"/>
      <c r="I18" s="1428"/>
      <c r="J18" s="1428"/>
      <c r="K18" s="1428"/>
      <c r="L18" s="1428"/>
      <c r="M18" s="1428"/>
      <c r="N18" s="1428"/>
      <c r="O18" s="1428"/>
      <c r="P18" s="1428"/>
    </row>
    <row r="19" spans="2:16" ht="15.75">
      <c r="B19" s="1818" t="s">
        <v>19</v>
      </c>
      <c r="C19" s="1817"/>
      <c r="D19" s="1817"/>
      <c r="F19" s="1818" t="s">
        <v>20</v>
      </c>
      <c r="G19" s="1818"/>
      <c r="I19" s="1428"/>
      <c r="J19" s="1428"/>
      <c r="K19" s="1428"/>
      <c r="L19" s="1428"/>
      <c r="M19" s="1428"/>
      <c r="N19" s="1428"/>
      <c r="O19" s="1428"/>
      <c r="P19" s="1428"/>
    </row>
    <row r="20" spans="2:16" ht="15.75">
      <c r="B20" s="1816" t="s">
        <v>21</v>
      </c>
      <c r="C20" s="1816"/>
      <c r="D20" s="370"/>
      <c r="F20" s="1816" t="s">
        <v>22</v>
      </c>
      <c r="G20" s="1816"/>
      <c r="H20" s="370"/>
      <c r="I20" s="1428"/>
      <c r="J20" s="1428"/>
      <c r="K20" s="1428"/>
      <c r="L20" s="1428"/>
      <c r="M20" s="1428"/>
      <c r="N20" s="1428"/>
      <c r="O20" s="1428"/>
      <c r="P20" s="1428"/>
    </row>
    <row r="21" spans="2:16" ht="15.75">
      <c r="B21" s="1816" t="s">
        <v>23</v>
      </c>
      <c r="C21" s="1817"/>
      <c r="D21" s="370"/>
      <c r="F21" s="1816" t="s">
        <v>24</v>
      </c>
      <c r="G21" s="1816"/>
      <c r="H21" s="370"/>
      <c r="I21" s="1428"/>
      <c r="J21" s="1428"/>
      <c r="K21" s="1428"/>
      <c r="L21" s="1428"/>
      <c r="M21" s="1428"/>
      <c r="N21" s="1428"/>
      <c r="O21" s="1428"/>
      <c r="P21" s="1428"/>
    </row>
    <row r="22" spans="2:16" ht="15.75">
      <c r="B22" s="1816" t="s">
        <v>874</v>
      </c>
      <c r="C22" s="1817"/>
      <c r="D22" s="370"/>
      <c r="F22" s="1816" t="s">
        <v>875</v>
      </c>
      <c r="G22" s="1816"/>
      <c r="H22" s="370"/>
      <c r="I22" s="1428"/>
      <c r="J22" s="1428"/>
      <c r="K22" s="1428"/>
      <c r="L22" s="1428"/>
      <c r="M22" s="1428"/>
      <c r="N22" s="1428"/>
      <c r="O22" s="1428"/>
      <c r="P22" s="1428"/>
    </row>
    <row r="23" spans="2:16" ht="15.75">
      <c r="B23" s="1816" t="s">
        <v>876</v>
      </c>
      <c r="C23" s="1817"/>
      <c r="D23" s="370"/>
      <c r="F23" s="1816" t="s">
        <v>877</v>
      </c>
      <c r="G23" s="1816"/>
      <c r="H23" s="370"/>
      <c r="I23" s="1428"/>
      <c r="J23" s="1428"/>
      <c r="K23" s="1428"/>
      <c r="L23" s="1428"/>
      <c r="M23" s="1428"/>
      <c r="N23" s="1428"/>
      <c r="O23" s="1428"/>
      <c r="P23" s="1428"/>
    </row>
    <row r="24" spans="2:16" ht="15.75">
      <c r="B24" s="1816" t="s">
        <v>878</v>
      </c>
      <c r="C24" s="1817"/>
      <c r="D24" s="370"/>
      <c r="F24" s="363" t="s">
        <v>356</v>
      </c>
      <c r="G24" s="487"/>
      <c r="H24" s="370"/>
      <c r="I24" s="1341"/>
      <c r="J24" s="1341"/>
      <c r="K24" s="1341"/>
      <c r="L24" s="1341"/>
      <c r="M24" s="1341"/>
      <c r="N24" s="1341"/>
      <c r="O24" s="1428"/>
      <c r="P24" s="1428"/>
    </row>
    <row r="25" spans="2:16" ht="15.75">
      <c r="B25" s="1816" t="s">
        <v>879</v>
      </c>
      <c r="C25" s="1817"/>
      <c r="D25" s="370"/>
      <c r="F25" s="363" t="s">
        <v>356</v>
      </c>
      <c r="G25" s="487"/>
      <c r="H25" s="370"/>
      <c r="I25" s="1341"/>
      <c r="J25" s="1341"/>
      <c r="K25" s="1341"/>
      <c r="L25" s="1341"/>
      <c r="M25" s="1341"/>
      <c r="N25" s="1341"/>
      <c r="O25" s="1428"/>
      <c r="P25" s="1428"/>
    </row>
    <row r="26" spans="2:16" ht="13.5">
      <c r="B26" s="1816" t="s">
        <v>880</v>
      </c>
      <c r="C26" s="1817"/>
      <c r="D26" s="370"/>
      <c r="I26" s="1341"/>
      <c r="J26" s="1341"/>
      <c r="K26" s="1341"/>
      <c r="L26" s="1341"/>
      <c r="M26" s="1341"/>
      <c r="N26" s="1341"/>
      <c r="O26" s="1428"/>
      <c r="P26" s="1428"/>
    </row>
    <row r="27" spans="2:16" ht="15.75" customHeight="1" thickBot="1">
      <c r="B27" s="364" t="s">
        <v>356</v>
      </c>
      <c r="C27" s="531"/>
      <c r="D27" s="370"/>
      <c r="I27" s="1341"/>
      <c r="J27" s="1341"/>
      <c r="K27" s="1341"/>
      <c r="L27" s="1341"/>
      <c r="M27" s="1341"/>
      <c r="N27" s="1341"/>
      <c r="O27" s="1428"/>
      <c r="P27" s="1428"/>
    </row>
    <row r="28" spans="2:16" ht="32.25" customHeight="1" thickBot="1">
      <c r="B28" s="1825" t="s">
        <v>1548</v>
      </c>
      <c r="C28" s="1826"/>
      <c r="D28" s="368">
        <f>SUM(D20:D27)</f>
        <v>0</v>
      </c>
      <c r="F28" s="1821" t="s">
        <v>967</v>
      </c>
      <c r="G28" s="1822"/>
      <c r="H28" s="362">
        <f>SUM(H20:H25)</f>
        <v>0</v>
      </c>
      <c r="I28" s="1341"/>
      <c r="J28" s="1341"/>
      <c r="K28" s="1341"/>
      <c r="L28" s="1341"/>
      <c r="M28" s="1341"/>
      <c r="N28" s="1341"/>
      <c r="O28" s="1428"/>
      <c r="P28" s="1428"/>
    </row>
    <row r="29" spans="2:16" ht="5.25" customHeight="1">
      <c r="B29" s="363"/>
      <c r="I29" s="1341"/>
      <c r="J29" s="1341"/>
      <c r="K29" s="1341"/>
      <c r="L29" s="1341"/>
      <c r="M29" s="1341"/>
      <c r="N29" s="1341"/>
      <c r="O29" s="1428"/>
      <c r="P29" s="1428"/>
    </row>
    <row r="30" spans="2:16" ht="5.25" customHeight="1">
      <c r="B30" s="363"/>
      <c r="I30" s="1341"/>
      <c r="J30" s="1341"/>
      <c r="K30" s="1341"/>
      <c r="L30" s="1341"/>
      <c r="M30" s="1341"/>
      <c r="N30" s="1341"/>
      <c r="O30" s="1428"/>
      <c r="P30" s="1428"/>
    </row>
    <row r="31" spans="2:16" ht="15.75">
      <c r="B31" s="50" t="s">
        <v>881</v>
      </c>
      <c r="C31" s="363"/>
      <c r="H31" s="165">
        <f>D17+H17+H28+D28</f>
        <v>0</v>
      </c>
      <c r="I31" s="1341"/>
      <c r="J31" s="1341"/>
      <c r="K31" s="1341"/>
      <c r="L31" s="1341"/>
      <c r="M31" s="1341"/>
      <c r="N31" s="1341"/>
      <c r="O31" s="1428"/>
      <c r="P31" s="1428"/>
    </row>
    <row r="32" spans="2:16" ht="5.25" customHeight="1">
      <c r="B32" s="50"/>
      <c r="I32" s="1341"/>
      <c r="J32" s="1341"/>
      <c r="K32" s="1341"/>
      <c r="L32" s="1341"/>
      <c r="M32" s="1341"/>
      <c r="N32" s="1341"/>
      <c r="O32" s="1428"/>
      <c r="P32" s="1428"/>
    </row>
    <row r="33" spans="1:16" ht="15.75" customHeight="1">
      <c r="B33" s="50" t="s">
        <v>882</v>
      </c>
      <c r="C33" s="363"/>
      <c r="H33" s="370"/>
      <c r="I33" s="1427" t="e">
        <f>Checks!F7</f>
        <v>#DIV/0!</v>
      </c>
      <c r="J33" s="1341"/>
      <c r="K33" s="1341"/>
      <c r="L33" s="1341"/>
      <c r="M33" s="1341"/>
      <c r="N33" s="1341"/>
      <c r="O33" s="1428"/>
      <c r="P33" s="1428"/>
    </row>
    <row r="34" spans="1:16" ht="5.25" customHeight="1">
      <c r="B34" s="50"/>
      <c r="I34" s="1824" t="e">
        <f>"Annual Operating Expense Per Unit Exceed Limit of $ " &amp;J36</f>
        <v>#DIV/0!</v>
      </c>
      <c r="J34" s="1341"/>
      <c r="K34" s="1341"/>
      <c r="L34" s="1341"/>
      <c r="M34" s="1341"/>
      <c r="N34" s="1341"/>
      <c r="O34" s="1428"/>
      <c r="P34" s="1428"/>
    </row>
    <row r="35" spans="1:16" ht="15.75">
      <c r="B35" s="50" t="s">
        <v>1524</v>
      </c>
      <c r="C35" s="363"/>
      <c r="H35" s="766" t="e">
        <f>(H31/('Page 17'!C31+'Page 17'!C52))/12</f>
        <v>#DIV/0!</v>
      </c>
      <c r="I35" s="1824"/>
      <c r="J35" s="1341"/>
      <c r="K35" s="1341"/>
      <c r="L35" s="1341"/>
      <c r="M35" s="1341"/>
      <c r="N35" s="1341"/>
      <c r="O35" s="1428"/>
      <c r="P35" s="1428"/>
    </row>
    <row r="36" spans="1:16" ht="5.25" customHeight="1">
      <c r="B36" s="50"/>
      <c r="I36" s="1472"/>
      <c r="J36" s="1427" t="e">
        <f>ROUND(I33,2)</f>
        <v>#DIV/0!</v>
      </c>
      <c r="K36" s="1341"/>
      <c r="L36" s="1341"/>
      <c r="M36" s="1341"/>
      <c r="N36" s="1341"/>
      <c r="O36" s="1428"/>
      <c r="P36" s="1428"/>
    </row>
    <row r="37" spans="1:16" ht="15.75">
      <c r="B37" s="50" t="s">
        <v>1547</v>
      </c>
      <c r="C37" s="363"/>
      <c r="H37" s="370"/>
      <c r="I37" s="1472"/>
      <c r="J37" s="1341"/>
      <c r="K37" s="1341"/>
      <c r="L37" s="1341"/>
      <c r="M37" s="1341"/>
      <c r="N37" s="1341"/>
      <c r="O37" s="1428"/>
      <c r="P37" s="1428"/>
    </row>
    <row r="38" spans="1:16" ht="5.25" customHeight="1">
      <c r="B38" s="363"/>
      <c r="I38" s="1427" t="e">
        <f>Checks!F7</f>
        <v>#DIV/0!</v>
      </c>
      <c r="J38" s="1341"/>
      <c r="K38" s="1341"/>
      <c r="L38" s="1341"/>
      <c r="M38" s="1341"/>
      <c r="N38" s="1341"/>
      <c r="O38" s="1428"/>
      <c r="P38" s="1428"/>
    </row>
    <row r="39" spans="1:16" ht="15">
      <c r="A39" s="369" t="s">
        <v>682</v>
      </c>
      <c r="B39" s="1304"/>
      <c r="C39" s="1304"/>
      <c r="D39" s="1304"/>
      <c r="I39" s="1341"/>
      <c r="J39" s="1341"/>
      <c r="K39" s="1341"/>
      <c r="L39" s="1341"/>
      <c r="M39" s="1341"/>
      <c r="N39" s="1341"/>
      <c r="O39" s="1428"/>
      <c r="P39" s="1428"/>
    </row>
    <row r="40" spans="1:16" ht="15">
      <c r="A40" s="1305" t="s">
        <v>683</v>
      </c>
      <c r="B40" s="1304"/>
      <c r="C40" s="1304"/>
      <c r="D40" s="1304"/>
      <c r="I40" s="1341"/>
      <c r="J40" s="1341"/>
      <c r="K40" s="1341"/>
      <c r="L40" s="1341"/>
      <c r="M40" s="1341"/>
      <c r="N40" s="1341"/>
      <c r="O40" s="1428"/>
      <c r="P40" s="1428"/>
    </row>
    <row r="41" spans="1:16" ht="15">
      <c r="A41" s="369" t="s">
        <v>1549</v>
      </c>
      <c r="B41" s="1304"/>
      <c r="C41" s="1304"/>
      <c r="D41" s="1304"/>
      <c r="I41" s="1341"/>
      <c r="J41" s="1341"/>
      <c r="K41" s="1341"/>
      <c r="L41" s="1341"/>
      <c r="M41" s="1341"/>
      <c r="N41" s="1341"/>
      <c r="O41" s="1428"/>
      <c r="P41" s="1428"/>
    </row>
    <row r="42" spans="1:16" ht="15">
      <c r="B42" s="369"/>
      <c r="G42" s="682" t="s">
        <v>686</v>
      </c>
      <c r="I42" s="1341"/>
      <c r="J42" s="1341"/>
      <c r="K42" s="1341"/>
      <c r="L42" s="1341"/>
      <c r="M42" s="1341"/>
      <c r="N42" s="1341"/>
      <c r="O42" s="1428"/>
      <c r="P42" s="1428"/>
    </row>
    <row r="43" spans="1:16">
      <c r="A43" s="63"/>
      <c r="B43" s="57"/>
      <c r="C43" s="1815" t="s">
        <v>684</v>
      </c>
      <c r="D43" s="1815"/>
      <c r="E43" s="241"/>
      <c r="F43" s="241"/>
      <c r="G43" s="1306" t="s">
        <v>685</v>
      </c>
      <c r="H43" s="1431" t="s">
        <v>2454</v>
      </c>
      <c r="I43" s="1428"/>
      <c r="J43" s="1428"/>
      <c r="K43" s="1428"/>
      <c r="L43" s="1428"/>
      <c r="M43" s="1428"/>
      <c r="N43" s="1428"/>
      <c r="O43" s="1428"/>
      <c r="P43" s="1428"/>
    </row>
    <row r="44" spans="1:16">
      <c r="C44" s="1814" t="s">
        <v>687</v>
      </c>
      <c r="D44" s="1814"/>
      <c r="G44" s="1307">
        <v>370</v>
      </c>
      <c r="H44" s="1433">
        <v>320</v>
      </c>
      <c r="I44" s="1428"/>
      <c r="J44" s="1428"/>
      <c r="K44" s="1428"/>
      <c r="L44" s="1428"/>
      <c r="M44" s="1428"/>
      <c r="N44" s="1428"/>
      <c r="O44" s="1428"/>
      <c r="P44" s="1428"/>
    </row>
    <row r="45" spans="1:16">
      <c r="C45" s="1814" t="s">
        <v>688</v>
      </c>
      <c r="D45" s="1814"/>
      <c r="G45" s="1307">
        <v>350</v>
      </c>
      <c r="H45" s="1433">
        <v>320</v>
      </c>
    </row>
    <row r="46" spans="1:16">
      <c r="C46" s="1814" t="s">
        <v>689</v>
      </c>
      <c r="D46" s="1814"/>
      <c r="G46" s="1307">
        <v>330</v>
      </c>
      <c r="H46" s="1432" t="s">
        <v>2455</v>
      </c>
    </row>
    <row r="47" spans="1:16">
      <c r="C47" s="1814" t="s">
        <v>690</v>
      </c>
      <c r="D47" s="1814"/>
      <c r="G47" s="1307">
        <v>320</v>
      </c>
      <c r="H47" s="1432" t="s">
        <v>2455</v>
      </c>
    </row>
  </sheetData>
  <sheetProtection password="FEF7" sheet="1" objects="1" scenarios="1"/>
  <mergeCells count="43">
    <mergeCell ref="B28:C28"/>
    <mergeCell ref="B26:C26"/>
    <mergeCell ref="B22:C22"/>
    <mergeCell ref="B23:C23"/>
    <mergeCell ref="B24:C24"/>
    <mergeCell ref="I34:I37"/>
    <mergeCell ref="F23:G23"/>
    <mergeCell ref="F28:G28"/>
    <mergeCell ref="F19:G19"/>
    <mergeCell ref="F22:G22"/>
    <mergeCell ref="F17:G17"/>
    <mergeCell ref="F20:G20"/>
    <mergeCell ref="F21:G21"/>
    <mergeCell ref="B20:C20"/>
    <mergeCell ref="B21:C21"/>
    <mergeCell ref="B17:C17"/>
    <mergeCell ref="B14:C14"/>
    <mergeCell ref="B15:C15"/>
    <mergeCell ref="B9:C9"/>
    <mergeCell ref="B10:C10"/>
    <mergeCell ref="B11:C11"/>
    <mergeCell ref="B12:C12"/>
    <mergeCell ref="B7:C7"/>
    <mergeCell ref="B8:C8"/>
    <mergeCell ref="B25:C25"/>
    <mergeCell ref="B19:D19"/>
    <mergeCell ref="B3:H3"/>
    <mergeCell ref="B13:C13"/>
    <mergeCell ref="B5:C5"/>
    <mergeCell ref="B6:C6"/>
    <mergeCell ref="F9:G9"/>
    <mergeCell ref="F10:G10"/>
    <mergeCell ref="F11:G11"/>
    <mergeCell ref="F12:G12"/>
    <mergeCell ref="F6:G6"/>
    <mergeCell ref="F5:G5"/>
    <mergeCell ref="F7:G7"/>
    <mergeCell ref="F8:G8"/>
    <mergeCell ref="C47:D47"/>
    <mergeCell ref="C43:D43"/>
    <mergeCell ref="C44:D44"/>
    <mergeCell ref="C45:D45"/>
    <mergeCell ref="C46:D46"/>
  </mergeCells>
  <phoneticPr fontId="5" type="noConversion"/>
  <conditionalFormatting sqref="H35">
    <cfRule type="cellIs" dxfId="463" priority="1" stopIfTrue="1" operator="greaterThan">
      <formula>0.01</formula>
    </cfRule>
  </conditionalFormatting>
  <conditionalFormatting sqref="I34:I35">
    <cfRule type="expression" dxfId="462" priority="2" stopIfTrue="1">
      <formula>$H$35&gt;$I$38</formula>
    </cfRule>
  </conditionalFormatting>
  <pageMargins left="0.5" right="0.5" top="1" bottom="0.25" header="0.5" footer="0.5"/>
  <pageSetup orientation="portrait" r:id="rId1"/>
  <headerFooter alignWithMargins="0">
    <oddFooter>&amp;CApplication &amp;A</oddFooter>
  </headerFooter>
</worksheet>
</file>

<file path=xl/worksheets/sheet26.xml><?xml version="1.0" encoding="utf-8"?>
<worksheet xmlns="http://schemas.openxmlformats.org/spreadsheetml/2006/main" xmlns:r="http://schemas.openxmlformats.org/officeDocument/2006/relationships">
  <sheetPr codeName="Sheet27">
    <pageSetUpPr autoPageBreaks="0"/>
  </sheetPr>
  <dimension ref="A1:J48"/>
  <sheetViews>
    <sheetView showGridLines="0" showRowColHeaders="0" workbookViewId="0">
      <selection activeCell="E10" sqref="E10"/>
    </sheetView>
  </sheetViews>
  <sheetFormatPr defaultRowHeight="12.75"/>
  <cols>
    <col min="1" max="1" width="4.28515625" customWidth="1"/>
    <col min="4" max="4" width="13.42578125" customWidth="1"/>
    <col min="5" max="5" width="7.42578125" customWidth="1"/>
    <col min="6" max="6" width="6.140625" customWidth="1"/>
    <col min="9" max="10" width="14.5703125" customWidth="1"/>
  </cols>
  <sheetData>
    <row r="1" spans="1:10" ht="15.75">
      <c r="A1" s="83" t="s">
        <v>2255</v>
      </c>
      <c r="B1" s="15"/>
      <c r="C1" s="15"/>
      <c r="D1" s="15"/>
      <c r="E1" s="15"/>
      <c r="F1" s="15"/>
      <c r="G1" s="15"/>
      <c r="H1" s="15"/>
      <c r="I1" s="15"/>
      <c r="J1" s="15"/>
    </row>
    <row r="2" spans="1:10" ht="15.75">
      <c r="A2" s="9"/>
    </row>
    <row r="3" spans="1:10" ht="15.75">
      <c r="A3" s="9"/>
    </row>
    <row r="4" spans="1:10" ht="15.75">
      <c r="A4" s="9" t="s">
        <v>2023</v>
      </c>
      <c r="B4" s="10" t="s">
        <v>2256</v>
      </c>
    </row>
    <row r="5" spans="1:10" ht="15.75">
      <c r="A5" s="9"/>
    </row>
    <row r="6" spans="1:10" ht="30" customHeight="1">
      <c r="B6" s="1657" t="s">
        <v>2257</v>
      </c>
      <c r="C6" s="1520"/>
      <c r="D6" s="1520"/>
      <c r="E6" s="1520"/>
      <c r="F6" s="1520"/>
      <c r="G6" s="1520"/>
      <c r="H6" s="1520"/>
      <c r="I6" s="1520"/>
      <c r="J6" s="1520"/>
    </row>
    <row r="7" spans="1:10" ht="15.75">
      <c r="A7" s="10"/>
    </row>
    <row r="8" spans="1:10" ht="15.75">
      <c r="B8" s="10" t="s">
        <v>2258</v>
      </c>
      <c r="J8" s="80" t="s">
        <v>2259</v>
      </c>
    </row>
    <row r="9" spans="1:10" ht="15.75">
      <c r="A9" s="9"/>
    </row>
    <row r="10" spans="1:10" ht="15.75">
      <c r="B10" s="10" t="s">
        <v>668</v>
      </c>
      <c r="C10" s="9"/>
      <c r="E10" s="1223">
        <f>'Page 18'!D15</f>
        <v>0.1</v>
      </c>
    </row>
    <row r="11" spans="1:10" ht="15.75">
      <c r="B11" s="10" t="s">
        <v>704</v>
      </c>
    </row>
    <row r="12" spans="1:10" ht="15.75">
      <c r="B12" s="10" t="s">
        <v>1585</v>
      </c>
    </row>
    <row r="13" spans="1:10" ht="15.75">
      <c r="B13" s="10" t="s">
        <v>1586</v>
      </c>
    </row>
    <row r="14" spans="1:10" ht="15.75">
      <c r="B14" s="10" t="s">
        <v>1587</v>
      </c>
    </row>
    <row r="15" spans="1:10" ht="15.75">
      <c r="B15" s="10" t="s">
        <v>1588</v>
      </c>
    </row>
    <row r="16" spans="1:10" ht="15.75">
      <c r="A16" s="10"/>
    </row>
    <row r="17" spans="1:10" ht="15.75">
      <c r="A17" s="10"/>
    </row>
    <row r="18" spans="1:10" ht="15.75">
      <c r="B18" s="10" t="s">
        <v>1589</v>
      </c>
      <c r="D18" s="9"/>
      <c r="J18" s="767">
        <v>0.02</v>
      </c>
    </row>
    <row r="19" spans="1:10" ht="15.75">
      <c r="B19" s="10"/>
    </row>
    <row r="20" spans="1:10" ht="15.75">
      <c r="B20" s="10" t="s">
        <v>1590</v>
      </c>
      <c r="D20" s="9"/>
      <c r="J20" s="767">
        <v>0.03</v>
      </c>
    </row>
    <row r="21" spans="1:10" ht="15.75">
      <c r="B21" s="10"/>
    </row>
    <row r="22" spans="1:10" ht="15.75">
      <c r="B22" s="10" t="s">
        <v>1591</v>
      </c>
      <c r="D22" s="9"/>
      <c r="J22" s="767">
        <v>0.03</v>
      </c>
    </row>
    <row r="23" spans="1:10" ht="15.75">
      <c r="A23" s="10"/>
    </row>
    <row r="24" spans="1:10" ht="15.75">
      <c r="A24" s="10"/>
    </row>
    <row r="25" spans="1:10" ht="28.5" customHeight="1">
      <c r="A25" s="16" t="s">
        <v>1592</v>
      </c>
    </row>
    <row r="48" spans="1:10" s="22" customFormat="1">
      <c r="A48" s="63"/>
      <c r="B48" s="57"/>
      <c r="C48" s="57"/>
      <c r="D48" s="57"/>
      <c r="E48" s="57"/>
      <c r="F48" s="57"/>
      <c r="G48" s="57"/>
      <c r="H48" s="57"/>
      <c r="I48" s="57"/>
      <c r="J48" s="57"/>
    </row>
  </sheetData>
  <sheetProtection password="FEF7" sheet="1" objects="1" scenarios="1"/>
  <mergeCells count="1">
    <mergeCell ref="B6:J6"/>
  </mergeCells>
  <phoneticPr fontId="5" type="noConversion"/>
  <pageMargins left="0.5" right="0.5" top="1" bottom="0.25" header="0.5" footer="0.5"/>
  <pageSetup orientation="portrait" r:id="rId1"/>
  <headerFooter alignWithMargins="0">
    <oddFooter>&amp;CApplication &amp;A</oddFooter>
  </headerFooter>
</worksheet>
</file>

<file path=xl/worksheets/sheet27.xml><?xml version="1.0" encoding="utf-8"?>
<worksheet xmlns="http://schemas.openxmlformats.org/spreadsheetml/2006/main" xmlns:r="http://schemas.openxmlformats.org/officeDocument/2006/relationships">
  <sheetPr codeName="Sheet28">
    <pageSetUpPr autoPageBreaks="0"/>
  </sheetPr>
  <dimension ref="A1:Q47"/>
  <sheetViews>
    <sheetView showGridLines="0" showRowColHeaders="0" topLeftCell="A4" workbookViewId="0">
      <selection activeCell="P22" sqref="P22"/>
    </sheetView>
  </sheetViews>
  <sheetFormatPr defaultRowHeight="12.75"/>
  <cols>
    <col min="1" max="2" width="5.28515625" style="34" customWidth="1"/>
    <col min="3" max="3" width="15.28515625" style="34" customWidth="1"/>
    <col min="4" max="4" width="3.7109375" style="34" customWidth="1"/>
    <col min="5" max="6" width="5.5703125" style="34" customWidth="1"/>
    <col min="7" max="7" width="9.140625" style="34"/>
    <col min="8" max="8" width="3.7109375" style="34" customWidth="1"/>
    <col min="9" max="9" width="6.7109375" style="34" customWidth="1"/>
    <col min="10" max="10" width="9.140625" style="34"/>
    <col min="11" max="11" width="3.7109375" style="34" customWidth="1"/>
    <col min="12" max="12" width="6.42578125" style="34" customWidth="1"/>
    <col min="13" max="13" width="3.7109375" style="34" customWidth="1"/>
    <col min="14" max="14" width="14.140625" style="34" customWidth="1"/>
    <col min="15" max="17" width="9.140625" style="801"/>
    <col min="18" max="16384" width="9.140625" style="34"/>
  </cols>
  <sheetData>
    <row r="1" spans="1:16" ht="15.75">
      <c r="A1" s="83" t="s">
        <v>1593</v>
      </c>
      <c r="B1" s="15"/>
      <c r="C1" s="15"/>
      <c r="D1" s="15"/>
      <c r="E1" s="15"/>
      <c r="F1" s="15"/>
      <c r="G1" s="15"/>
      <c r="H1" s="15"/>
      <c r="I1" s="15"/>
      <c r="J1" s="15"/>
      <c r="K1" s="15"/>
      <c r="L1" s="15"/>
      <c r="M1" s="15"/>
      <c r="N1" s="15"/>
      <c r="O1" s="426">
        <f>'Page 5'!AB10</f>
        <v>0</v>
      </c>
      <c r="P1" s="426">
        <f>'Page 5'!AC10</f>
        <v>0</v>
      </c>
    </row>
    <row r="2" spans="1:16" ht="15.6" customHeight="1">
      <c r="A2" s="10"/>
      <c r="O2" s="426"/>
      <c r="P2" s="426"/>
    </row>
    <row r="3" spans="1:16" ht="15.6" customHeight="1">
      <c r="A3" s="10" t="s">
        <v>863</v>
      </c>
      <c r="O3" s="426"/>
      <c r="P3" s="426"/>
    </row>
    <row r="4" spans="1:16" ht="15.6" customHeight="1">
      <c r="A4" s="10"/>
      <c r="O4" s="426">
        <f>IF(M5="",0,1)</f>
        <v>0</v>
      </c>
      <c r="P4" s="426"/>
    </row>
    <row r="5" spans="1:16" ht="15.6" customHeight="1">
      <c r="A5" s="10" t="s">
        <v>1674</v>
      </c>
      <c r="B5" s="10" t="s">
        <v>864</v>
      </c>
      <c r="C5" s="8"/>
      <c r="G5" s="8"/>
      <c r="J5" s="540" t="s">
        <v>1916</v>
      </c>
      <c r="K5" s="1830" t="s">
        <v>193</v>
      </c>
      <c r="L5" s="1479"/>
      <c r="M5" s="758"/>
      <c r="N5" s="181"/>
      <c r="O5" s="426" t="s">
        <v>194</v>
      </c>
      <c r="P5" s="426"/>
    </row>
    <row r="6" spans="1:16" ht="15.6" customHeight="1">
      <c r="B6" s="10" t="s">
        <v>865</v>
      </c>
      <c r="C6" s="10"/>
      <c r="F6" s="1832"/>
      <c r="G6" s="1832"/>
      <c r="H6" s="1832"/>
      <c r="J6" s="10" t="s">
        <v>866</v>
      </c>
      <c r="M6" s="1832"/>
      <c r="N6" s="1832"/>
      <c r="O6" s="426" t="s">
        <v>193</v>
      </c>
      <c r="P6" s="426"/>
    </row>
    <row r="7" spans="1:16" ht="15.6" customHeight="1">
      <c r="A7" s="10"/>
      <c r="O7" s="426"/>
      <c r="P7" s="426"/>
    </row>
    <row r="8" spans="1:16" ht="15.6" customHeight="1">
      <c r="A8" s="10" t="s">
        <v>2023</v>
      </c>
      <c r="B8" s="10" t="s">
        <v>867</v>
      </c>
      <c r="D8" s="8"/>
      <c r="H8" s="8"/>
      <c r="J8" s="540" t="s">
        <v>1916</v>
      </c>
      <c r="K8" s="1830" t="s">
        <v>194</v>
      </c>
      <c r="L8" s="1479"/>
      <c r="M8" s="758"/>
      <c r="N8" s="181"/>
    </row>
    <row r="9" spans="1:16" ht="15.6" customHeight="1">
      <c r="B9" s="373" t="s">
        <v>271</v>
      </c>
      <c r="C9" s="1833" t="s">
        <v>1939</v>
      </c>
      <c r="D9" s="1834"/>
      <c r="E9" s="1834"/>
      <c r="F9" s="1834"/>
      <c r="G9" s="1834"/>
      <c r="H9" s="1834"/>
      <c r="I9" s="1834"/>
      <c r="J9" s="1834"/>
      <c r="K9" s="1834"/>
      <c r="L9" s="1834"/>
      <c r="M9" s="1834"/>
      <c r="N9" s="1834"/>
    </row>
    <row r="10" spans="1:16" ht="15.6" customHeight="1">
      <c r="B10" s="372" t="s">
        <v>272</v>
      </c>
      <c r="C10" s="10" t="s">
        <v>868</v>
      </c>
      <c r="K10" s="873" t="s">
        <v>134</v>
      </c>
      <c r="L10" s="426"/>
      <c r="M10" s="873" t="s">
        <v>136</v>
      </c>
      <c r="N10" s="426"/>
    </row>
    <row r="11" spans="1:16" ht="15.6" customHeight="1">
      <c r="B11" s="10" t="s">
        <v>869</v>
      </c>
      <c r="D11" s="1830" t="s">
        <v>134</v>
      </c>
      <c r="E11" s="1447"/>
      <c r="F11" s="1447"/>
      <c r="G11" s="1447"/>
      <c r="H11" s="758"/>
      <c r="J11" s="10"/>
      <c r="K11" s="873" t="s">
        <v>1809</v>
      </c>
      <c r="L11" s="426"/>
      <c r="M11" s="873" t="s">
        <v>135</v>
      </c>
      <c r="N11" s="426"/>
    </row>
    <row r="12" spans="1:16" ht="15.6" customHeight="1">
      <c r="B12" s="10" t="s">
        <v>870</v>
      </c>
      <c r="D12" s="1835" t="s">
        <v>135</v>
      </c>
      <c r="E12" s="1460"/>
      <c r="F12" s="1460"/>
      <c r="G12" s="1460"/>
      <c r="H12" s="758"/>
      <c r="J12" s="10"/>
    </row>
    <row r="13" spans="1:16" ht="15.6" customHeight="1">
      <c r="A13" s="10"/>
    </row>
    <row r="14" spans="1:16" ht="15.6" customHeight="1">
      <c r="A14" s="10" t="s">
        <v>1878</v>
      </c>
      <c r="B14" s="1657" t="s">
        <v>1879</v>
      </c>
      <c r="C14" s="1580"/>
      <c r="D14" s="1580"/>
      <c r="E14" s="1580"/>
      <c r="F14" s="1580"/>
      <c r="G14" s="1580"/>
      <c r="H14" s="1580"/>
      <c r="I14" s="1580"/>
      <c r="J14" s="1580"/>
      <c r="K14" s="1580"/>
      <c r="L14" s="1580"/>
      <c r="M14" s="1580"/>
      <c r="N14" s="1580"/>
    </row>
    <row r="15" spans="1:16" ht="15.6" customHeight="1">
      <c r="B15" s="10" t="s">
        <v>1805</v>
      </c>
      <c r="L15" s="1829">
        <f>'Page 5'!Q10</f>
        <v>0</v>
      </c>
      <c r="M15" s="1829"/>
      <c r="N15" s="1829"/>
    </row>
    <row r="16" spans="1:16" ht="15.6" customHeight="1">
      <c r="B16" s="10" t="s">
        <v>1806</v>
      </c>
      <c r="E16" s="10"/>
      <c r="F16" s="10"/>
      <c r="G16" s="10"/>
      <c r="L16" s="1"/>
      <c r="M16" s="1" t="s">
        <v>1437</v>
      </c>
      <c r="N16" s="6">
        <v>10</v>
      </c>
    </row>
    <row r="17" spans="1:14" ht="15.6" customHeight="1">
      <c r="B17" s="10" t="s">
        <v>331</v>
      </c>
      <c r="E17" s="10"/>
      <c r="F17" s="10"/>
      <c r="H17" s="10"/>
      <c r="L17" s="1829">
        <f>N16*L15</f>
        <v>0</v>
      </c>
      <c r="M17" s="1829"/>
      <c r="N17" s="1829"/>
    </row>
    <row r="18" spans="1:14" ht="15.6" customHeight="1">
      <c r="B18" s="10" t="s">
        <v>332</v>
      </c>
    </row>
    <row r="19" spans="1:14" ht="15.6" customHeight="1">
      <c r="C19" s="10" t="s">
        <v>333</v>
      </c>
      <c r="I19" s="1832"/>
      <c r="J19" s="1832"/>
    </row>
    <row r="20" spans="1:14" ht="15.6" customHeight="1">
      <c r="C20" s="10" t="s">
        <v>334</v>
      </c>
      <c r="I20" s="1828"/>
      <c r="J20" s="1828"/>
    </row>
    <row r="21" spans="1:14" ht="15.6" customHeight="1">
      <c r="C21" s="10" t="s">
        <v>335</v>
      </c>
      <c r="I21" s="1828"/>
      <c r="J21" s="1828"/>
    </row>
    <row r="22" spans="1:14" ht="15.6" customHeight="1">
      <c r="C22" s="10" t="s">
        <v>1512</v>
      </c>
      <c r="I22" s="1828"/>
      <c r="J22" s="1828"/>
    </row>
    <row r="23" spans="1:14" ht="15.6" customHeight="1">
      <c r="C23" s="10" t="s">
        <v>336</v>
      </c>
      <c r="I23" s="1828"/>
      <c r="J23" s="1828"/>
    </row>
    <row r="24" spans="1:14" ht="15.6" customHeight="1">
      <c r="C24" s="10" t="s">
        <v>337</v>
      </c>
      <c r="I24" s="1828"/>
      <c r="J24" s="1828"/>
    </row>
    <row r="25" spans="1:14" ht="15.6" customHeight="1">
      <c r="C25" s="10" t="s">
        <v>284</v>
      </c>
      <c r="E25" s="1458"/>
      <c r="F25" s="1458"/>
      <c r="G25" s="1458"/>
      <c r="H25" s="1458"/>
      <c r="I25" s="1828"/>
      <c r="J25" s="1828"/>
    </row>
    <row r="26" spans="1:14" ht="15.6" customHeight="1">
      <c r="B26" s="10" t="s">
        <v>338</v>
      </c>
      <c r="C26" s="10"/>
      <c r="D26" s="10"/>
      <c r="L26" s="1829">
        <f>-(SUM(I19:J25))</f>
        <v>0</v>
      </c>
      <c r="M26" s="1829"/>
      <c r="N26" s="1829"/>
    </row>
    <row r="27" spans="1:14" ht="15.6" customHeight="1">
      <c r="A27" s="10"/>
      <c r="L27" s="1"/>
      <c r="M27" s="1"/>
      <c r="N27" s="1"/>
    </row>
    <row r="28" spans="1:14" ht="15.6" customHeight="1">
      <c r="B28" s="10" t="s">
        <v>339</v>
      </c>
      <c r="C28" s="10"/>
      <c r="D28" s="10"/>
      <c r="E28" s="10"/>
      <c r="F28" s="10"/>
      <c r="L28" s="1829">
        <f>L17+L26</f>
        <v>0</v>
      </c>
      <c r="M28" s="1829"/>
      <c r="N28" s="1829"/>
    </row>
    <row r="29" spans="1:14" ht="15.6" customHeight="1">
      <c r="N29" s="374" t="s">
        <v>1434</v>
      </c>
    </row>
    <row r="30" spans="1:14" ht="15.6" customHeight="1">
      <c r="A30" s="10"/>
    </row>
    <row r="31" spans="1:14" ht="15.6" customHeight="1">
      <c r="B31" s="10" t="s">
        <v>1072</v>
      </c>
      <c r="I31" s="1829">
        <f>L28</f>
        <v>0</v>
      </c>
      <c r="J31" s="1829"/>
    </row>
    <row r="32" spans="1:14" ht="15.6" customHeight="1">
      <c r="B32" s="10" t="s">
        <v>1386</v>
      </c>
      <c r="C32" s="371"/>
      <c r="I32" s="1829">
        <f>L17</f>
        <v>0</v>
      </c>
      <c r="J32" s="1829"/>
    </row>
    <row r="33" spans="1:17" ht="15.6" customHeight="1">
      <c r="B33" s="10" t="s">
        <v>130</v>
      </c>
      <c r="C33" s="10"/>
      <c r="I33" s="1831" t="e">
        <f>I31/I32</f>
        <v>#DIV/0!</v>
      </c>
      <c r="J33" s="1831"/>
      <c r="K33" s="10"/>
    </row>
    <row r="34" spans="1:17" ht="15.6" customHeight="1">
      <c r="A34" s="10"/>
    </row>
    <row r="35" spans="1:17" ht="15.6" customHeight="1">
      <c r="A35" s="10" t="s">
        <v>131</v>
      </c>
    </row>
    <row r="36" spans="1:17" ht="15.6" customHeight="1">
      <c r="A36" s="10">
        <v>1</v>
      </c>
      <c r="B36" s="10" t="s">
        <v>132</v>
      </c>
      <c r="D36" s="1458" t="s">
        <v>2436</v>
      </c>
      <c r="E36" s="1511"/>
      <c r="F36" s="1511"/>
      <c r="G36" s="1511"/>
      <c r="H36" s="1511"/>
      <c r="I36" s="1511"/>
      <c r="J36" s="1511"/>
      <c r="K36" s="1511"/>
      <c r="L36" s="1511"/>
      <c r="M36" s="1511"/>
      <c r="N36" s="1511"/>
    </row>
    <row r="37" spans="1:17" ht="15.6" customHeight="1">
      <c r="B37" s="10" t="s">
        <v>133</v>
      </c>
      <c r="D37" s="1458" t="s">
        <v>2437</v>
      </c>
      <c r="E37" s="1511"/>
      <c r="F37" s="1511"/>
      <c r="G37" s="1511"/>
      <c r="H37" s="1511"/>
      <c r="I37" s="1511"/>
      <c r="J37" s="1511"/>
      <c r="K37" s="1511"/>
      <c r="L37" s="1511"/>
      <c r="M37" s="1511"/>
      <c r="N37" s="1511"/>
    </row>
    <row r="38" spans="1:17" ht="15.6" customHeight="1">
      <c r="B38" s="10" t="s">
        <v>466</v>
      </c>
      <c r="D38" s="1459" t="s">
        <v>2438</v>
      </c>
      <c r="E38" s="1827"/>
      <c r="F38" s="1827"/>
      <c r="G38" s="1827"/>
      <c r="H38" s="1827"/>
      <c r="I38" s="1827"/>
      <c r="J38" s="1827"/>
      <c r="K38" s="1827"/>
      <c r="L38" s="1827"/>
      <c r="M38" s="1827"/>
      <c r="N38" s="1827"/>
    </row>
    <row r="39" spans="1:17" ht="15.6" customHeight="1">
      <c r="B39" s="10" t="s">
        <v>1677</v>
      </c>
      <c r="C39" s="1458" t="s">
        <v>2439</v>
      </c>
      <c r="D39" s="1511"/>
      <c r="E39" s="10" t="s">
        <v>974</v>
      </c>
      <c r="F39" s="1410" t="s">
        <v>2440</v>
      </c>
      <c r="G39" s="14"/>
      <c r="H39" s="80" t="s">
        <v>1679</v>
      </c>
      <c r="I39" s="1827">
        <v>63572</v>
      </c>
      <c r="J39" s="1827"/>
      <c r="L39" s="80" t="s">
        <v>976</v>
      </c>
      <c r="M39" s="1459" t="s">
        <v>2441</v>
      </c>
      <c r="N39" s="1827"/>
    </row>
    <row r="40" spans="1:17" ht="15.6" customHeight="1">
      <c r="A40" s="10"/>
    </row>
    <row r="41" spans="1:17" ht="15.6" customHeight="1">
      <c r="A41" s="10">
        <v>2</v>
      </c>
      <c r="B41" s="10" t="s">
        <v>132</v>
      </c>
      <c r="D41" s="1511"/>
      <c r="E41" s="1511"/>
      <c r="F41" s="1511"/>
      <c r="G41" s="1511"/>
      <c r="H41" s="1511"/>
      <c r="I41" s="1511"/>
      <c r="J41" s="1511"/>
      <c r="K41" s="1511"/>
      <c r="L41" s="1511"/>
      <c r="M41" s="1511"/>
      <c r="N41" s="1511"/>
    </row>
    <row r="42" spans="1:17" ht="15.6" customHeight="1">
      <c r="B42" s="10" t="s">
        <v>133</v>
      </c>
      <c r="D42" s="1511"/>
      <c r="E42" s="1511"/>
      <c r="F42" s="1511"/>
      <c r="G42" s="1511"/>
      <c r="H42" s="1511"/>
      <c r="I42" s="1511"/>
      <c r="J42" s="1511"/>
      <c r="K42" s="1511"/>
      <c r="L42" s="1511"/>
      <c r="M42" s="1511"/>
      <c r="N42" s="1511"/>
    </row>
    <row r="43" spans="1:17" ht="15.6" customHeight="1">
      <c r="B43" s="10" t="s">
        <v>466</v>
      </c>
      <c r="D43" s="1511"/>
      <c r="E43" s="1511"/>
      <c r="F43" s="1511"/>
      <c r="G43" s="1511"/>
      <c r="H43" s="1511"/>
      <c r="I43" s="1511"/>
      <c r="J43" s="1511"/>
      <c r="K43" s="1511"/>
      <c r="L43" s="1511"/>
      <c r="M43" s="1511"/>
      <c r="N43" s="1511"/>
    </row>
    <row r="44" spans="1:17" ht="15.6" customHeight="1">
      <c r="B44" s="10" t="s">
        <v>1677</v>
      </c>
      <c r="C44" s="1511"/>
      <c r="D44" s="1511"/>
      <c r="E44" s="10" t="s">
        <v>974</v>
      </c>
      <c r="F44" s="532"/>
      <c r="G44" s="14"/>
      <c r="H44" s="80" t="s">
        <v>1679</v>
      </c>
      <c r="I44" s="1827"/>
      <c r="J44" s="1827"/>
      <c r="L44" s="80" t="s">
        <v>976</v>
      </c>
      <c r="M44" s="1827"/>
      <c r="N44" s="1827"/>
    </row>
    <row r="45" spans="1:17" ht="15.6" customHeight="1"/>
    <row r="46" spans="1:17" s="22" customFormat="1">
      <c r="A46" s="63"/>
      <c r="B46" s="57"/>
      <c r="C46" s="57"/>
      <c r="D46" s="57"/>
      <c r="E46" s="57"/>
      <c r="F46" s="57"/>
      <c r="G46" s="57"/>
      <c r="H46" s="57"/>
      <c r="I46" s="57"/>
      <c r="J46" s="57"/>
      <c r="K46" s="57"/>
      <c r="L46" s="57"/>
      <c r="M46" s="57"/>
      <c r="N46" s="57"/>
      <c r="O46" s="935"/>
      <c r="P46" s="935"/>
      <c r="Q46" s="935"/>
    </row>
    <row r="47" spans="1:17" ht="15.6" customHeight="1"/>
  </sheetData>
  <sheetProtection password="FEF7" sheet="1" objects="1" scenarios="1"/>
  <mergeCells count="35">
    <mergeCell ref="D42:N42"/>
    <mergeCell ref="I19:J19"/>
    <mergeCell ref="I20:J20"/>
    <mergeCell ref="I21:J21"/>
    <mergeCell ref="I22:J22"/>
    <mergeCell ref="C39:D39"/>
    <mergeCell ref="D36:N36"/>
    <mergeCell ref="L17:N17"/>
    <mergeCell ref="D11:G11"/>
    <mergeCell ref="I33:J33"/>
    <mergeCell ref="K5:L5"/>
    <mergeCell ref="K8:L8"/>
    <mergeCell ref="M6:N6"/>
    <mergeCell ref="F6:H6"/>
    <mergeCell ref="E25:H25"/>
    <mergeCell ref="C9:N9"/>
    <mergeCell ref="B14:N14"/>
    <mergeCell ref="D12:G12"/>
    <mergeCell ref="L15:N15"/>
    <mergeCell ref="M44:N44"/>
    <mergeCell ref="D38:N38"/>
    <mergeCell ref="I23:J23"/>
    <mergeCell ref="I24:J24"/>
    <mergeCell ref="I25:J25"/>
    <mergeCell ref="L26:N26"/>
    <mergeCell ref="M39:N39"/>
    <mergeCell ref="D41:N41"/>
    <mergeCell ref="L28:N28"/>
    <mergeCell ref="C44:D44"/>
    <mergeCell ref="I44:J44"/>
    <mergeCell ref="I31:J31"/>
    <mergeCell ref="I32:J32"/>
    <mergeCell ref="D43:N43"/>
    <mergeCell ref="I39:J39"/>
    <mergeCell ref="D37:N37"/>
  </mergeCells>
  <phoneticPr fontId="5" type="noConversion"/>
  <conditionalFormatting sqref="A34:N45 A33:H33 K33:N33 A1:A32 L1:L4 B1:K5 M1:N5 J7:N7 M8:N8 J8:K8 B7:I8 B13:N32">
    <cfRule type="expression" dxfId="461" priority="1" stopIfTrue="1">
      <formula>$P$1=1</formula>
    </cfRule>
  </conditionalFormatting>
  <conditionalFormatting sqref="I33:J33">
    <cfRule type="cellIs" dxfId="460" priority="2" stopIfTrue="1" operator="greaterThan">
      <formula>0.0000001</formula>
    </cfRule>
    <cfRule type="expression" dxfId="459" priority="3" stopIfTrue="1">
      <formula>$P$1=1</formula>
    </cfRule>
  </conditionalFormatting>
  <conditionalFormatting sqref="B6:N6">
    <cfRule type="expression" dxfId="458" priority="4" stopIfTrue="1">
      <formula>$P$1=1</formula>
    </cfRule>
    <cfRule type="expression" dxfId="457" priority="5" stopIfTrue="1">
      <formula>$K$5="No"</formula>
    </cfRule>
  </conditionalFormatting>
  <conditionalFormatting sqref="B9:N12">
    <cfRule type="expression" dxfId="456" priority="6" stopIfTrue="1">
      <formula>$K$8="No"</formula>
    </cfRule>
    <cfRule type="expression" dxfId="455" priority="7" stopIfTrue="1">
      <formula>$P$1=1</formula>
    </cfRule>
  </conditionalFormatting>
  <dataValidations count="4">
    <dataValidation type="custom" allowBlank="1" showInputMessage="1" showErrorMessage="1" error="Page 5, Section B does not show you are applying for Tax Credits. Thus, input is not allowed." sqref="I44:J44 M5 F6:H6 M6:N6 C44:D44 F44 M44:N44 H11:H12 I19:J25 E25:H25 D36:N38 C39:D39 F39 I39:J39 M39:N39 D41:N43 M8">
      <formula1>$O$1=1</formula1>
    </dataValidation>
    <dataValidation type="list" allowBlank="1" showInputMessage="1" showErrorMessage="1" error="Page 5, Section B does not show you are applying for Tax Credits. Thus, input is not allowed." prompt="Please make selection from Drop Down Menu._x000a_" sqref="D11:G11">
      <formula1>$K$10:$K$11</formula1>
    </dataValidation>
    <dataValidation type="list" allowBlank="1" showInputMessage="1" showErrorMessage="1" error="Page 5, Section B does not show you are applying for Tax Credits. Thus, input is not allowed." prompt="Please make selection from Drop Down Menu." sqref="D12:G12">
      <formula1>$M$10:$M$11</formula1>
    </dataValidation>
    <dataValidation type="list" allowBlank="1" showInputMessage="1" showErrorMessage="1" sqref="K5:L5 K8:L8">
      <formula1>$O$5:$O$6</formula1>
    </dataValidation>
  </dataValidations>
  <pageMargins left="0.47" right="0.49" top="1" bottom="0.25" header="0.5" footer="0.5"/>
  <pageSetup orientation="portrait" r:id="rId1"/>
  <headerFooter alignWithMargins="0">
    <oddFooter>&amp;CApplication &amp;A</oddFooter>
  </headerFooter>
</worksheet>
</file>

<file path=xl/worksheets/sheet28.xml><?xml version="1.0" encoding="utf-8"?>
<worksheet xmlns="http://schemas.openxmlformats.org/spreadsheetml/2006/main" xmlns:r="http://schemas.openxmlformats.org/officeDocument/2006/relationships">
  <sheetPr codeName="Sheet29">
    <pageSetUpPr autoPageBreaks="0"/>
  </sheetPr>
  <dimension ref="A1:E51"/>
  <sheetViews>
    <sheetView showGridLines="0" showRowColHeaders="0" workbookViewId="0">
      <selection activeCell="C30" sqref="C30"/>
    </sheetView>
  </sheetViews>
  <sheetFormatPr defaultRowHeight="12.75"/>
  <cols>
    <col min="1" max="1" width="17" customWidth="1"/>
    <col min="2" max="2" width="2.7109375" customWidth="1"/>
    <col min="3" max="3" width="8.5703125" customWidth="1"/>
    <col min="4" max="4" width="12.7109375" customWidth="1"/>
    <col min="5" max="5" width="56.5703125" customWidth="1"/>
    <col min="6" max="9" width="2.7109375" customWidth="1"/>
  </cols>
  <sheetData>
    <row r="1" spans="1:5" ht="15.75">
      <c r="A1" s="83" t="s">
        <v>1387</v>
      </c>
      <c r="B1" s="83"/>
      <c r="C1" s="83"/>
      <c r="D1" s="15"/>
      <c r="E1" s="15"/>
    </row>
    <row r="2" spans="1:5" ht="9.75" customHeight="1">
      <c r="A2" s="25"/>
      <c r="B2" s="25"/>
      <c r="C2" s="25"/>
    </row>
    <row r="3" spans="1:5" ht="15.75">
      <c r="A3" s="10" t="s">
        <v>1388</v>
      </c>
      <c r="B3" s="10"/>
      <c r="C3" s="10"/>
    </row>
    <row r="4" spans="1:5" ht="9" customHeight="1">
      <c r="A4" s="247"/>
      <c r="B4" s="247"/>
      <c r="C4" s="247"/>
    </row>
    <row r="5" spans="1:5">
      <c r="A5" s="172" t="s">
        <v>1389</v>
      </c>
      <c r="B5" s="172"/>
      <c r="C5" s="172" t="s">
        <v>1513</v>
      </c>
      <c r="D5" s="378"/>
    </row>
    <row r="6" spans="1:5">
      <c r="A6" s="172" t="s">
        <v>1895</v>
      </c>
      <c r="B6" s="172"/>
      <c r="C6" s="172" t="s">
        <v>1514</v>
      </c>
      <c r="D6" s="247" t="s">
        <v>1390</v>
      </c>
    </row>
    <row r="7" spans="1:5" ht="11.1" customHeight="1">
      <c r="A7" s="377"/>
      <c r="B7" s="376"/>
      <c r="C7" s="376"/>
      <c r="D7" s="378"/>
    </row>
    <row r="8" spans="1:5">
      <c r="A8" s="379"/>
      <c r="B8" s="378"/>
      <c r="C8" s="378"/>
      <c r="D8" s="375" t="s">
        <v>1391</v>
      </c>
    </row>
    <row r="9" spans="1:5" ht="15">
      <c r="A9" s="429"/>
      <c r="B9" s="376"/>
      <c r="C9" s="1416"/>
      <c r="D9" s="25" t="s">
        <v>1392</v>
      </c>
      <c r="E9" s="247"/>
    </row>
    <row r="10" spans="1:5" ht="15">
      <c r="A10" s="1411"/>
      <c r="B10" s="376"/>
      <c r="C10" s="703"/>
      <c r="D10" s="25" t="s">
        <v>1393</v>
      </c>
      <c r="E10" s="247"/>
    </row>
    <row r="11" spans="1:5" ht="15">
      <c r="A11" s="429"/>
      <c r="B11" s="376"/>
      <c r="C11" s="703"/>
      <c r="D11" s="25" t="s">
        <v>1394</v>
      </c>
      <c r="E11" s="247"/>
    </row>
    <row r="12" spans="1:5" ht="15">
      <c r="A12" s="429"/>
      <c r="B12" s="376"/>
      <c r="C12" s="1416"/>
      <c r="D12" s="25" t="s">
        <v>1395</v>
      </c>
      <c r="E12" s="247"/>
    </row>
    <row r="13" spans="1:5" ht="11.1" customHeight="1">
      <c r="A13" s="844"/>
      <c r="B13" s="247"/>
      <c r="C13" s="704"/>
      <c r="D13" s="378"/>
    </row>
    <row r="14" spans="1:5" ht="15">
      <c r="A14" s="845"/>
      <c r="B14" s="378"/>
      <c r="C14" s="437"/>
      <c r="D14" s="42" t="s">
        <v>982</v>
      </c>
    </row>
    <row r="15" spans="1:5" ht="15">
      <c r="A15" s="1411"/>
      <c r="B15" s="378"/>
      <c r="C15" s="1416"/>
      <c r="D15" s="25" t="s">
        <v>1396</v>
      </c>
      <c r="E15" s="247"/>
    </row>
    <row r="16" spans="1:5" ht="15">
      <c r="A16" s="1422"/>
      <c r="B16" s="378"/>
      <c r="C16" s="1416"/>
      <c r="D16" s="25" t="s">
        <v>1166</v>
      </c>
      <c r="E16" s="247"/>
    </row>
    <row r="17" spans="1:5" ht="15">
      <c r="A17" s="1422"/>
      <c r="B17" s="378"/>
      <c r="C17" s="1416"/>
      <c r="D17" s="25" t="s">
        <v>1167</v>
      </c>
      <c r="E17" s="247"/>
    </row>
    <row r="18" spans="1:5" ht="15">
      <c r="A18" s="429"/>
      <c r="B18" s="378"/>
      <c r="C18" s="1416"/>
      <c r="D18" s="25" t="s">
        <v>1141</v>
      </c>
      <c r="E18" s="247"/>
    </row>
    <row r="19" spans="1:5" ht="11.1" customHeight="1">
      <c r="A19" s="844"/>
      <c r="B19" s="247"/>
      <c r="C19" s="704"/>
      <c r="D19" s="378"/>
    </row>
    <row r="20" spans="1:5" ht="15">
      <c r="A20" s="845"/>
      <c r="B20" s="378"/>
      <c r="C20" s="437"/>
      <c r="D20" s="42" t="s">
        <v>2394</v>
      </c>
    </row>
    <row r="21" spans="1:5" ht="15">
      <c r="A21" s="429"/>
      <c r="B21" s="378"/>
      <c r="C21" s="1416"/>
      <c r="D21" s="25" t="s">
        <v>1396</v>
      </c>
      <c r="E21" s="247"/>
    </row>
    <row r="22" spans="1:5" ht="15">
      <c r="A22" s="429"/>
      <c r="B22" s="378"/>
      <c r="C22" s="1416"/>
      <c r="D22" s="25" t="s">
        <v>1166</v>
      </c>
      <c r="E22" s="247"/>
    </row>
    <row r="23" spans="1:5" ht="15">
      <c r="A23" s="429"/>
      <c r="B23" s="378"/>
      <c r="C23" s="1416"/>
      <c r="D23" s="25" t="s">
        <v>1167</v>
      </c>
      <c r="E23" s="247"/>
    </row>
    <row r="24" spans="1:5" ht="15">
      <c r="A24" s="429"/>
      <c r="B24" s="378"/>
      <c r="C24" s="1416"/>
      <c r="D24" s="25" t="s">
        <v>1141</v>
      </c>
      <c r="E24" s="247"/>
    </row>
    <row r="25" spans="1:5" ht="11.1" customHeight="1">
      <c r="A25" s="844"/>
      <c r="B25" s="247"/>
      <c r="C25" s="704"/>
      <c r="D25" s="378"/>
    </row>
    <row r="26" spans="1:5" ht="15">
      <c r="A26" s="845"/>
      <c r="B26" s="378"/>
      <c r="C26" s="437"/>
      <c r="D26" s="42" t="s">
        <v>1142</v>
      </c>
    </row>
    <row r="27" spans="1:5" ht="15">
      <c r="A27" s="429"/>
      <c r="B27" s="378"/>
      <c r="C27" s="1416"/>
      <c r="D27" s="25" t="s">
        <v>1143</v>
      </c>
      <c r="E27" s="247"/>
    </row>
    <row r="28" spans="1:5" ht="15">
      <c r="A28" s="429"/>
      <c r="B28" s="378"/>
      <c r="C28" s="703"/>
      <c r="D28" s="25" t="s">
        <v>1144</v>
      </c>
      <c r="E28" s="247"/>
    </row>
    <row r="29" spans="1:5" ht="15">
      <c r="A29" s="429"/>
      <c r="B29" s="378"/>
      <c r="C29" s="1416"/>
      <c r="D29" s="25" t="s">
        <v>1145</v>
      </c>
      <c r="E29" s="247"/>
    </row>
    <row r="30" spans="1:5" ht="15">
      <c r="A30" s="429"/>
      <c r="B30" s="378"/>
      <c r="C30" s="1416"/>
      <c r="D30" s="25" t="s">
        <v>1146</v>
      </c>
      <c r="E30" s="247"/>
    </row>
    <row r="31" spans="1:5" ht="15">
      <c r="A31" s="429"/>
      <c r="B31" s="378"/>
      <c r="C31" s="703"/>
      <c r="D31" s="25" t="s">
        <v>284</v>
      </c>
      <c r="E31" s="779"/>
    </row>
    <row r="32" spans="1:5" ht="11.1" customHeight="1">
      <c r="A32" s="844"/>
      <c r="B32" s="247"/>
      <c r="C32" s="704"/>
      <c r="D32" s="170"/>
    </row>
    <row r="33" spans="1:5" ht="15">
      <c r="A33" s="845"/>
      <c r="B33" s="378"/>
      <c r="C33" s="437"/>
      <c r="D33" s="42" t="s">
        <v>1147</v>
      </c>
      <c r="E33" s="247"/>
    </row>
    <row r="34" spans="1:5" ht="15">
      <c r="A34" s="429"/>
      <c r="B34" s="378"/>
      <c r="C34" s="703"/>
      <c r="D34" s="25" t="s">
        <v>1148</v>
      </c>
      <c r="E34" s="779"/>
    </row>
    <row r="35" spans="1:5" ht="15">
      <c r="A35" s="429"/>
      <c r="B35" s="378"/>
      <c r="C35" s="703"/>
      <c r="D35" s="25" t="s">
        <v>1149</v>
      </c>
      <c r="E35" s="247"/>
    </row>
    <row r="36" spans="1:5" ht="15">
      <c r="A36" s="429"/>
      <c r="B36" s="378"/>
      <c r="C36" s="703"/>
      <c r="D36" s="25" t="s">
        <v>1150</v>
      </c>
      <c r="E36" s="247"/>
    </row>
    <row r="37" spans="1:5" ht="11.1" customHeight="1">
      <c r="A37" s="844"/>
      <c r="B37" s="247"/>
      <c r="C37" s="704"/>
      <c r="D37" s="170"/>
    </row>
    <row r="38" spans="1:5" ht="15">
      <c r="A38" s="845"/>
      <c r="B38" s="378"/>
      <c r="C38" s="437"/>
      <c r="D38" s="42" t="s">
        <v>1151</v>
      </c>
    </row>
    <row r="39" spans="1:5" ht="15">
      <c r="A39" s="429"/>
      <c r="B39" s="378"/>
      <c r="C39" s="1416"/>
      <c r="D39" s="25" t="s">
        <v>1152</v>
      </c>
      <c r="E39" s="247"/>
    </row>
    <row r="40" spans="1:5" ht="15">
      <c r="A40" s="429"/>
      <c r="B40" s="378"/>
      <c r="C40" s="1416"/>
      <c r="D40" s="25" t="s">
        <v>1153</v>
      </c>
      <c r="E40" s="247"/>
    </row>
    <row r="41" spans="1:5" ht="11.1" customHeight="1">
      <c r="A41" s="844"/>
      <c r="B41" s="247"/>
      <c r="C41" s="704"/>
      <c r="D41" s="378"/>
    </row>
    <row r="42" spans="1:5" ht="15">
      <c r="A42" s="845"/>
      <c r="B42" s="378"/>
      <c r="C42" s="437"/>
      <c r="D42" s="375" t="s">
        <v>356</v>
      </c>
    </row>
    <row r="43" spans="1:5" ht="15">
      <c r="A43" s="1422"/>
      <c r="B43" s="378"/>
      <c r="C43" s="1416"/>
      <c r="D43" s="25" t="s">
        <v>1154</v>
      </c>
      <c r="E43" s="247"/>
    </row>
    <row r="44" spans="1:5" ht="15">
      <c r="A44" s="429"/>
      <c r="B44" s="378"/>
      <c r="C44" s="1416"/>
      <c r="D44" s="25" t="s">
        <v>1155</v>
      </c>
      <c r="E44" s="247"/>
    </row>
    <row r="45" spans="1:5" ht="15">
      <c r="A45" s="429"/>
      <c r="B45" s="378"/>
      <c r="C45" s="1416"/>
      <c r="D45" s="25" t="s">
        <v>1156</v>
      </c>
      <c r="E45" s="247"/>
    </row>
    <row r="46" spans="1:5" ht="15">
      <c r="A46" s="429"/>
      <c r="B46" s="378"/>
      <c r="C46" s="1416"/>
      <c r="D46" s="25" t="s">
        <v>1157</v>
      </c>
      <c r="E46" s="247"/>
    </row>
    <row r="47" spans="1:5" ht="15">
      <c r="A47" s="429"/>
      <c r="B47" s="378"/>
      <c r="C47" s="1416"/>
      <c r="D47" s="25" t="s">
        <v>1158</v>
      </c>
      <c r="E47" s="247"/>
    </row>
    <row r="48" spans="1:5" ht="15">
      <c r="A48" s="429"/>
      <c r="B48" s="378"/>
      <c r="C48" s="1416"/>
      <c r="D48" s="25" t="s">
        <v>1159</v>
      </c>
      <c r="E48" s="247"/>
    </row>
    <row r="49" spans="1:5" ht="15">
      <c r="A49" s="429"/>
      <c r="B49" s="378"/>
      <c r="C49" s="1416"/>
      <c r="D49" s="25" t="s">
        <v>1160</v>
      </c>
      <c r="E49" s="247"/>
    </row>
    <row r="51" spans="1:5" s="22" customFormat="1">
      <c r="A51" s="63"/>
      <c r="B51" s="57"/>
      <c r="C51" s="57"/>
      <c r="D51" s="57"/>
      <c r="E51" s="57"/>
    </row>
  </sheetData>
  <sheetProtection password="FEF7" sheet="1" objects="1" scenarios="1"/>
  <phoneticPr fontId="5" type="noConversion"/>
  <pageMargins left="0.5" right="0.5" top="1" bottom="0.25" header="0.5" footer="0.5"/>
  <pageSetup orientation="portrait" r:id="rId1"/>
  <headerFooter alignWithMargins="0">
    <oddFooter>&amp;CApplication &amp;A</oddFooter>
  </headerFooter>
</worksheet>
</file>

<file path=xl/worksheets/sheet29.xml><?xml version="1.0" encoding="utf-8"?>
<worksheet xmlns="http://schemas.openxmlformats.org/spreadsheetml/2006/main" xmlns:r="http://schemas.openxmlformats.org/officeDocument/2006/relationships">
  <sheetPr codeName="Sheet30">
    <pageSetUpPr autoPageBreaks="0"/>
  </sheetPr>
  <dimension ref="A1:I42"/>
  <sheetViews>
    <sheetView showGridLines="0" showRowColHeaders="0" workbookViewId="0">
      <selection activeCell="B13" sqref="B13"/>
    </sheetView>
  </sheetViews>
  <sheetFormatPr defaultRowHeight="12.75"/>
  <cols>
    <col min="1" max="1" width="8.7109375" style="34" customWidth="1"/>
    <col min="2" max="2" width="20.85546875" customWidth="1"/>
    <col min="3" max="3" width="3.140625" customWidth="1"/>
    <col min="4" max="5" width="6" customWidth="1"/>
    <col min="6" max="6" width="3.28515625" customWidth="1"/>
    <col min="8" max="8" width="13.28515625" customWidth="1"/>
    <col min="9" max="9" width="21.140625" customWidth="1"/>
    <col min="11" max="14" width="2.7109375" customWidth="1"/>
  </cols>
  <sheetData>
    <row r="1" spans="1:9" ht="15.75">
      <c r="A1" s="83" t="s">
        <v>1161</v>
      </c>
      <c r="B1" s="15"/>
      <c r="C1" s="15"/>
      <c r="D1" s="15"/>
      <c r="E1" s="15"/>
      <c r="F1" s="15"/>
      <c r="G1" s="15"/>
      <c r="H1" s="15"/>
      <c r="I1" s="15"/>
    </row>
    <row r="2" spans="1:9" ht="15.75">
      <c r="A2" s="10"/>
    </row>
    <row r="3" spans="1:9" ht="76.5" customHeight="1">
      <c r="A3" s="1657" t="s">
        <v>1788</v>
      </c>
      <c r="B3" s="1520"/>
      <c r="C3" s="1520"/>
      <c r="D3" s="1520"/>
      <c r="E3" s="1520"/>
      <c r="F3" s="1520"/>
      <c r="G3" s="1520"/>
      <c r="H3" s="1520"/>
      <c r="I3" s="1520"/>
    </row>
    <row r="4" spans="1:9" ht="15.75">
      <c r="A4" s="10"/>
    </row>
    <row r="5" spans="1:9" ht="15.75">
      <c r="A5" s="10" t="s">
        <v>1789</v>
      </c>
      <c r="C5" s="1441"/>
      <c r="D5" s="1441"/>
      <c r="E5" s="1441"/>
      <c r="F5" s="1441"/>
      <c r="G5" s="1441"/>
      <c r="H5" s="1441"/>
      <c r="I5" s="1441"/>
    </row>
    <row r="6" spans="1:9" ht="15.75">
      <c r="A6" s="10"/>
    </row>
    <row r="7" spans="1:9" ht="15.75">
      <c r="A7" s="10" t="s">
        <v>1790</v>
      </c>
      <c r="C7" s="1441"/>
      <c r="D7" s="1441"/>
      <c r="E7" s="1441"/>
      <c r="F7" s="1441"/>
      <c r="G7" s="1441"/>
      <c r="H7" s="1441"/>
      <c r="I7" s="1441"/>
    </row>
    <row r="8" spans="1:9" ht="15.75">
      <c r="A8" s="10"/>
      <c r="C8" s="2"/>
    </row>
    <row r="9" spans="1:9" ht="15.75">
      <c r="A9" s="10" t="s">
        <v>116</v>
      </c>
      <c r="B9" s="1441"/>
      <c r="C9" s="1441"/>
      <c r="D9" s="1441"/>
      <c r="E9" s="1441"/>
      <c r="F9" s="1441"/>
      <c r="G9" s="1441"/>
      <c r="H9" s="1441"/>
      <c r="I9" s="1441"/>
    </row>
    <row r="10" spans="1:9" ht="15.75">
      <c r="A10" s="10"/>
    </row>
    <row r="11" spans="1:9" ht="31.5">
      <c r="A11" s="10" t="s">
        <v>1677</v>
      </c>
      <c r="B11" s="533"/>
      <c r="D11" t="s">
        <v>467</v>
      </c>
      <c r="E11" s="534" t="s">
        <v>494</v>
      </c>
      <c r="F11" s="54"/>
      <c r="G11" s="9" t="s">
        <v>1679</v>
      </c>
      <c r="H11" s="425"/>
    </row>
    <row r="12" spans="1:9" ht="15.75">
      <c r="A12" s="10"/>
    </row>
    <row r="13" spans="1:9" ht="15.75">
      <c r="A13" s="10" t="s">
        <v>976</v>
      </c>
      <c r="B13" s="533"/>
    </row>
    <row r="14" spans="1:9" ht="15.75">
      <c r="A14" s="10"/>
    </row>
    <row r="15" spans="1:9" ht="129.75" customHeight="1">
      <c r="A15" s="1657" t="s">
        <v>1489</v>
      </c>
      <c r="B15" s="1520"/>
      <c r="C15" s="1520"/>
      <c r="D15" s="1520"/>
      <c r="E15" s="1520"/>
      <c r="F15" s="1520"/>
      <c r="G15" s="1520"/>
      <c r="H15" s="1520"/>
      <c r="I15" s="1520"/>
    </row>
    <row r="16" spans="1:9" ht="15.75">
      <c r="A16" s="10"/>
    </row>
    <row r="17" spans="1:1" ht="15.75">
      <c r="A17" s="10"/>
    </row>
    <row r="18" spans="1:1" ht="15.75">
      <c r="A18" s="10"/>
    </row>
    <row r="19" spans="1:1" ht="15.75">
      <c r="A19" s="10"/>
    </row>
    <row r="20" spans="1:1" ht="15.75">
      <c r="A20" s="10"/>
    </row>
    <row r="42" spans="1:9" s="22" customFormat="1">
      <c r="A42" s="63"/>
      <c r="B42" s="57"/>
      <c r="C42" s="57"/>
      <c r="D42" s="57"/>
      <c r="E42" s="57"/>
      <c r="F42" s="57"/>
      <c r="G42" s="57"/>
      <c r="H42" s="57"/>
      <c r="I42" s="57"/>
    </row>
  </sheetData>
  <sheetProtection password="FEF7" sheet="1" objects="1" scenarios="1"/>
  <mergeCells count="5">
    <mergeCell ref="A3:I3"/>
    <mergeCell ref="A15:I15"/>
    <mergeCell ref="C5:I5"/>
    <mergeCell ref="C7:I7"/>
    <mergeCell ref="B9:I9"/>
  </mergeCells>
  <phoneticPr fontId="5" type="noConversion"/>
  <pageMargins left="0.5" right="0.5" top="1" bottom="0.25" header="0.5" footer="0.5"/>
  <pageSetup orientation="portrait" r:id="rId1"/>
  <headerFooter alignWithMargins="0">
    <oddFooter>&amp;CApplication &amp;A</oddFooter>
  </headerFooter>
</worksheet>
</file>

<file path=xl/worksheets/sheet3.xml><?xml version="1.0" encoding="utf-8"?>
<worksheet xmlns="http://schemas.openxmlformats.org/spreadsheetml/2006/main" xmlns:r="http://schemas.openxmlformats.org/officeDocument/2006/relationships">
  <sheetPr codeName="Sheet2">
    <pageSetUpPr autoPageBreaks="0"/>
  </sheetPr>
  <dimension ref="A1:C28"/>
  <sheetViews>
    <sheetView showGridLines="0" showRowColHeaders="0" workbookViewId="0">
      <selection activeCell="A3" sqref="A3"/>
    </sheetView>
  </sheetViews>
  <sheetFormatPr defaultRowHeight="15"/>
  <cols>
    <col min="1" max="1" width="9.7109375" style="6" customWidth="1"/>
    <col min="2" max="2" width="65.85546875" style="2" customWidth="1"/>
    <col min="3" max="3" width="12.85546875" style="3" customWidth="1"/>
    <col min="4" max="16384" width="9.140625" style="2"/>
  </cols>
  <sheetData>
    <row r="1" spans="1:3" ht="20.25">
      <c r="A1" s="7" t="s">
        <v>1332</v>
      </c>
      <c r="B1" s="7"/>
      <c r="C1" s="7"/>
    </row>
    <row r="2" spans="1:3" ht="20.25">
      <c r="A2" s="7" t="s">
        <v>2444</v>
      </c>
      <c r="B2" s="7"/>
      <c r="C2" s="7"/>
    </row>
    <row r="3" spans="1:3" ht="20.25">
      <c r="A3" s="7" t="s">
        <v>1333</v>
      </c>
      <c r="B3" s="7"/>
      <c r="C3" s="7"/>
    </row>
    <row r="4" spans="1:3" ht="45" customHeight="1">
      <c r="A4" s="1" t="s">
        <v>1469</v>
      </c>
      <c r="C4" s="3" t="s">
        <v>1470</v>
      </c>
    </row>
    <row r="5" spans="1:3">
      <c r="A5" s="4" t="s">
        <v>1334</v>
      </c>
      <c r="B5" s="2" t="s">
        <v>1335</v>
      </c>
      <c r="C5" s="5" t="s">
        <v>1471</v>
      </c>
    </row>
    <row r="6" spans="1:3">
      <c r="A6" s="4" t="s">
        <v>1336</v>
      </c>
      <c r="B6" s="2" t="s">
        <v>1337</v>
      </c>
      <c r="C6" s="5" t="s">
        <v>1472</v>
      </c>
    </row>
    <row r="7" spans="1:3">
      <c r="A7" s="4" t="s">
        <v>1338</v>
      </c>
      <c r="B7" s="2" t="s">
        <v>1339</v>
      </c>
      <c r="C7" s="5" t="s">
        <v>1473</v>
      </c>
    </row>
    <row r="8" spans="1:3">
      <c r="A8" s="4" t="s">
        <v>1340</v>
      </c>
      <c r="B8" s="2" t="s">
        <v>64</v>
      </c>
      <c r="C8" s="5" t="s">
        <v>1474</v>
      </c>
    </row>
    <row r="9" spans="1:3">
      <c r="A9" s="4" t="s">
        <v>1341</v>
      </c>
      <c r="B9" s="2" t="s">
        <v>1342</v>
      </c>
      <c r="C9" s="5" t="s">
        <v>1475</v>
      </c>
    </row>
    <row r="10" spans="1:3">
      <c r="A10" s="4" t="s">
        <v>1343</v>
      </c>
      <c r="B10" s="2" t="s">
        <v>1344</v>
      </c>
      <c r="C10" s="5" t="s">
        <v>1476</v>
      </c>
    </row>
    <row r="11" spans="1:3">
      <c r="A11" s="4" t="s">
        <v>1345</v>
      </c>
      <c r="B11" s="2" t="s">
        <v>1346</v>
      </c>
      <c r="C11" s="5" t="s">
        <v>1477</v>
      </c>
    </row>
    <row r="12" spans="1:3">
      <c r="A12" s="4" t="s">
        <v>1347</v>
      </c>
      <c r="B12" s="2" t="s">
        <v>1348</v>
      </c>
      <c r="C12" s="5" t="s">
        <v>2280</v>
      </c>
    </row>
    <row r="13" spans="1:3">
      <c r="A13" s="4" t="s">
        <v>242</v>
      </c>
      <c r="B13" s="2" t="s">
        <v>1240</v>
      </c>
      <c r="C13" s="5" t="s">
        <v>2281</v>
      </c>
    </row>
    <row r="14" spans="1:3">
      <c r="A14" s="4" t="s">
        <v>1241</v>
      </c>
      <c r="B14" s="2" t="s">
        <v>1242</v>
      </c>
      <c r="C14" s="5" t="s">
        <v>2282</v>
      </c>
    </row>
    <row r="15" spans="1:3">
      <c r="A15" s="4" t="s">
        <v>1243</v>
      </c>
      <c r="B15" s="2" t="s">
        <v>1244</v>
      </c>
      <c r="C15" s="5" t="s">
        <v>1478</v>
      </c>
    </row>
    <row r="16" spans="1:3">
      <c r="A16" s="4" t="s">
        <v>1245</v>
      </c>
      <c r="B16" s="2" t="s">
        <v>1246</v>
      </c>
      <c r="C16" s="5" t="s">
        <v>2283</v>
      </c>
    </row>
    <row r="17" spans="1:3">
      <c r="A17" s="4" t="s">
        <v>1247</v>
      </c>
      <c r="B17" s="2" t="s">
        <v>65</v>
      </c>
      <c r="C17" s="5" t="s">
        <v>2284</v>
      </c>
    </row>
    <row r="18" spans="1:3">
      <c r="A18" s="4" t="s">
        <v>1248</v>
      </c>
      <c r="B18" s="2" t="s">
        <v>1249</v>
      </c>
      <c r="C18" s="5" t="s">
        <v>1479</v>
      </c>
    </row>
    <row r="19" spans="1:3">
      <c r="A19" s="4" t="s">
        <v>1250</v>
      </c>
      <c r="B19" s="2" t="s">
        <v>1251</v>
      </c>
      <c r="C19" s="5" t="s">
        <v>2285</v>
      </c>
    </row>
    <row r="20" spans="1:3">
      <c r="A20" s="4" t="s">
        <v>1252</v>
      </c>
      <c r="B20" s="2" t="s">
        <v>1253</v>
      </c>
      <c r="C20" s="5" t="s">
        <v>2286</v>
      </c>
    </row>
    <row r="21" spans="1:3">
      <c r="A21" s="4" t="s">
        <v>1254</v>
      </c>
      <c r="B21" s="2" t="s">
        <v>1255</v>
      </c>
      <c r="C21" s="5" t="s">
        <v>2287</v>
      </c>
    </row>
    <row r="23" spans="1:3">
      <c r="A23" s="1" t="s">
        <v>1256</v>
      </c>
    </row>
    <row r="24" spans="1:3">
      <c r="A24" s="4" t="s">
        <v>1257</v>
      </c>
      <c r="B24" s="2" t="s">
        <v>1258</v>
      </c>
      <c r="C24" s="5" t="s">
        <v>2275</v>
      </c>
    </row>
    <row r="25" spans="1:3">
      <c r="A25" s="4" t="s">
        <v>1259</v>
      </c>
      <c r="B25" s="2" t="s">
        <v>644</v>
      </c>
      <c r="C25" s="5" t="s">
        <v>2276</v>
      </c>
    </row>
    <row r="26" spans="1:3">
      <c r="A26" s="4" t="s">
        <v>645</v>
      </c>
      <c r="B26" s="2" t="s">
        <v>646</v>
      </c>
      <c r="C26" s="5" t="s">
        <v>2277</v>
      </c>
    </row>
    <row r="27" spans="1:3">
      <c r="A27" s="4" t="s">
        <v>647</v>
      </c>
      <c r="B27" s="2" t="s">
        <v>1111</v>
      </c>
      <c r="C27" s="5" t="s">
        <v>2278</v>
      </c>
    </row>
    <row r="28" spans="1:3">
      <c r="A28" s="4" t="s">
        <v>648</v>
      </c>
      <c r="B28" s="2" t="s">
        <v>66</v>
      </c>
      <c r="C28" s="1328" t="s">
        <v>2279</v>
      </c>
    </row>
  </sheetData>
  <sheetProtection password="FEF7" sheet="1" objects="1" scenarios="1"/>
  <phoneticPr fontId="5" type="noConversion"/>
  <pageMargins left="0.75" right="0.75" top="1" bottom="0.25" header="0.5" footer="0.5"/>
  <pageSetup orientation="portrait" r:id="rId1"/>
  <headerFooter alignWithMargins="0">
    <oddFooter>&amp;CApplication Page 2</oddFooter>
  </headerFooter>
</worksheet>
</file>

<file path=xl/worksheets/sheet30.xml><?xml version="1.0" encoding="utf-8"?>
<worksheet xmlns="http://schemas.openxmlformats.org/spreadsheetml/2006/main" xmlns:r="http://schemas.openxmlformats.org/officeDocument/2006/relationships">
  <sheetPr codeName="Sheet31">
    <pageSetUpPr autoPageBreaks="0"/>
  </sheetPr>
  <dimension ref="A1:L52"/>
  <sheetViews>
    <sheetView showGridLines="0" showRowColHeaders="0" workbookViewId="0"/>
  </sheetViews>
  <sheetFormatPr defaultRowHeight="12.75"/>
  <cols>
    <col min="7" max="7" width="1.7109375" customWidth="1"/>
    <col min="8" max="8" width="18.42578125" customWidth="1"/>
  </cols>
  <sheetData>
    <row r="1" spans="1:12" ht="15.75">
      <c r="A1" s="83" t="s">
        <v>495</v>
      </c>
      <c r="B1" s="15"/>
      <c r="C1" s="15"/>
      <c r="D1" s="15"/>
      <c r="E1" s="15"/>
      <c r="F1" s="15"/>
      <c r="G1" s="15"/>
      <c r="H1" s="15"/>
      <c r="I1" s="15"/>
      <c r="J1" s="15"/>
      <c r="K1" s="800">
        <f>'Page 5'!AB10</f>
        <v>0</v>
      </c>
      <c r="L1" s="800">
        <f>'Page 5'!AC10</f>
        <v>0</v>
      </c>
    </row>
    <row r="2" spans="1:12" ht="15.75">
      <c r="A2" s="10"/>
      <c r="B2" s="34"/>
      <c r="C2" s="34"/>
      <c r="D2" s="34"/>
      <c r="E2" s="34"/>
    </row>
    <row r="3" spans="1:12" ht="15.75">
      <c r="A3" s="10"/>
      <c r="B3" s="34"/>
      <c r="C3" s="34"/>
      <c r="D3" s="34"/>
      <c r="E3" s="34"/>
    </row>
    <row r="4" spans="1:12" ht="15.75">
      <c r="A4" s="10"/>
      <c r="B4" s="34"/>
      <c r="C4" s="34"/>
      <c r="D4" s="34"/>
      <c r="E4" s="34"/>
    </row>
    <row r="5" spans="1:12" ht="15.75">
      <c r="A5" s="10"/>
      <c r="B5" s="34"/>
      <c r="C5" s="34"/>
      <c r="D5" s="34"/>
      <c r="E5" s="34"/>
    </row>
    <row r="6" spans="1:12" ht="15.75">
      <c r="A6" s="10" t="s">
        <v>496</v>
      </c>
      <c r="B6" s="34"/>
      <c r="C6" s="34"/>
      <c r="D6" s="34"/>
      <c r="E6" s="34"/>
      <c r="F6" s="535">
        <f>'Page 17'!C31+'Page 17'!C40+'Page 17'!C52</f>
        <v>0</v>
      </c>
      <c r="G6" s="13"/>
    </row>
    <row r="7" spans="1:12" ht="15.75">
      <c r="A7" s="10"/>
      <c r="B7" s="34"/>
      <c r="C7" s="34"/>
      <c r="D7" s="34"/>
      <c r="E7" s="34"/>
    </row>
    <row r="8" spans="1:12" ht="15.75">
      <c r="A8" s="10" t="s">
        <v>497</v>
      </c>
      <c r="B8" s="34"/>
      <c r="C8" s="34"/>
      <c r="D8" s="34"/>
      <c r="E8" s="381">
        <v>250</v>
      </c>
    </row>
    <row r="9" spans="1:12" ht="15.75">
      <c r="A9" s="10"/>
      <c r="B9" s="34"/>
      <c r="C9" s="34"/>
      <c r="D9" s="34"/>
      <c r="E9" s="34"/>
    </row>
    <row r="10" spans="1:12" ht="15.75">
      <c r="A10" s="10" t="s">
        <v>498</v>
      </c>
      <c r="B10" s="34"/>
      <c r="C10" s="34"/>
      <c r="D10" s="34"/>
      <c r="E10" s="381">
        <v>750</v>
      </c>
    </row>
    <row r="11" spans="1:12" ht="15.75">
      <c r="A11" s="10"/>
      <c r="B11" s="34"/>
      <c r="C11" s="34"/>
      <c r="D11" s="34"/>
      <c r="E11" s="34"/>
    </row>
    <row r="12" spans="1:12" ht="15.75">
      <c r="A12" s="10"/>
      <c r="B12" s="34"/>
      <c r="C12" s="34"/>
      <c r="D12" s="34"/>
      <c r="E12" s="34"/>
    </row>
    <row r="13" spans="1:12" ht="15.75">
      <c r="A13" s="10"/>
      <c r="B13" s="34"/>
      <c r="C13" s="34"/>
      <c r="D13" s="34"/>
      <c r="E13" s="34"/>
    </row>
    <row r="14" spans="1:12" ht="15.75">
      <c r="A14" s="10" t="s">
        <v>1488</v>
      </c>
      <c r="B14" s="10"/>
      <c r="C14" s="34"/>
      <c r="D14" s="34"/>
      <c r="E14" s="34"/>
      <c r="G14" t="s">
        <v>1876</v>
      </c>
      <c r="H14" s="536">
        <f>IF('Page 5'!J10="Yes",IF(F6&lt;21,E8,E10),0)</f>
        <v>0</v>
      </c>
    </row>
    <row r="15" spans="1:12" ht="15.75">
      <c r="A15" s="10" t="s">
        <v>1194</v>
      </c>
      <c r="B15" s="34"/>
      <c r="C15" s="34"/>
      <c r="D15" s="34"/>
      <c r="E15" s="34"/>
    </row>
    <row r="16" spans="1:12" ht="15.75">
      <c r="A16" s="10"/>
      <c r="B16" s="34"/>
      <c r="C16" s="34"/>
      <c r="D16" s="34"/>
      <c r="E16" s="34"/>
    </row>
    <row r="17" spans="1:5" ht="15.75">
      <c r="A17" s="10" t="s">
        <v>137</v>
      </c>
      <c r="B17" s="34"/>
      <c r="C17" s="34"/>
      <c r="D17" s="34"/>
      <c r="E17" s="34"/>
    </row>
    <row r="52" spans="1:10" s="22" customFormat="1">
      <c r="A52" s="63"/>
      <c r="B52" s="57"/>
      <c r="C52" s="57"/>
      <c r="D52" s="57"/>
      <c r="E52" s="57"/>
      <c r="F52" s="57"/>
      <c r="G52" s="57"/>
      <c r="H52" s="57"/>
      <c r="I52" s="57"/>
      <c r="J52" s="57"/>
    </row>
  </sheetData>
  <sheetProtection password="FEF7" sheet="1" objects="1" scenarios="1"/>
  <phoneticPr fontId="5" type="noConversion"/>
  <conditionalFormatting sqref="A2:J16">
    <cfRule type="expression" dxfId="454" priority="1" stopIfTrue="1">
      <formula>$L$1=1</formula>
    </cfRule>
  </conditionalFormatting>
  <pageMargins left="0.5" right="0.5" top="1" bottom="0.25" header="0.5" footer="0.5"/>
  <pageSetup orientation="portrait" r:id="rId1"/>
  <headerFooter alignWithMargins="0">
    <oddFooter>&amp;CApplication &amp;A</oddFooter>
  </headerFooter>
</worksheet>
</file>

<file path=xl/worksheets/sheet31.xml><?xml version="1.0" encoding="utf-8"?>
<worksheet xmlns="http://schemas.openxmlformats.org/spreadsheetml/2006/main" xmlns:r="http://schemas.openxmlformats.org/officeDocument/2006/relationships">
  <sheetPr codeName="Sheet32">
    <pageSetUpPr autoPageBreaks="0"/>
  </sheetPr>
  <dimension ref="A1:I28"/>
  <sheetViews>
    <sheetView showGridLines="0" showRowColHeaders="0" workbookViewId="0"/>
  </sheetViews>
  <sheetFormatPr defaultRowHeight="12.75"/>
  <cols>
    <col min="1" max="1" width="6.140625" style="12" customWidth="1"/>
    <col min="2" max="2" width="6.85546875" customWidth="1"/>
    <col min="3" max="3" width="11.42578125" customWidth="1"/>
    <col min="4" max="4" width="6.5703125" customWidth="1"/>
    <col min="5" max="5" width="8.140625" customWidth="1"/>
    <col min="6" max="6" width="57.5703125" customWidth="1"/>
  </cols>
  <sheetData>
    <row r="1" spans="1:9" ht="15.75">
      <c r="A1" s="83" t="s">
        <v>1661</v>
      </c>
      <c r="B1" s="15"/>
      <c r="C1" s="15"/>
      <c r="D1" s="15"/>
      <c r="E1" s="15"/>
      <c r="F1" s="15"/>
      <c r="G1" s="800">
        <f>'Page 5'!AB10</f>
        <v>0</v>
      </c>
      <c r="H1" s="800">
        <f>'Page 5'!AC10</f>
        <v>0</v>
      </c>
      <c r="I1" s="800"/>
    </row>
    <row r="2" spans="1:9" ht="15.75">
      <c r="A2" s="16"/>
    </row>
    <row r="3" spans="1:9" ht="47.25" customHeight="1">
      <c r="A3" s="1718" t="s">
        <v>1662</v>
      </c>
      <c r="B3" s="1520"/>
      <c r="C3" s="1520"/>
      <c r="D3" s="1520"/>
      <c r="E3" s="1520"/>
      <c r="F3" s="1520"/>
    </row>
    <row r="4" spans="1:9" ht="15.75">
      <c r="A4" s="16"/>
    </row>
    <row r="5" spans="1:9" ht="63" customHeight="1">
      <c r="A5" s="1718" t="s">
        <v>1827</v>
      </c>
      <c r="B5" s="1520"/>
      <c r="C5" s="1520"/>
      <c r="D5" s="1520"/>
      <c r="E5" s="1520"/>
      <c r="F5" s="1520"/>
    </row>
    <row r="6" spans="1:9">
      <c r="A6" s="179"/>
      <c r="B6" s="179"/>
      <c r="C6" s="179"/>
      <c r="D6" s="179"/>
      <c r="E6" s="179"/>
      <c r="F6" s="179"/>
    </row>
    <row r="7" spans="1:9" ht="47.25" customHeight="1">
      <c r="A7" s="1718" t="s">
        <v>642</v>
      </c>
      <c r="B7" s="1520"/>
      <c r="C7" s="1520"/>
      <c r="D7" s="1520"/>
      <c r="E7" s="1520"/>
      <c r="F7" s="1520"/>
    </row>
    <row r="8" spans="1:9" ht="15.75">
      <c r="A8" s="16"/>
    </row>
    <row r="9" spans="1:9" ht="47.25" customHeight="1">
      <c r="A9" s="1718" t="s">
        <v>643</v>
      </c>
      <c r="B9" s="1520"/>
      <c r="C9" s="1520"/>
      <c r="D9" s="1520"/>
      <c r="E9" s="1520"/>
      <c r="F9" s="1520"/>
    </row>
    <row r="10" spans="1:9" ht="15.75">
      <c r="A10" s="16"/>
    </row>
    <row r="11" spans="1:9" ht="110.25" customHeight="1">
      <c r="A11" s="1718" t="s">
        <v>2359</v>
      </c>
      <c r="B11" s="1520"/>
      <c r="C11" s="1520"/>
      <c r="D11" s="1520"/>
      <c r="E11" s="1520"/>
      <c r="F11" s="1520"/>
    </row>
    <row r="12" spans="1:9" ht="15.75">
      <c r="A12" s="16"/>
    </row>
    <row r="13" spans="1:9" ht="63" customHeight="1">
      <c r="A13" s="1718" t="s">
        <v>471</v>
      </c>
      <c r="B13" s="1520"/>
      <c r="C13" s="1520"/>
      <c r="D13" s="1520"/>
      <c r="E13" s="1520"/>
      <c r="F13" s="1520"/>
    </row>
    <row r="14" spans="1:9" ht="15.75">
      <c r="A14" s="16"/>
    </row>
    <row r="15" spans="1:9" ht="15.75">
      <c r="A15" s="16" t="s">
        <v>2401</v>
      </c>
    </row>
    <row r="16" spans="1:9" ht="15.75">
      <c r="A16" s="434"/>
      <c r="B16" s="11" t="s">
        <v>475</v>
      </c>
      <c r="C16" s="436"/>
      <c r="D16" s="706"/>
    </row>
    <row r="17" spans="1:6" ht="15.75">
      <c r="A17" s="69"/>
      <c r="B17" s="11"/>
      <c r="C17" s="250"/>
      <c r="D17" s="382"/>
    </row>
    <row r="18" spans="1:6" ht="15.75">
      <c r="A18" s="16"/>
      <c r="F18" s="780">
        <f>IF('Page 5'!H10="","N/A",'Page 11'!E8)</f>
        <v>0</v>
      </c>
    </row>
    <row r="19" spans="1:6" ht="15.75">
      <c r="F19" s="84" t="s">
        <v>472</v>
      </c>
    </row>
    <row r="20" spans="1:6" ht="15.75">
      <c r="A20" s="16"/>
      <c r="B20" s="34"/>
      <c r="F20" s="54"/>
    </row>
    <row r="21" spans="1:6" ht="15.75">
      <c r="E21" s="80" t="s">
        <v>473</v>
      </c>
      <c r="F21" s="380"/>
    </row>
    <row r="22" spans="1:6" ht="15.75">
      <c r="F22" s="84"/>
    </row>
    <row r="23" spans="1:6" ht="28.5" customHeight="1">
      <c r="F23" s="705"/>
    </row>
    <row r="24" spans="1:6" ht="15.75">
      <c r="F24" s="84" t="s">
        <v>489</v>
      </c>
    </row>
    <row r="28" spans="1:6" s="22" customFormat="1">
      <c r="A28" s="63"/>
      <c r="B28" s="57"/>
      <c r="C28" s="57"/>
      <c r="D28" s="57"/>
      <c r="E28" s="57"/>
      <c r="F28" s="57"/>
    </row>
  </sheetData>
  <sheetProtection password="FEF7" sheet="1" objects="1" scenarios="1"/>
  <mergeCells count="6">
    <mergeCell ref="A11:F11"/>
    <mergeCell ref="A13:F13"/>
    <mergeCell ref="A5:F5"/>
    <mergeCell ref="A3:F3"/>
    <mergeCell ref="A7:F7"/>
    <mergeCell ref="A9:F9"/>
  </mergeCells>
  <phoneticPr fontId="5" type="noConversion"/>
  <conditionalFormatting sqref="A3:F24">
    <cfRule type="expression" dxfId="453" priority="1" stopIfTrue="1">
      <formula>$H$1=1</formula>
    </cfRule>
  </conditionalFormatting>
  <dataValidations count="1">
    <dataValidation type="custom" allowBlank="1" showInputMessage="1" showErrorMessage="1" error="Page 5, Section B does not show you are applying for Tax Credits. Thus, input is not allowed." sqref="A16 C16 F21 F23">
      <formula1>$G$1=1</formula1>
    </dataValidation>
  </dataValidations>
  <pageMargins left="0.5" right="0.5" top="1" bottom="0.25" header="0.5" footer="0.5"/>
  <pageSetup orientation="portrait" r:id="rId1"/>
  <headerFooter alignWithMargins="0">
    <oddFooter>&amp;CApplication &amp;A</oddFooter>
  </headerFooter>
</worksheet>
</file>

<file path=xl/worksheets/sheet32.xml><?xml version="1.0" encoding="utf-8"?>
<worksheet xmlns="http://schemas.openxmlformats.org/spreadsheetml/2006/main" xmlns:r="http://schemas.openxmlformats.org/officeDocument/2006/relationships">
  <sheetPr codeName="Sheet33">
    <pageSetUpPr autoPageBreaks="0"/>
  </sheetPr>
  <dimension ref="A1:I31"/>
  <sheetViews>
    <sheetView showGridLines="0" showRowColHeaders="0" topLeftCell="A10" workbookViewId="0"/>
  </sheetViews>
  <sheetFormatPr defaultRowHeight="12.75"/>
  <cols>
    <col min="1" max="1" width="6.140625" customWidth="1"/>
    <col min="2" max="2" width="7.140625" customWidth="1"/>
    <col min="3" max="3" width="12.42578125" customWidth="1"/>
    <col min="4" max="4" width="5.42578125" customWidth="1"/>
    <col min="5" max="5" width="8.85546875" customWidth="1"/>
    <col min="6" max="6" width="55.7109375" customWidth="1"/>
    <col min="7" max="11" width="2.7109375" customWidth="1"/>
  </cols>
  <sheetData>
    <row r="1" spans="1:9" ht="15.75">
      <c r="A1" s="83" t="s">
        <v>2402</v>
      </c>
      <c r="B1" s="15"/>
      <c r="C1" s="15"/>
      <c r="D1" s="15"/>
      <c r="E1" s="15"/>
      <c r="F1" s="15"/>
      <c r="G1" s="800">
        <f>'Page 5'!AB15</f>
        <v>0</v>
      </c>
      <c r="H1" s="800">
        <f>'Page 5'!AC15</f>
        <v>0</v>
      </c>
      <c r="I1" s="800"/>
    </row>
    <row r="2" spans="1:9" ht="15.75">
      <c r="A2" s="10"/>
      <c r="B2" s="34"/>
    </row>
    <row r="3" spans="1:9" ht="15.75">
      <c r="A3" s="10" t="s">
        <v>2403</v>
      </c>
      <c r="B3" s="34"/>
    </row>
    <row r="4" spans="1:9" ht="15.75">
      <c r="A4" s="10"/>
      <c r="B4" s="34"/>
    </row>
    <row r="5" spans="1:9" ht="47.25" customHeight="1">
      <c r="A5" s="1657" t="s">
        <v>2404</v>
      </c>
      <c r="B5" s="1520"/>
      <c r="C5" s="1520"/>
      <c r="D5" s="1520"/>
      <c r="E5" s="1520"/>
      <c r="F5" s="1520"/>
    </row>
    <row r="6" spans="1:9" ht="15.75">
      <c r="A6" s="10"/>
      <c r="B6" s="34"/>
    </row>
    <row r="7" spans="1:9" ht="47.25" customHeight="1">
      <c r="A7" s="1657" t="s">
        <v>90</v>
      </c>
      <c r="B7" s="1520"/>
      <c r="C7" s="1520"/>
      <c r="D7" s="1520"/>
      <c r="E7" s="1520"/>
      <c r="F7" s="1520"/>
    </row>
    <row r="8" spans="1:9" ht="15.75">
      <c r="A8" s="10"/>
      <c r="B8" s="34"/>
    </row>
    <row r="9" spans="1:9" ht="13.5">
      <c r="A9" s="1657" t="s">
        <v>91</v>
      </c>
      <c r="B9" s="1520"/>
      <c r="C9" s="1520"/>
      <c r="D9" s="1520"/>
      <c r="E9" s="1520"/>
      <c r="F9" s="1520"/>
    </row>
    <row r="10" spans="1:9" ht="15.75">
      <c r="A10" s="10"/>
      <c r="B10" s="34"/>
    </row>
    <row r="11" spans="1:9" ht="47.25" customHeight="1">
      <c r="A11" s="1657" t="s">
        <v>1208</v>
      </c>
      <c r="B11" s="1520"/>
      <c r="C11" s="1520"/>
      <c r="D11" s="1520"/>
      <c r="E11" s="1520"/>
      <c r="F11" s="1520"/>
    </row>
    <row r="12" spans="1:9" ht="15.75">
      <c r="A12" s="10"/>
      <c r="B12" s="34"/>
    </row>
    <row r="13" spans="1:9" ht="110.25" customHeight="1">
      <c r="A13" s="1657" t="s">
        <v>1207</v>
      </c>
      <c r="B13" s="1520"/>
      <c r="C13" s="1520"/>
      <c r="D13" s="1520"/>
      <c r="E13" s="1520"/>
      <c r="F13" s="1520"/>
    </row>
    <row r="14" spans="1:9" ht="15.75">
      <c r="A14" s="10"/>
      <c r="B14" s="34"/>
    </row>
    <row r="15" spans="1:9" ht="63" customHeight="1">
      <c r="A15" s="1657" t="s">
        <v>92</v>
      </c>
      <c r="B15" s="1520"/>
      <c r="C15" s="1520"/>
      <c r="D15" s="1520"/>
      <c r="E15" s="1520"/>
      <c r="F15" s="1520"/>
    </row>
    <row r="16" spans="1:9" ht="15.75">
      <c r="A16" s="10"/>
      <c r="B16" s="34"/>
    </row>
    <row r="17" spans="1:6" ht="15.75">
      <c r="A17" s="10" t="s">
        <v>2401</v>
      </c>
      <c r="B17" s="34"/>
    </row>
    <row r="18" spans="1:6" ht="15.75">
      <c r="A18" s="434"/>
      <c r="B18" s="11" t="s">
        <v>475</v>
      </c>
      <c r="C18" s="436"/>
      <c r="D18" s="706"/>
    </row>
    <row r="19" spans="1:6" ht="15.75">
      <c r="A19" s="69"/>
      <c r="B19" s="11"/>
      <c r="C19" s="250"/>
      <c r="D19" s="382"/>
    </row>
    <row r="20" spans="1:6" ht="15.75">
      <c r="A20" s="16"/>
      <c r="F20" s="780">
        <f>IF('Page 5'!I15="","N/A",'Page 11'!E8)</f>
        <v>0</v>
      </c>
    </row>
    <row r="21" spans="1:6" ht="15.75">
      <c r="A21" s="12"/>
      <c r="F21" s="84" t="s">
        <v>472</v>
      </c>
    </row>
    <row r="22" spans="1:6" ht="15.75">
      <c r="A22" s="16"/>
      <c r="B22" s="34"/>
      <c r="F22" s="54"/>
    </row>
    <row r="23" spans="1:6" ht="15.75">
      <c r="A23" s="12"/>
      <c r="E23" s="80" t="s">
        <v>473</v>
      </c>
      <c r="F23" s="380"/>
    </row>
    <row r="24" spans="1:6" ht="15.75">
      <c r="A24" s="12"/>
      <c r="F24" s="84"/>
    </row>
    <row r="25" spans="1:6" ht="28.5" customHeight="1">
      <c r="A25" s="12"/>
      <c r="F25" s="705"/>
    </row>
    <row r="26" spans="1:6" ht="15.75">
      <c r="A26" s="12"/>
      <c r="F26" s="84" t="s">
        <v>489</v>
      </c>
    </row>
    <row r="31" spans="1:6" s="22" customFormat="1">
      <c r="A31" s="63"/>
      <c r="B31" s="57"/>
      <c r="C31" s="57"/>
      <c r="D31" s="57"/>
      <c r="E31" s="57"/>
      <c r="F31" s="57"/>
    </row>
  </sheetData>
  <sheetProtection password="FEF7" sheet="1" objects="1" scenarios="1"/>
  <mergeCells count="6">
    <mergeCell ref="A13:F13"/>
    <mergeCell ref="A15:F15"/>
    <mergeCell ref="A5:F5"/>
    <mergeCell ref="A7:F7"/>
    <mergeCell ref="A9:F9"/>
    <mergeCell ref="A11:F11"/>
  </mergeCells>
  <phoneticPr fontId="5" type="noConversion"/>
  <conditionalFormatting sqref="A1:F28">
    <cfRule type="expression" dxfId="452" priority="1" stopIfTrue="1">
      <formula>$H$1=1</formula>
    </cfRule>
  </conditionalFormatting>
  <dataValidations count="1">
    <dataValidation type="custom" allowBlank="1" showInputMessage="1" showErrorMessage="1" error="Page 5, Section B does not show you are applying for HOME funding. Thus, input is not allowed." sqref="A18 C18 F23 F25">
      <formula1>$G$1=1</formula1>
    </dataValidation>
  </dataValidations>
  <pageMargins left="0.5" right="0.5" top="1" bottom="0.25" header="0.5" footer="0.5"/>
  <pageSetup orientation="portrait" r:id="rId1"/>
  <headerFooter alignWithMargins="0">
    <oddFooter>&amp;CApplication &amp;A</oddFooter>
  </headerFooter>
</worksheet>
</file>

<file path=xl/worksheets/sheet33.xml><?xml version="1.0" encoding="utf-8"?>
<worksheet xmlns="http://schemas.openxmlformats.org/spreadsheetml/2006/main" xmlns:r="http://schemas.openxmlformats.org/officeDocument/2006/relationships">
  <sheetPr codeName="Sheet34">
    <pageSetUpPr autoPageBreaks="0"/>
  </sheetPr>
  <dimension ref="A1:AB216"/>
  <sheetViews>
    <sheetView showGridLines="0" showRowColHeaders="0" workbookViewId="0">
      <selection sqref="A1:H1"/>
    </sheetView>
  </sheetViews>
  <sheetFormatPr defaultRowHeight="12.75"/>
  <cols>
    <col min="1" max="4" width="3.7109375" customWidth="1"/>
    <col min="5" max="5" width="1.7109375" customWidth="1"/>
    <col min="6" max="8" width="3.7109375" customWidth="1"/>
    <col min="9" max="9" width="2.85546875" customWidth="1"/>
    <col min="10" max="10" width="5" customWidth="1"/>
    <col min="11" max="14" width="3.7109375" customWidth="1"/>
    <col min="15" max="15" width="3.28515625" customWidth="1"/>
    <col min="16" max="16" width="4" customWidth="1"/>
    <col min="17" max="18" width="3.7109375" customWidth="1"/>
    <col min="19" max="19" width="3" customWidth="1"/>
    <col min="20" max="20" width="2.85546875" customWidth="1"/>
    <col min="21" max="27" width="3.7109375" customWidth="1"/>
    <col min="28" max="28" width="6" customWidth="1"/>
    <col min="29" max="31" width="3.7109375" customWidth="1"/>
  </cols>
  <sheetData>
    <row r="1" spans="1:28" ht="39" customHeight="1">
      <c r="A1" s="1839" t="s">
        <v>2405</v>
      </c>
      <c r="B1" s="1840"/>
      <c r="C1" s="1840"/>
      <c r="D1" s="1840"/>
      <c r="E1" s="1840"/>
      <c r="F1" s="1840"/>
      <c r="G1" s="1840"/>
      <c r="H1" s="1840"/>
      <c r="I1" s="26"/>
      <c r="J1" s="1465" t="s">
        <v>1637</v>
      </c>
      <c r="K1" s="1505"/>
      <c r="L1" s="1505"/>
      <c r="M1" s="1505"/>
      <c r="N1" s="1505"/>
      <c r="O1" s="1505"/>
      <c r="P1" s="1505"/>
      <c r="Q1" s="1505"/>
      <c r="R1" s="1505"/>
      <c r="S1" s="865"/>
      <c r="T1" s="26"/>
      <c r="U1" s="1841" t="s">
        <v>1638</v>
      </c>
      <c r="V1" s="1842"/>
      <c r="W1" s="1842"/>
      <c r="X1" s="1842"/>
      <c r="Y1" s="1842"/>
      <c r="Z1" s="1842"/>
      <c r="AA1" s="1842"/>
      <c r="AB1" s="1842"/>
    </row>
    <row r="2" spans="1:28">
      <c r="A2" s="725" t="s">
        <v>1639</v>
      </c>
      <c r="B2" s="725"/>
      <c r="C2" s="725"/>
      <c r="D2" s="725"/>
      <c r="E2" s="725"/>
      <c r="F2" s="725"/>
      <c r="G2" s="725"/>
      <c r="H2" s="725"/>
      <c r="I2" s="725"/>
      <c r="J2" s="725"/>
      <c r="K2" s="725"/>
      <c r="L2" s="725"/>
      <c r="M2" s="725"/>
      <c r="N2" s="725"/>
      <c r="O2" s="725"/>
      <c r="P2" s="726"/>
      <c r="Q2" s="729" t="s">
        <v>1640</v>
      </c>
      <c r="R2" s="729"/>
      <c r="S2" s="729"/>
      <c r="T2" s="729"/>
      <c r="U2" s="729"/>
      <c r="V2" s="726"/>
      <c r="W2" s="729" t="s">
        <v>1641</v>
      </c>
      <c r="X2" s="729"/>
      <c r="Y2" s="729"/>
      <c r="Z2" s="729"/>
      <c r="AA2" s="729"/>
      <c r="AB2" s="729"/>
    </row>
    <row r="3" spans="1:28" ht="16.5" customHeight="1">
      <c r="A3" s="1837"/>
      <c r="B3" s="1843"/>
      <c r="C3" s="1843"/>
      <c r="D3" s="1843"/>
      <c r="E3" s="1843"/>
      <c r="F3" s="1843"/>
      <c r="G3" s="1843"/>
      <c r="H3" s="1843"/>
      <c r="I3" s="1843"/>
      <c r="J3" s="1843"/>
      <c r="K3" s="1843"/>
      <c r="L3" s="1843"/>
      <c r="M3" s="1843"/>
      <c r="N3" s="1843"/>
      <c r="O3" s="1843"/>
      <c r="P3" s="1844"/>
      <c r="Q3" s="1846"/>
      <c r="R3" s="1838"/>
      <c r="S3" s="1838"/>
      <c r="T3" s="1838"/>
      <c r="U3" s="1838"/>
      <c r="V3" s="1845"/>
      <c r="W3" s="1846"/>
      <c r="X3" s="1838"/>
      <c r="Y3" s="1838"/>
      <c r="Z3" s="1838"/>
      <c r="AA3" s="1838"/>
      <c r="AB3" s="1838"/>
    </row>
    <row r="4" spans="1:28">
      <c r="A4" s="1843"/>
      <c r="B4" s="1843"/>
      <c r="C4" s="1843"/>
      <c r="D4" s="1843"/>
      <c r="E4" s="1843"/>
      <c r="F4" s="1843"/>
      <c r="G4" s="1843"/>
      <c r="H4" s="1843"/>
      <c r="I4" s="1843"/>
      <c r="J4" s="1843"/>
      <c r="K4" s="1843"/>
      <c r="L4" s="1843"/>
      <c r="M4" s="1843"/>
      <c r="N4" s="1843"/>
      <c r="O4" s="1843"/>
      <c r="P4" s="1844"/>
      <c r="Q4" s="729" t="s">
        <v>1642</v>
      </c>
      <c r="R4" s="729"/>
      <c r="S4" s="729"/>
      <c r="T4" s="729"/>
      <c r="U4" s="729"/>
      <c r="V4" s="972"/>
      <c r="W4" s="729" t="s">
        <v>1643</v>
      </c>
      <c r="X4" s="729"/>
      <c r="Y4" s="729"/>
      <c r="Z4" s="729"/>
      <c r="AA4" s="729"/>
      <c r="AB4" s="729"/>
    </row>
    <row r="5" spans="1:28">
      <c r="A5" s="1843"/>
      <c r="B5" s="1843"/>
      <c r="C5" s="1843"/>
      <c r="D5" s="1843"/>
      <c r="E5" s="1843"/>
      <c r="F5" s="1843"/>
      <c r="G5" s="1843"/>
      <c r="H5" s="1843"/>
      <c r="I5" s="1843"/>
      <c r="J5" s="1843"/>
      <c r="K5" s="1843"/>
      <c r="L5" s="1843"/>
      <c r="M5" s="1843"/>
      <c r="N5" s="1843"/>
      <c r="O5" s="1843"/>
      <c r="P5" s="1844"/>
      <c r="Q5" s="729" t="s">
        <v>1644</v>
      </c>
      <c r="R5" s="729"/>
      <c r="S5" s="1847"/>
      <c r="T5" s="1847"/>
      <c r="U5" s="1847"/>
      <c r="V5" s="1848"/>
      <c r="W5" s="973"/>
      <c r="X5" s="729" t="s">
        <v>1645</v>
      </c>
      <c r="Y5" s="729"/>
      <c r="Z5" s="973"/>
      <c r="AA5" s="729" t="s">
        <v>1646</v>
      </c>
      <c r="AB5" s="729"/>
    </row>
    <row r="6" spans="1:28">
      <c r="A6" s="1843"/>
      <c r="B6" s="1843"/>
      <c r="C6" s="1843"/>
      <c r="D6" s="1843"/>
      <c r="E6" s="1843"/>
      <c r="F6" s="1843"/>
      <c r="G6" s="1843"/>
      <c r="H6" s="1843"/>
      <c r="I6" s="1843"/>
      <c r="J6" s="1843"/>
      <c r="K6" s="1843"/>
      <c r="L6" s="1843"/>
      <c r="M6" s="1843"/>
      <c r="N6" s="1843"/>
      <c r="O6" s="1843"/>
      <c r="P6" s="1844"/>
      <c r="Q6" s="727" t="s">
        <v>1647</v>
      </c>
      <c r="R6" s="727"/>
      <c r="S6" s="1849"/>
      <c r="T6" s="1849"/>
      <c r="U6" s="1849"/>
      <c r="V6" s="1850"/>
      <c r="W6" s="727"/>
      <c r="X6" s="727"/>
      <c r="Y6" s="727"/>
      <c r="Z6" s="727"/>
      <c r="AA6" s="727"/>
      <c r="AB6" s="727"/>
    </row>
    <row r="7" spans="1:28">
      <c r="A7" s="1843"/>
      <c r="B7" s="1843"/>
      <c r="C7" s="1843"/>
      <c r="D7" s="1843"/>
      <c r="E7" s="1843"/>
      <c r="F7" s="1843"/>
      <c r="G7" s="1843"/>
      <c r="H7" s="1843"/>
      <c r="I7" s="1843"/>
      <c r="J7" s="1843"/>
      <c r="K7" s="1843"/>
      <c r="L7" s="1843"/>
      <c r="M7" s="1843"/>
      <c r="N7" s="1843"/>
      <c r="O7" s="1843"/>
      <c r="P7" s="1844"/>
      <c r="Q7" s="729" t="s">
        <v>1648</v>
      </c>
      <c r="R7" s="729"/>
      <c r="S7" s="729"/>
      <c r="T7" s="729"/>
      <c r="U7" s="729"/>
      <c r="V7" s="729"/>
      <c r="W7" s="729"/>
      <c r="X7" s="729"/>
      <c r="Y7" s="729"/>
      <c r="Z7" s="729"/>
      <c r="AA7" s="729"/>
      <c r="AB7" s="729"/>
    </row>
    <row r="8" spans="1:28" ht="17.25" customHeight="1">
      <c r="A8" s="1843"/>
      <c r="B8" s="1843"/>
      <c r="C8" s="1843"/>
      <c r="D8" s="1843"/>
      <c r="E8" s="1843"/>
      <c r="F8" s="1843"/>
      <c r="G8" s="1843"/>
      <c r="H8" s="1843"/>
      <c r="I8" s="1843"/>
      <c r="J8" s="1843"/>
      <c r="K8" s="1843"/>
      <c r="L8" s="1843"/>
      <c r="M8" s="1843"/>
      <c r="N8" s="1843"/>
      <c r="O8" s="1843"/>
      <c r="P8" s="1844"/>
      <c r="Q8" s="727" t="s">
        <v>1456</v>
      </c>
      <c r="R8" s="727"/>
      <c r="S8" s="727"/>
      <c r="T8" s="1851"/>
      <c r="U8" s="1851"/>
      <c r="V8" s="1851"/>
      <c r="W8" s="1851"/>
      <c r="X8" s="1851"/>
      <c r="Y8" s="1851"/>
      <c r="Z8" s="1851"/>
      <c r="AA8" s="1851"/>
      <c r="AB8" s="1851"/>
    </row>
    <row r="9" spans="1:28">
      <c r="A9" s="1843"/>
      <c r="B9" s="1843"/>
      <c r="C9" s="1843"/>
      <c r="D9" s="1843"/>
      <c r="E9" s="1843"/>
      <c r="F9" s="1843"/>
      <c r="G9" s="1843"/>
      <c r="H9" s="1843"/>
      <c r="I9" s="1843"/>
      <c r="J9" s="1843"/>
      <c r="K9" s="1843"/>
      <c r="L9" s="1843"/>
      <c r="M9" s="1843"/>
      <c r="N9" s="1843"/>
      <c r="O9" s="1843"/>
      <c r="P9" s="1844"/>
      <c r="Q9" s="729" t="s">
        <v>1649</v>
      </c>
      <c r="R9" s="729"/>
      <c r="S9" s="729"/>
      <c r="T9" s="729"/>
      <c r="U9" s="729"/>
      <c r="V9" s="729"/>
      <c r="W9" s="729"/>
      <c r="X9" s="729"/>
      <c r="Y9" s="729"/>
      <c r="Z9" s="729"/>
      <c r="AA9" s="729"/>
      <c r="AB9" s="729"/>
    </row>
    <row r="10" spans="1:28">
      <c r="A10" s="1838"/>
      <c r="B10" s="1838"/>
      <c r="C10" s="1838"/>
      <c r="D10" s="1838"/>
      <c r="E10" s="1838"/>
      <c r="F10" s="1838"/>
      <c r="G10" s="1838"/>
      <c r="H10" s="1838"/>
      <c r="I10" s="1838"/>
      <c r="J10" s="1838"/>
      <c r="K10" s="1838"/>
      <c r="L10" s="1838"/>
      <c r="M10" s="1838"/>
      <c r="N10" s="1838"/>
      <c r="O10" s="1838"/>
      <c r="P10" s="1845"/>
      <c r="Q10" s="727"/>
      <c r="R10" s="727"/>
      <c r="S10" s="727"/>
      <c r="T10" s="1849"/>
      <c r="U10" s="1849"/>
      <c r="V10" s="1849"/>
      <c r="W10" s="1849"/>
      <c r="X10" s="1849"/>
      <c r="Y10" s="1849"/>
      <c r="Z10" s="1849"/>
      <c r="AA10" s="1849"/>
      <c r="AB10" s="1849"/>
    </row>
    <row r="11" spans="1:28">
      <c r="A11" s="725" t="s">
        <v>1650</v>
      </c>
      <c r="B11" s="725"/>
      <c r="C11" s="725"/>
      <c r="D11" s="725"/>
      <c r="E11" s="725"/>
      <c r="F11" s="725"/>
      <c r="G11" s="725"/>
      <c r="H11" s="725"/>
      <c r="I11" s="725"/>
      <c r="J11" s="725"/>
      <c r="K11" s="725"/>
      <c r="L11" s="725"/>
      <c r="M11" s="725"/>
      <c r="N11" s="726"/>
      <c r="O11" s="729" t="s">
        <v>1651</v>
      </c>
      <c r="P11" s="729"/>
      <c r="Q11" s="729"/>
      <c r="R11" s="729"/>
      <c r="S11" s="729"/>
      <c r="T11" s="729"/>
      <c r="U11" s="729"/>
      <c r="V11" s="726"/>
      <c r="W11" s="729" t="s">
        <v>1652</v>
      </c>
      <c r="X11" s="729"/>
      <c r="Y11" s="729"/>
      <c r="Z11" s="729"/>
      <c r="AA11" s="729"/>
      <c r="AB11" s="729"/>
    </row>
    <row r="12" spans="1:28">
      <c r="A12" s="1837"/>
      <c r="B12" s="1837"/>
      <c r="C12" s="1837"/>
      <c r="D12" s="1837"/>
      <c r="E12" s="1837"/>
      <c r="F12" s="1837"/>
      <c r="G12" s="1837"/>
      <c r="H12" s="1837"/>
      <c r="I12" s="1837"/>
      <c r="J12" s="1837"/>
      <c r="K12" s="1837"/>
      <c r="L12" s="1837"/>
      <c r="M12" s="1837"/>
      <c r="N12" s="1844"/>
      <c r="O12" s="1849"/>
      <c r="P12" s="1849"/>
      <c r="Q12" s="1849"/>
      <c r="R12" s="1849"/>
      <c r="S12" s="1849"/>
      <c r="T12" s="1849"/>
      <c r="U12" s="1849"/>
      <c r="V12" s="1849"/>
      <c r="W12" s="1849"/>
      <c r="X12" s="1849"/>
      <c r="Y12" s="1849"/>
      <c r="Z12" s="1849"/>
      <c r="AA12" s="1849"/>
      <c r="AB12" s="1849"/>
    </row>
    <row r="13" spans="1:28">
      <c r="A13" s="1837"/>
      <c r="B13" s="1837"/>
      <c r="C13" s="1837"/>
      <c r="D13" s="1837"/>
      <c r="E13" s="1837"/>
      <c r="F13" s="1837"/>
      <c r="G13" s="1837"/>
      <c r="H13" s="1837"/>
      <c r="I13" s="1837"/>
      <c r="J13" s="1837"/>
      <c r="K13" s="1837"/>
      <c r="L13" s="1837"/>
      <c r="M13" s="1837"/>
      <c r="N13" s="1844"/>
      <c r="O13" s="1836" t="s">
        <v>1653</v>
      </c>
      <c r="P13" s="1836"/>
      <c r="Q13" s="1836"/>
      <c r="R13" s="1836"/>
      <c r="S13" s="1836"/>
      <c r="T13" s="1836"/>
      <c r="U13" s="1836"/>
      <c r="V13" s="1836"/>
      <c r="W13" s="1836"/>
      <c r="X13" s="1836"/>
      <c r="Y13" s="1836"/>
      <c r="Z13" s="1836"/>
      <c r="AA13" s="1836"/>
      <c r="AB13" s="1836"/>
    </row>
    <row r="14" spans="1:28">
      <c r="A14" s="1837"/>
      <c r="B14" s="1837"/>
      <c r="C14" s="1837"/>
      <c r="D14" s="1837"/>
      <c r="E14" s="1837"/>
      <c r="F14" s="1837"/>
      <c r="G14" s="1837"/>
      <c r="H14" s="1837"/>
      <c r="I14" s="1837"/>
      <c r="J14" s="1837"/>
      <c r="K14" s="1837"/>
      <c r="L14" s="1837"/>
      <c r="M14" s="1837"/>
      <c r="N14" s="1844"/>
      <c r="O14" s="1836"/>
      <c r="P14" s="1836"/>
      <c r="Q14" s="1836"/>
      <c r="R14" s="1836"/>
      <c r="S14" s="1836"/>
      <c r="T14" s="1836"/>
      <c r="U14" s="1836"/>
      <c r="V14" s="1836"/>
      <c r="W14" s="1836"/>
      <c r="X14" s="1836"/>
      <c r="Y14" s="1836"/>
      <c r="Z14" s="1836"/>
      <c r="AA14" s="1836"/>
      <c r="AB14" s="1836"/>
    </row>
    <row r="15" spans="1:28">
      <c r="A15" s="1837"/>
      <c r="B15" s="1837"/>
      <c r="C15" s="1837"/>
      <c r="D15" s="1837"/>
      <c r="E15" s="1837"/>
      <c r="F15" s="1837"/>
      <c r="G15" s="1837"/>
      <c r="H15" s="1837"/>
      <c r="I15" s="1837"/>
      <c r="J15" s="1837"/>
      <c r="K15" s="1837"/>
      <c r="L15" s="1837"/>
      <c r="M15" s="1837"/>
      <c r="N15" s="1844"/>
      <c r="O15" s="1837"/>
      <c r="P15" s="1837"/>
      <c r="Q15" s="1837"/>
      <c r="R15" s="1837"/>
      <c r="S15" s="1837"/>
      <c r="T15" s="1837"/>
      <c r="U15" s="1837"/>
      <c r="V15" s="1837"/>
      <c r="W15" s="1837"/>
      <c r="X15" s="1837"/>
      <c r="Y15" s="1837"/>
      <c r="Z15" s="1837"/>
      <c r="AA15" s="1837"/>
      <c r="AB15" s="1837"/>
    </row>
    <row r="16" spans="1:28">
      <c r="A16" s="1837"/>
      <c r="B16" s="1837"/>
      <c r="C16" s="1837"/>
      <c r="D16" s="1837"/>
      <c r="E16" s="1837"/>
      <c r="F16" s="1837"/>
      <c r="G16" s="1837"/>
      <c r="H16" s="1837"/>
      <c r="I16" s="1837"/>
      <c r="J16" s="1837"/>
      <c r="K16" s="1837"/>
      <c r="L16" s="1837"/>
      <c r="M16" s="1837"/>
      <c r="N16" s="1844"/>
      <c r="O16" s="1837"/>
      <c r="P16" s="1837"/>
      <c r="Q16" s="1837"/>
      <c r="R16" s="1837"/>
      <c r="S16" s="1837"/>
      <c r="T16" s="1837"/>
      <c r="U16" s="1837"/>
      <c r="V16" s="1837"/>
      <c r="W16" s="1837"/>
      <c r="X16" s="1837"/>
      <c r="Y16" s="1837"/>
      <c r="Z16" s="1837"/>
      <c r="AA16" s="1837"/>
      <c r="AB16" s="1837"/>
    </row>
    <row r="17" spans="1:28">
      <c r="A17" s="1837"/>
      <c r="B17" s="1837"/>
      <c r="C17" s="1837"/>
      <c r="D17" s="1837"/>
      <c r="E17" s="1837"/>
      <c r="F17" s="1837"/>
      <c r="G17" s="1837"/>
      <c r="H17" s="1837"/>
      <c r="I17" s="1837"/>
      <c r="J17" s="1837"/>
      <c r="K17" s="1837"/>
      <c r="L17" s="1837"/>
      <c r="M17" s="1837"/>
      <c r="N17" s="1844"/>
      <c r="O17" s="1837"/>
      <c r="P17" s="1837"/>
      <c r="Q17" s="1837"/>
      <c r="R17" s="1837"/>
      <c r="S17" s="1837"/>
      <c r="T17" s="1837"/>
      <c r="U17" s="1837"/>
      <c r="V17" s="1837"/>
      <c r="W17" s="1837"/>
      <c r="X17" s="1837"/>
      <c r="Y17" s="1837"/>
      <c r="Z17" s="1837"/>
      <c r="AA17" s="1837"/>
      <c r="AB17" s="1837"/>
    </row>
    <row r="18" spans="1:28">
      <c r="A18" s="1837"/>
      <c r="B18" s="1837"/>
      <c r="C18" s="1837"/>
      <c r="D18" s="1837"/>
      <c r="E18" s="1837"/>
      <c r="F18" s="1837"/>
      <c r="G18" s="1837"/>
      <c r="H18" s="1837"/>
      <c r="I18" s="1837"/>
      <c r="J18" s="1837"/>
      <c r="K18" s="1837"/>
      <c r="L18" s="1837"/>
      <c r="M18" s="1837"/>
      <c r="N18" s="1844"/>
      <c r="O18" s="1837"/>
      <c r="P18" s="1837"/>
      <c r="Q18" s="1837"/>
      <c r="R18" s="1837"/>
      <c r="S18" s="1837"/>
      <c r="T18" s="1837"/>
      <c r="U18" s="1837"/>
      <c r="V18" s="1837"/>
      <c r="W18" s="1837"/>
      <c r="X18" s="1837"/>
      <c r="Y18" s="1837"/>
      <c r="Z18" s="1837"/>
      <c r="AA18" s="1837"/>
      <c r="AB18" s="1837"/>
    </row>
    <row r="19" spans="1:28">
      <c r="A19" s="1838"/>
      <c r="B19" s="1838"/>
      <c r="C19" s="1838"/>
      <c r="D19" s="1838"/>
      <c r="E19" s="1838"/>
      <c r="F19" s="1838"/>
      <c r="G19" s="1838"/>
      <c r="H19" s="1838"/>
      <c r="I19" s="1838"/>
      <c r="J19" s="1838"/>
      <c r="K19" s="1838"/>
      <c r="L19" s="1838"/>
      <c r="M19" s="1838"/>
      <c r="N19" s="1845"/>
      <c r="O19" s="1838"/>
      <c r="P19" s="1838"/>
      <c r="Q19" s="1838"/>
      <c r="R19" s="1838"/>
      <c r="S19" s="1838"/>
      <c r="T19" s="1838"/>
      <c r="U19" s="1838"/>
      <c r="V19" s="1838"/>
      <c r="W19" s="1838"/>
      <c r="X19" s="1838"/>
      <c r="Y19" s="1838"/>
      <c r="Z19" s="1838"/>
      <c r="AA19" s="1838"/>
      <c r="AB19" s="1838"/>
    </row>
    <row r="20" spans="1:28">
      <c r="A20" s="1855" t="s">
        <v>1654</v>
      </c>
      <c r="B20" s="1855"/>
      <c r="C20" s="1855"/>
      <c r="D20" s="1855"/>
      <c r="E20" s="1855"/>
      <c r="F20" s="1855"/>
      <c r="G20" s="1855"/>
      <c r="H20" s="1855"/>
      <c r="I20" s="1855"/>
      <c r="J20" s="1856"/>
      <c r="K20" s="1859" t="s">
        <v>1655</v>
      </c>
      <c r="L20" s="1855"/>
      <c r="M20" s="1855"/>
      <c r="N20" s="1855"/>
      <c r="O20" s="1855"/>
      <c r="P20" s="1855"/>
      <c r="Q20" s="1855"/>
      <c r="R20" s="1855"/>
      <c r="S20" s="1855"/>
      <c r="T20" s="1855"/>
      <c r="U20" s="1855"/>
      <c r="V20" s="1855"/>
      <c r="W20" s="1855"/>
      <c r="X20" s="1855"/>
      <c r="Y20" s="1855"/>
      <c r="Z20" s="1855"/>
      <c r="AA20" s="1855"/>
      <c r="AB20" s="1855"/>
    </row>
    <row r="21" spans="1:28">
      <c r="A21" s="1857"/>
      <c r="B21" s="1857"/>
      <c r="C21" s="1857"/>
      <c r="D21" s="1857"/>
      <c r="E21" s="1857"/>
      <c r="F21" s="1857"/>
      <c r="G21" s="1857"/>
      <c r="H21" s="1857"/>
      <c r="I21" s="1857"/>
      <c r="J21" s="1858"/>
      <c r="K21" s="1860"/>
      <c r="L21" s="1857"/>
      <c r="M21" s="1857"/>
      <c r="N21" s="1857"/>
      <c r="O21" s="1857"/>
      <c r="P21" s="1857"/>
      <c r="Q21" s="1857"/>
      <c r="R21" s="1857"/>
      <c r="S21" s="1857"/>
      <c r="T21" s="1857"/>
      <c r="U21" s="1857"/>
      <c r="V21" s="1857"/>
      <c r="W21" s="1857"/>
      <c r="X21" s="1857"/>
      <c r="Y21" s="1857"/>
      <c r="Z21" s="1857"/>
      <c r="AA21" s="1857"/>
      <c r="AB21" s="1857"/>
    </row>
    <row r="22" spans="1:28">
      <c r="A22" s="973"/>
      <c r="B22" s="728" t="s">
        <v>1656</v>
      </c>
      <c r="C22" s="728"/>
      <c r="D22" s="974"/>
      <c r="E22" s="728" t="s">
        <v>1657</v>
      </c>
      <c r="F22" s="728"/>
      <c r="G22" s="974"/>
      <c r="H22" s="728" t="s">
        <v>1658</v>
      </c>
      <c r="I22" s="728"/>
      <c r="J22" s="972"/>
      <c r="K22" s="1860"/>
      <c r="L22" s="1857"/>
      <c r="M22" s="1857"/>
      <c r="N22" s="1857"/>
      <c r="O22" s="1857"/>
      <c r="P22" s="1857"/>
      <c r="Q22" s="1857"/>
      <c r="R22" s="1857"/>
      <c r="S22" s="1857"/>
      <c r="T22" s="1857"/>
      <c r="U22" s="1857"/>
      <c r="V22" s="1857"/>
      <c r="W22" s="1857"/>
      <c r="X22" s="1857"/>
      <c r="Y22" s="1857"/>
      <c r="Z22" s="1857"/>
      <c r="AA22" s="1857"/>
      <c r="AB22" s="1857"/>
    </row>
    <row r="23" spans="1:28">
      <c r="A23" s="973"/>
      <c r="B23" s="728" t="s">
        <v>1525</v>
      </c>
      <c r="C23" s="728"/>
      <c r="D23" s="728"/>
      <c r="E23" s="728"/>
      <c r="F23" s="728"/>
      <c r="G23" s="728"/>
      <c r="H23" s="728"/>
      <c r="I23" s="728"/>
      <c r="J23" s="972"/>
      <c r="K23" s="975"/>
      <c r="L23" s="976"/>
      <c r="M23" s="728" t="s">
        <v>1526</v>
      </c>
      <c r="N23" s="977"/>
      <c r="O23" s="973"/>
      <c r="P23" s="728" t="s">
        <v>1527</v>
      </c>
      <c r="Q23" s="728"/>
      <c r="R23" s="728"/>
      <c r="S23" s="728"/>
      <c r="T23" s="728"/>
      <c r="U23" s="728"/>
      <c r="V23" s="728"/>
      <c r="W23" s="728"/>
      <c r="X23" s="973"/>
      <c r="Y23" s="728" t="s">
        <v>1528</v>
      </c>
      <c r="Z23" s="728"/>
      <c r="AA23" s="728"/>
      <c r="AB23" s="728"/>
    </row>
    <row r="24" spans="1:28">
      <c r="A24" s="974"/>
      <c r="B24" s="728" t="s">
        <v>1529</v>
      </c>
      <c r="C24" s="728"/>
      <c r="D24" s="728"/>
      <c r="E24" s="728"/>
      <c r="F24" s="728"/>
      <c r="G24" s="974"/>
      <c r="H24" s="728" t="s">
        <v>305</v>
      </c>
      <c r="I24" s="728"/>
      <c r="J24" s="972"/>
      <c r="K24" s="975"/>
      <c r="L24" s="973"/>
      <c r="M24" s="728" t="s">
        <v>306</v>
      </c>
      <c r="N24" s="728"/>
      <c r="O24" s="728"/>
      <c r="P24" s="728"/>
      <c r="Q24" s="728"/>
      <c r="R24" s="728"/>
      <c r="S24" s="973"/>
      <c r="T24" s="728" t="s">
        <v>307</v>
      </c>
      <c r="U24" s="728"/>
      <c r="V24" s="728"/>
      <c r="W24" s="728"/>
      <c r="X24" s="728"/>
      <c r="Y24" s="728"/>
      <c r="Z24" s="728"/>
      <c r="AA24" s="728"/>
      <c r="AB24" s="728"/>
    </row>
    <row r="25" spans="1:28">
      <c r="A25" s="978"/>
      <c r="B25" s="728" t="s">
        <v>308</v>
      </c>
      <c r="C25" s="728"/>
      <c r="D25" s="728"/>
      <c r="E25" s="728"/>
      <c r="F25" s="974"/>
      <c r="G25" s="728" t="s">
        <v>309</v>
      </c>
      <c r="H25" s="728"/>
      <c r="I25" s="728"/>
      <c r="J25" s="972"/>
      <c r="K25" s="975"/>
      <c r="L25" s="979"/>
      <c r="M25" s="728" t="s">
        <v>310</v>
      </c>
      <c r="N25" s="728"/>
      <c r="O25" s="728"/>
      <c r="P25" s="728"/>
      <c r="Q25" s="973"/>
      <c r="R25" s="728" t="s">
        <v>1550</v>
      </c>
      <c r="S25" s="728"/>
      <c r="T25" s="728"/>
      <c r="U25" s="728"/>
      <c r="V25" s="728"/>
      <c r="W25" s="728"/>
      <c r="X25" s="973"/>
      <c r="Y25" s="728" t="s">
        <v>1551</v>
      </c>
      <c r="Z25" s="728"/>
      <c r="AA25" s="728"/>
      <c r="AB25" s="728"/>
    </row>
    <row r="26" spans="1:28" ht="18.75" customHeight="1">
      <c r="A26" s="727"/>
      <c r="B26" s="727"/>
      <c r="C26" s="727"/>
      <c r="D26" s="727"/>
      <c r="E26" s="727"/>
      <c r="F26" s="727"/>
      <c r="G26" s="727"/>
      <c r="H26" s="727"/>
      <c r="I26" s="727"/>
      <c r="J26" s="980"/>
      <c r="K26" s="730"/>
      <c r="L26" s="727"/>
      <c r="M26" s="727"/>
      <c r="N26" s="727"/>
      <c r="O26" s="727"/>
      <c r="P26" s="727"/>
      <c r="Q26" s="727"/>
      <c r="R26" s="727"/>
      <c r="S26" s="727"/>
      <c r="T26" s="727"/>
      <c r="U26" s="727"/>
      <c r="V26" s="727"/>
      <c r="W26" s="727"/>
      <c r="X26" s="727"/>
      <c r="Y26" s="727"/>
      <c r="Z26" s="727"/>
      <c r="AA26" s="727"/>
      <c r="AB26" s="727"/>
    </row>
    <row r="27" spans="1:28">
      <c r="A27" s="729" t="s">
        <v>1552</v>
      </c>
      <c r="B27" s="729"/>
      <c r="C27" s="729"/>
      <c r="D27" s="729"/>
      <c r="E27" s="729"/>
      <c r="F27" s="729"/>
      <c r="G27" s="729"/>
      <c r="H27" s="729"/>
      <c r="I27" s="729"/>
      <c r="J27" s="729"/>
      <c r="K27" s="729"/>
      <c r="L27" s="729"/>
      <c r="M27" s="729"/>
      <c r="N27" s="729"/>
      <c r="O27" s="729"/>
      <c r="P27" s="729"/>
      <c r="Q27" s="729"/>
      <c r="R27" s="729"/>
      <c r="S27" s="729"/>
      <c r="T27" s="729"/>
      <c r="U27" s="729"/>
      <c r="V27" s="729"/>
      <c r="W27" s="729"/>
      <c r="X27" s="729"/>
      <c r="Y27" s="729"/>
      <c r="Z27" s="729"/>
      <c r="AA27" s="729"/>
      <c r="AB27" s="729"/>
    </row>
    <row r="28" spans="1:28" ht="9.75" customHeight="1">
      <c r="A28" s="729"/>
      <c r="B28" s="729"/>
      <c r="C28" s="729"/>
      <c r="D28" s="729"/>
      <c r="E28" s="729"/>
      <c r="F28" s="729"/>
      <c r="G28" s="729"/>
      <c r="H28" s="729"/>
      <c r="I28" s="729"/>
      <c r="J28" s="729"/>
      <c r="K28" s="729"/>
      <c r="L28" s="729"/>
      <c r="M28" s="729"/>
      <c r="N28" s="729"/>
      <c r="O28" s="729"/>
      <c r="P28" s="729"/>
      <c r="Q28" s="729"/>
      <c r="R28" s="729"/>
      <c r="S28" s="729"/>
      <c r="T28" s="729"/>
      <c r="U28" s="729"/>
      <c r="V28" s="729"/>
      <c r="W28" s="729"/>
      <c r="X28" s="729"/>
      <c r="Y28" s="729"/>
      <c r="Z28" s="729"/>
      <c r="AA28" s="729"/>
      <c r="AB28" s="729"/>
    </row>
    <row r="29" spans="1:28">
      <c r="A29" s="973"/>
      <c r="B29" s="729" t="s">
        <v>1553</v>
      </c>
      <c r="C29" s="729"/>
      <c r="D29" s="729"/>
      <c r="E29" s="729"/>
      <c r="F29" s="729"/>
      <c r="G29" s="729"/>
      <c r="H29" s="973"/>
      <c r="I29" s="729" t="s">
        <v>1554</v>
      </c>
      <c r="J29" s="729"/>
      <c r="K29" s="973"/>
      <c r="L29" s="729" t="s">
        <v>1555</v>
      </c>
      <c r="M29" s="729"/>
      <c r="N29" s="973"/>
      <c r="O29" s="729" t="s">
        <v>1556</v>
      </c>
      <c r="P29" s="729"/>
      <c r="Q29" s="729"/>
      <c r="R29" s="973"/>
      <c r="S29" s="729" t="s">
        <v>1299</v>
      </c>
      <c r="T29" s="729"/>
      <c r="U29" s="729"/>
      <c r="V29" s="729"/>
      <c r="W29" s="1847"/>
      <c r="X29" s="1847"/>
      <c r="Y29" s="1847"/>
      <c r="Z29" s="1847"/>
      <c r="AA29" s="1847"/>
      <c r="AB29" s="1847"/>
    </row>
    <row r="30" spans="1:28" ht="16.5" customHeight="1">
      <c r="A30" s="729"/>
      <c r="B30" s="729"/>
      <c r="C30" s="729"/>
      <c r="D30" s="729"/>
      <c r="E30" s="729"/>
      <c r="F30" s="729"/>
      <c r="G30" s="729"/>
      <c r="H30" s="729"/>
      <c r="I30" s="729"/>
      <c r="J30" s="729"/>
      <c r="K30" s="729"/>
      <c r="L30" s="729"/>
      <c r="M30" s="729"/>
      <c r="N30" s="729"/>
      <c r="O30" s="729"/>
      <c r="P30" s="729"/>
      <c r="Q30" s="729"/>
      <c r="R30" s="729"/>
      <c r="S30" s="729"/>
      <c r="T30" s="729"/>
      <c r="U30" s="729"/>
      <c r="V30" s="729"/>
      <c r="W30" s="729"/>
      <c r="X30" s="729"/>
      <c r="Y30" s="729"/>
      <c r="Z30" s="729"/>
      <c r="AA30" s="729"/>
      <c r="AB30" s="729"/>
    </row>
    <row r="31" spans="1:28">
      <c r="A31" s="1861" t="s">
        <v>574</v>
      </c>
      <c r="B31" s="1861"/>
      <c r="C31" s="1861"/>
      <c r="D31" s="1861"/>
      <c r="E31" s="1861"/>
      <c r="F31" s="1861"/>
      <c r="G31" s="1861"/>
      <c r="H31" s="1861"/>
      <c r="I31" s="1861"/>
      <c r="J31" s="1861"/>
      <c r="K31" s="1861"/>
      <c r="L31" s="1862" t="s">
        <v>2143</v>
      </c>
      <c r="M31" s="1861"/>
      <c r="N31" s="1861"/>
      <c r="O31" s="1861"/>
      <c r="P31" s="1861"/>
      <c r="Q31" s="1861"/>
      <c r="R31" s="1861"/>
      <c r="S31" s="1861"/>
      <c r="T31" s="1861"/>
      <c r="U31" s="1863"/>
      <c r="V31" s="1861" t="s">
        <v>2144</v>
      </c>
      <c r="W31" s="1861"/>
      <c r="X31" s="1861"/>
      <c r="Y31" s="1861"/>
      <c r="Z31" s="1861"/>
      <c r="AA31" s="1861"/>
      <c r="AB31" s="1861"/>
    </row>
    <row r="32" spans="1:28" ht="23.1" customHeight="1">
      <c r="A32" s="1852"/>
      <c r="B32" s="1852"/>
      <c r="C32" s="1852"/>
      <c r="D32" s="1852"/>
      <c r="E32" s="1852"/>
      <c r="F32" s="1852"/>
      <c r="G32" s="1852"/>
      <c r="H32" s="1852"/>
      <c r="I32" s="1852"/>
      <c r="J32" s="1852"/>
      <c r="K32" s="1853"/>
      <c r="L32" s="1854"/>
      <c r="M32" s="1852"/>
      <c r="N32" s="1852"/>
      <c r="O32" s="1852"/>
      <c r="P32" s="1852"/>
      <c r="Q32" s="1852"/>
      <c r="R32" s="1852"/>
      <c r="S32" s="1852"/>
      <c r="T32" s="1852"/>
      <c r="U32" s="1853"/>
      <c r="V32" s="1854"/>
      <c r="W32" s="1852"/>
      <c r="X32" s="1852"/>
      <c r="Y32" s="1852"/>
      <c r="Z32" s="1852"/>
      <c r="AA32" s="1852"/>
      <c r="AB32" s="1852"/>
    </row>
    <row r="33" spans="1:28" ht="23.1" customHeight="1">
      <c r="A33" s="1852"/>
      <c r="B33" s="1852"/>
      <c r="C33" s="1852"/>
      <c r="D33" s="1852"/>
      <c r="E33" s="1852"/>
      <c r="F33" s="1852"/>
      <c r="G33" s="1852"/>
      <c r="H33" s="1852"/>
      <c r="I33" s="1852"/>
      <c r="J33" s="1852"/>
      <c r="K33" s="1853"/>
      <c r="L33" s="1854"/>
      <c r="M33" s="1852"/>
      <c r="N33" s="1852"/>
      <c r="O33" s="1852"/>
      <c r="P33" s="1852"/>
      <c r="Q33" s="1852"/>
      <c r="R33" s="1852"/>
      <c r="S33" s="1852"/>
      <c r="T33" s="1852"/>
      <c r="U33" s="1853"/>
      <c r="V33" s="1854"/>
      <c r="W33" s="1852"/>
      <c r="X33" s="1852"/>
      <c r="Y33" s="1852"/>
      <c r="Z33" s="1852"/>
      <c r="AA33" s="1852"/>
      <c r="AB33" s="1852"/>
    </row>
    <row r="34" spans="1:28" ht="23.1" customHeight="1">
      <c r="A34" s="1852"/>
      <c r="B34" s="1852"/>
      <c r="C34" s="1852"/>
      <c r="D34" s="1852"/>
      <c r="E34" s="1852"/>
      <c r="F34" s="1852"/>
      <c r="G34" s="1852"/>
      <c r="H34" s="1852"/>
      <c r="I34" s="1852"/>
      <c r="J34" s="1852"/>
      <c r="K34" s="1853"/>
      <c r="L34" s="1854"/>
      <c r="M34" s="1852"/>
      <c r="N34" s="1852"/>
      <c r="O34" s="1852"/>
      <c r="P34" s="1852"/>
      <c r="Q34" s="1852"/>
      <c r="R34" s="1852"/>
      <c r="S34" s="1852"/>
      <c r="T34" s="1852"/>
      <c r="U34" s="1853"/>
      <c r="V34" s="1854"/>
      <c r="W34" s="1852"/>
      <c r="X34" s="1852"/>
      <c r="Y34" s="1852"/>
      <c r="Z34" s="1852"/>
      <c r="AA34" s="1852"/>
      <c r="AB34" s="1852"/>
    </row>
    <row r="35" spans="1:28" ht="23.1" customHeight="1">
      <c r="A35" s="1852"/>
      <c r="B35" s="1852"/>
      <c r="C35" s="1852"/>
      <c r="D35" s="1852"/>
      <c r="E35" s="1852"/>
      <c r="F35" s="1852"/>
      <c r="G35" s="1852"/>
      <c r="H35" s="1852"/>
      <c r="I35" s="1852"/>
      <c r="J35" s="1852"/>
      <c r="K35" s="1853"/>
      <c r="L35" s="1854"/>
      <c r="M35" s="1852"/>
      <c r="N35" s="1852"/>
      <c r="O35" s="1852"/>
      <c r="P35" s="1852"/>
      <c r="Q35" s="1852"/>
      <c r="R35" s="1852"/>
      <c r="S35" s="1852"/>
      <c r="T35" s="1852"/>
      <c r="U35" s="1853"/>
      <c r="V35" s="1854"/>
      <c r="W35" s="1852"/>
      <c r="X35" s="1852"/>
      <c r="Y35" s="1852"/>
      <c r="Z35" s="1852"/>
      <c r="AA35" s="1852"/>
      <c r="AB35" s="1852"/>
    </row>
    <row r="36" spans="1:28" ht="23.1" customHeight="1">
      <c r="A36" s="1852"/>
      <c r="B36" s="1852"/>
      <c r="C36" s="1852"/>
      <c r="D36" s="1852"/>
      <c r="E36" s="1852"/>
      <c r="F36" s="1852"/>
      <c r="G36" s="1852"/>
      <c r="H36" s="1852"/>
      <c r="I36" s="1852"/>
      <c r="J36" s="1852"/>
      <c r="K36" s="1853"/>
      <c r="L36" s="1854"/>
      <c r="M36" s="1852"/>
      <c r="N36" s="1852"/>
      <c r="O36" s="1852"/>
      <c r="P36" s="1852"/>
      <c r="Q36" s="1852"/>
      <c r="R36" s="1852"/>
      <c r="S36" s="1852"/>
      <c r="T36" s="1852"/>
      <c r="U36" s="1853"/>
      <c r="V36" s="1854"/>
      <c r="W36" s="1852"/>
      <c r="X36" s="1852"/>
      <c r="Y36" s="1852"/>
      <c r="Z36" s="1852"/>
      <c r="AA36" s="1852"/>
      <c r="AB36" s="1852"/>
    </row>
    <row r="37" spans="1:28" ht="23.1" customHeight="1">
      <c r="A37" s="1852"/>
      <c r="B37" s="1852"/>
      <c r="C37" s="1852"/>
      <c r="D37" s="1852"/>
      <c r="E37" s="1852"/>
      <c r="F37" s="1852"/>
      <c r="G37" s="1852"/>
      <c r="H37" s="1852"/>
      <c r="I37" s="1852"/>
      <c r="J37" s="1852"/>
      <c r="K37" s="1853"/>
      <c r="L37" s="1854"/>
      <c r="M37" s="1852"/>
      <c r="N37" s="1852"/>
      <c r="O37" s="1852"/>
      <c r="P37" s="1852"/>
      <c r="Q37" s="1852"/>
      <c r="R37" s="1852"/>
      <c r="S37" s="1852"/>
      <c r="T37" s="1852"/>
      <c r="U37" s="1853"/>
      <c r="V37" s="1854"/>
      <c r="W37" s="1852"/>
      <c r="X37" s="1852"/>
      <c r="Y37" s="1852"/>
      <c r="Z37" s="1852"/>
      <c r="AA37" s="1852"/>
      <c r="AB37" s="1852"/>
    </row>
    <row r="38" spans="1:28">
      <c r="A38" s="729" t="s">
        <v>2145</v>
      </c>
      <c r="B38" s="729"/>
      <c r="C38" s="729"/>
      <c r="D38" s="729"/>
      <c r="E38" s="729"/>
      <c r="F38" s="729"/>
      <c r="G38" s="729"/>
      <c r="H38" s="729"/>
      <c r="I38" s="729"/>
      <c r="J38" s="729"/>
      <c r="K38" s="729"/>
      <c r="L38" s="729"/>
      <c r="M38" s="729"/>
      <c r="N38" s="729"/>
      <c r="O38" s="729"/>
      <c r="P38" s="729"/>
      <c r="Q38" s="729"/>
      <c r="R38" s="729"/>
      <c r="S38" s="729"/>
      <c r="T38" s="729"/>
      <c r="U38" s="729"/>
      <c r="V38" s="729"/>
      <c r="W38" s="729"/>
      <c r="X38" s="729"/>
      <c r="Y38" s="729"/>
      <c r="Z38" s="729"/>
      <c r="AA38" s="729"/>
      <c r="AB38" s="729"/>
    </row>
    <row r="39" spans="1:28">
      <c r="A39" s="729"/>
      <c r="B39" s="729"/>
      <c r="C39" s="729"/>
      <c r="D39" s="729"/>
      <c r="E39" s="729"/>
      <c r="F39" s="729"/>
      <c r="G39" s="729"/>
      <c r="H39" s="729"/>
      <c r="I39" s="729"/>
      <c r="J39" s="729"/>
      <c r="K39" s="729"/>
      <c r="L39" s="729"/>
      <c r="M39" s="729"/>
      <c r="N39" s="729"/>
      <c r="O39" s="729"/>
      <c r="P39" s="729"/>
      <c r="Q39" s="729"/>
      <c r="R39" s="729"/>
      <c r="S39" s="729"/>
      <c r="T39" s="729"/>
      <c r="U39" s="729"/>
      <c r="V39" s="729"/>
      <c r="W39" s="729"/>
      <c r="X39" s="729"/>
      <c r="Y39" s="729"/>
      <c r="Z39" s="729"/>
      <c r="AA39" s="729"/>
      <c r="AB39" s="729"/>
    </row>
    <row r="40" spans="1:28">
      <c r="A40" s="729" t="s">
        <v>2146</v>
      </c>
      <c r="B40" s="729"/>
      <c r="C40" s="729"/>
      <c r="D40" s="729"/>
      <c r="E40" s="729"/>
      <c r="F40" s="729"/>
      <c r="G40" s="729"/>
      <c r="H40" s="729"/>
      <c r="I40" s="729"/>
      <c r="J40" s="729"/>
      <c r="K40" s="729"/>
      <c r="L40" s="729"/>
      <c r="M40" s="729"/>
      <c r="N40" s="973"/>
      <c r="O40" s="729" t="s">
        <v>194</v>
      </c>
      <c r="P40" s="729"/>
      <c r="Q40" s="973"/>
      <c r="R40" s="729" t="s">
        <v>193</v>
      </c>
      <c r="S40" s="729"/>
      <c r="T40" s="729" t="s">
        <v>2147</v>
      </c>
      <c r="U40" s="729"/>
      <c r="V40" s="729"/>
      <c r="W40" s="729"/>
      <c r="X40" s="729"/>
      <c r="Y40" s="729"/>
      <c r="Z40" s="729"/>
      <c r="AA40" s="729"/>
      <c r="AB40" s="729"/>
    </row>
    <row r="41" spans="1:28" ht="10.5" customHeight="1">
      <c r="A41" s="729"/>
      <c r="B41" s="729"/>
      <c r="C41" s="729"/>
      <c r="D41" s="729"/>
      <c r="E41" s="729"/>
      <c r="F41" s="729"/>
      <c r="G41" s="729"/>
      <c r="H41" s="729"/>
      <c r="I41" s="729"/>
      <c r="J41" s="729"/>
      <c r="K41" s="729"/>
      <c r="L41" s="729"/>
      <c r="M41" s="729"/>
      <c r="N41" s="729"/>
      <c r="O41" s="729"/>
      <c r="P41" s="729"/>
      <c r="Q41" s="729"/>
      <c r="R41" s="729"/>
      <c r="S41" s="729"/>
      <c r="T41" s="729"/>
      <c r="U41" s="729"/>
      <c r="V41" s="729"/>
      <c r="W41" s="729"/>
      <c r="X41" s="729"/>
      <c r="Y41" s="729"/>
      <c r="Z41" s="729"/>
      <c r="AA41" s="729"/>
      <c r="AB41" s="729"/>
    </row>
    <row r="42" spans="1:28">
      <c r="A42" s="729" t="s">
        <v>2148</v>
      </c>
      <c r="B42" s="729"/>
      <c r="C42" s="729"/>
      <c r="D42" s="729"/>
      <c r="E42" s="729"/>
      <c r="F42" s="729"/>
      <c r="G42" s="729"/>
      <c r="H42" s="729"/>
      <c r="I42" s="729"/>
      <c r="J42" s="1864" t="s">
        <v>1440</v>
      </c>
      <c r="K42" s="1864"/>
      <c r="L42" s="729" t="s">
        <v>2149</v>
      </c>
      <c r="M42" s="729"/>
      <c r="N42" s="729"/>
      <c r="O42" s="1865" t="s">
        <v>1440</v>
      </c>
      <c r="P42" s="1865"/>
      <c r="Q42" s="729" t="s">
        <v>2150</v>
      </c>
      <c r="R42" s="981"/>
      <c r="S42" s="728"/>
      <c r="T42" s="729"/>
      <c r="U42" s="728"/>
      <c r="V42" s="729"/>
      <c r="W42" s="729"/>
      <c r="X42" s="729"/>
      <c r="Y42" s="729"/>
      <c r="Z42" s="729"/>
      <c r="AA42" s="729"/>
      <c r="AB42" s="729"/>
    </row>
    <row r="43" spans="1:28" ht="10.5" customHeight="1">
      <c r="A43" s="729"/>
      <c r="B43" s="729"/>
      <c r="C43" s="729"/>
      <c r="D43" s="729"/>
      <c r="E43" s="729"/>
      <c r="F43" s="729"/>
      <c r="G43" s="729"/>
      <c r="H43" s="729"/>
      <c r="I43" s="729"/>
      <c r="J43" s="729"/>
      <c r="K43" s="729"/>
      <c r="L43" s="729"/>
      <c r="M43" s="729"/>
      <c r="N43" s="729"/>
      <c r="O43" s="729"/>
      <c r="P43" s="729"/>
      <c r="Q43" s="729"/>
      <c r="R43" s="729"/>
      <c r="S43" s="729"/>
      <c r="T43" s="729"/>
      <c r="U43" s="729"/>
      <c r="V43" s="729"/>
      <c r="W43" s="729"/>
      <c r="X43" s="729"/>
      <c r="Y43" s="729"/>
      <c r="Z43" s="729"/>
      <c r="AA43" s="729"/>
      <c r="AB43" s="729"/>
    </row>
    <row r="44" spans="1:28">
      <c r="A44" s="1866" t="s">
        <v>1232</v>
      </c>
      <c r="B44" s="1866"/>
      <c r="C44" s="1866"/>
      <c r="D44" s="1866"/>
      <c r="E44" s="1866"/>
      <c r="F44" s="1866"/>
      <c r="G44" s="1866"/>
      <c r="H44" s="1866"/>
      <c r="I44" s="1866"/>
      <c r="J44" s="1866"/>
      <c r="K44" s="1866"/>
      <c r="L44" s="1866"/>
      <c r="M44" s="1866"/>
      <c r="N44" s="1866"/>
      <c r="O44" s="1866"/>
      <c r="P44" s="1866"/>
      <c r="Q44" s="1866"/>
      <c r="R44" s="1866"/>
      <c r="S44" s="1866"/>
      <c r="T44" s="1866"/>
      <c r="U44" s="1866"/>
      <c r="V44" s="1866"/>
      <c r="W44" s="1866"/>
      <c r="X44" s="1866"/>
      <c r="Y44" s="1866"/>
      <c r="Z44" s="1866"/>
      <c r="AA44" s="1866"/>
      <c r="AB44" s="1866"/>
    </row>
    <row r="45" spans="1:28">
      <c r="A45" s="1866"/>
      <c r="B45" s="1866"/>
      <c r="C45" s="1866"/>
      <c r="D45" s="1866"/>
      <c r="E45" s="1866"/>
      <c r="F45" s="1866"/>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row>
    <row r="46" spans="1:28" s="982" customFormat="1" ht="11.25">
      <c r="A46" s="729"/>
      <c r="B46" s="973"/>
      <c r="C46" s="729" t="s">
        <v>1233</v>
      </c>
      <c r="D46" s="729"/>
      <c r="E46" s="729"/>
      <c r="F46" s="729"/>
      <c r="G46" s="729"/>
      <c r="H46" s="729"/>
      <c r="I46" s="973"/>
      <c r="J46" s="729" t="s">
        <v>1234</v>
      </c>
      <c r="K46" s="729"/>
      <c r="L46" s="729"/>
      <c r="M46" s="729"/>
      <c r="N46" s="729"/>
      <c r="O46" s="973"/>
      <c r="P46" s="729" t="s">
        <v>1235</v>
      </c>
      <c r="Q46" s="729"/>
      <c r="R46" s="729"/>
      <c r="S46" s="729"/>
      <c r="T46" s="973"/>
      <c r="U46" s="729" t="s">
        <v>284</v>
      </c>
      <c r="V46" s="729"/>
      <c r="W46" s="729"/>
      <c r="X46" s="729"/>
      <c r="Y46" s="729"/>
      <c r="Z46" s="729"/>
      <c r="AA46" s="729"/>
      <c r="AB46" s="729"/>
    </row>
    <row r="47" spans="1:28">
      <c r="A47" s="1867"/>
      <c r="B47" s="1867"/>
      <c r="C47" s="1867"/>
      <c r="D47" s="1867"/>
      <c r="E47" s="1867"/>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row>
    <row r="48" spans="1:28">
      <c r="A48" s="1867"/>
      <c r="B48" s="1867"/>
      <c r="C48" s="1867"/>
      <c r="D48" s="1867"/>
      <c r="E48" s="1867"/>
      <c r="F48" s="1867"/>
      <c r="G48" s="1867"/>
      <c r="H48" s="1867"/>
      <c r="I48" s="1867"/>
      <c r="J48" s="1867"/>
      <c r="K48" s="1867"/>
      <c r="L48" s="1867"/>
      <c r="M48" s="1867"/>
      <c r="N48" s="1867"/>
      <c r="O48" s="1867"/>
      <c r="P48" s="1867"/>
      <c r="Q48" s="1867"/>
      <c r="R48" s="1867"/>
      <c r="S48" s="1867"/>
      <c r="T48" s="1867"/>
      <c r="U48" s="1867"/>
      <c r="V48" s="1867"/>
      <c r="W48" s="1867"/>
      <c r="X48" s="1867"/>
      <c r="Y48" s="1867"/>
      <c r="Z48" s="1867"/>
      <c r="AA48" s="1867"/>
      <c r="AB48" s="1867"/>
    </row>
    <row r="49" spans="1:28" ht="13.5" thickBot="1">
      <c r="A49" s="1868"/>
      <c r="B49" s="1868"/>
      <c r="C49" s="1868"/>
      <c r="D49" s="1868"/>
      <c r="E49" s="1868"/>
      <c r="F49" s="1868"/>
      <c r="G49" s="1868"/>
      <c r="H49" s="1868"/>
      <c r="I49" s="1868"/>
      <c r="J49" s="1868"/>
      <c r="K49" s="1868"/>
      <c r="L49" s="1868"/>
      <c r="M49" s="1868"/>
      <c r="N49" s="1868"/>
      <c r="O49" s="1868"/>
      <c r="P49" s="1868"/>
      <c r="Q49" s="1868"/>
      <c r="R49" s="1868"/>
      <c r="S49" s="1868"/>
      <c r="T49" s="1868"/>
      <c r="U49" s="1868"/>
      <c r="V49" s="1868"/>
      <c r="W49" s="1868"/>
      <c r="X49" s="1868"/>
      <c r="Y49" s="1868"/>
      <c r="Z49" s="1868"/>
      <c r="AA49" s="1868"/>
      <c r="AB49" s="1868"/>
    </row>
    <row r="50" spans="1:28" s="982" customFormat="1" ht="11.25">
      <c r="A50" s="729" t="s">
        <v>1236</v>
      </c>
      <c r="B50" s="729"/>
      <c r="C50" s="729"/>
      <c r="D50" s="729"/>
      <c r="E50" s="729"/>
      <c r="F50" s="729"/>
      <c r="G50" s="729"/>
      <c r="H50" s="729"/>
      <c r="I50" s="729"/>
      <c r="J50" s="729"/>
      <c r="K50" s="729"/>
      <c r="L50" s="729"/>
      <c r="M50" s="729"/>
      <c r="N50" s="729" t="s">
        <v>1237</v>
      </c>
      <c r="O50" s="729"/>
      <c r="P50" s="729"/>
      <c r="Q50" s="729"/>
      <c r="R50" s="729" t="s">
        <v>1238</v>
      </c>
      <c r="S50" s="729"/>
      <c r="T50" s="729"/>
      <c r="U50" s="729"/>
      <c r="V50" s="729"/>
      <c r="W50" s="729"/>
      <c r="X50" s="729"/>
      <c r="Y50" s="729"/>
      <c r="Z50" s="729"/>
      <c r="AA50" s="729"/>
      <c r="AB50" s="983" t="s">
        <v>1239</v>
      </c>
    </row>
    <row r="51" spans="1:28">
      <c r="A51" s="1836" t="s">
        <v>2381</v>
      </c>
      <c r="B51" s="1836"/>
      <c r="C51" s="1836"/>
      <c r="D51" s="1836"/>
      <c r="E51" s="1836"/>
      <c r="F51" s="1836"/>
      <c r="G51" s="1836"/>
      <c r="H51" s="1836"/>
      <c r="I51" s="1836"/>
      <c r="J51" s="1836"/>
      <c r="K51" s="1836"/>
      <c r="L51" s="1836"/>
      <c r="M51" s="1836"/>
      <c r="N51" s="1836"/>
      <c r="O51" s="1836"/>
      <c r="P51" s="1836"/>
      <c r="Q51" s="1836"/>
      <c r="R51" s="1836"/>
      <c r="S51" s="1836"/>
      <c r="T51" s="1836"/>
      <c r="U51" s="1836"/>
      <c r="V51" s="1836"/>
      <c r="W51" s="1836"/>
      <c r="X51" s="1836"/>
      <c r="Y51" s="1836"/>
      <c r="Z51" s="1836"/>
      <c r="AA51" s="1836"/>
      <c r="AB51" s="1836"/>
    </row>
    <row r="52" spans="1:28">
      <c r="A52" s="1836"/>
      <c r="B52" s="1836"/>
      <c r="C52" s="1836"/>
      <c r="D52" s="1836"/>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1836"/>
      <c r="AA52" s="1836"/>
      <c r="AB52" s="1836"/>
    </row>
    <row r="53" spans="1:28">
      <c r="A53" s="1836"/>
      <c r="B53" s="1836"/>
      <c r="C53" s="1836"/>
      <c r="D53" s="1836"/>
      <c r="E53" s="1836"/>
      <c r="F53" s="1836"/>
      <c r="G53" s="1836"/>
      <c r="H53" s="1836"/>
      <c r="I53" s="1836"/>
      <c r="J53" s="1836"/>
      <c r="K53" s="1836"/>
      <c r="L53" s="1836"/>
      <c r="M53" s="1836"/>
      <c r="N53" s="1836"/>
      <c r="O53" s="1836"/>
      <c r="P53" s="1836"/>
      <c r="Q53" s="1836"/>
      <c r="R53" s="1836"/>
      <c r="S53" s="1836"/>
      <c r="T53" s="1836"/>
      <c r="U53" s="1836"/>
      <c r="V53" s="1836"/>
      <c r="W53" s="1836"/>
      <c r="X53" s="1836"/>
      <c r="Y53" s="1836"/>
      <c r="Z53" s="1836"/>
      <c r="AA53" s="1836"/>
      <c r="AB53" s="1836"/>
    </row>
    <row r="54" spans="1:28">
      <c r="A54" s="1520"/>
      <c r="B54" s="1520"/>
      <c r="C54" s="1520"/>
      <c r="D54" s="1520"/>
      <c r="E54" s="1520"/>
      <c r="F54" s="1520"/>
      <c r="G54" s="1520"/>
      <c r="H54" s="1520"/>
      <c r="I54" s="1520"/>
      <c r="J54" s="1520"/>
      <c r="K54" s="1520"/>
      <c r="L54" s="1520"/>
      <c r="M54" s="1520"/>
      <c r="N54" s="1520"/>
      <c r="O54" s="1520"/>
      <c r="P54" s="1520"/>
      <c r="Q54" s="1520"/>
      <c r="R54" s="1520"/>
      <c r="S54" s="1520"/>
      <c r="T54" s="1520"/>
      <c r="U54" s="1520"/>
      <c r="V54" s="1520"/>
      <c r="W54" s="1520"/>
      <c r="X54" s="1520"/>
      <c r="Y54" s="1520"/>
      <c r="Z54" s="1520"/>
      <c r="AA54" s="1520"/>
      <c r="AB54" s="1520"/>
    </row>
    <row r="55" spans="1:28">
      <c r="A55" s="1869"/>
      <c r="B55" s="1869"/>
      <c r="C55" s="1869"/>
      <c r="D55" s="1869"/>
      <c r="E55" s="1869"/>
      <c r="F55" s="1869"/>
      <c r="G55" s="1869"/>
      <c r="H55" s="1869"/>
      <c r="I55" s="1869"/>
      <c r="J55" s="1869"/>
      <c r="K55" s="1869"/>
      <c r="L55" s="1869"/>
      <c r="M55" s="1869"/>
      <c r="N55" s="1869"/>
      <c r="O55" s="1869"/>
      <c r="P55" s="1869"/>
      <c r="Q55" s="1869"/>
      <c r="R55" s="1869"/>
      <c r="S55" s="1869"/>
      <c r="T55" s="1869"/>
      <c r="U55" s="1869"/>
      <c r="V55" s="1869"/>
      <c r="W55" s="1869"/>
      <c r="X55" s="1869"/>
      <c r="Y55" s="1869"/>
      <c r="Z55" s="1869"/>
      <c r="AA55" s="1869"/>
      <c r="AB55" s="1869"/>
    </row>
    <row r="56" spans="1:28">
      <c r="A56" s="728"/>
      <c r="B56" s="728"/>
      <c r="C56" s="728"/>
      <c r="D56" s="728"/>
      <c r="E56" s="728"/>
      <c r="F56" s="728"/>
      <c r="G56" s="728"/>
      <c r="H56" s="13"/>
      <c r="I56" s="13"/>
      <c r="J56" s="728"/>
      <c r="K56" s="1870" t="s">
        <v>2382</v>
      </c>
      <c r="L56" s="1870"/>
      <c r="M56" s="1870"/>
      <c r="N56" s="1870" t="s">
        <v>2383</v>
      </c>
      <c r="O56" s="1870"/>
      <c r="P56" s="1870"/>
      <c r="Q56" s="1870"/>
      <c r="R56" s="1872" t="s">
        <v>2384</v>
      </c>
      <c r="S56" s="1872"/>
      <c r="T56" s="1872"/>
      <c r="U56" s="1872"/>
      <c r="V56" s="1872"/>
      <c r="W56" s="1872"/>
      <c r="X56" s="1872"/>
      <c r="Y56" s="1872"/>
      <c r="Z56" s="1872"/>
      <c r="AA56" s="1872"/>
      <c r="AB56" s="1872"/>
    </row>
    <row r="57" spans="1:28">
      <c r="A57" s="1874" t="s">
        <v>2385</v>
      </c>
      <c r="B57" s="1874"/>
      <c r="C57" s="1874"/>
      <c r="D57" s="1874"/>
      <c r="E57" s="1874"/>
      <c r="F57" s="1874"/>
      <c r="G57" s="1874"/>
      <c r="H57" s="1874"/>
      <c r="I57" s="1874"/>
      <c r="J57" s="1874"/>
      <c r="K57" s="1871"/>
      <c r="L57" s="1871"/>
      <c r="M57" s="1871"/>
      <c r="N57" s="1871"/>
      <c r="O57" s="1871"/>
      <c r="P57" s="1871"/>
      <c r="Q57" s="1871"/>
      <c r="R57" s="1873"/>
      <c r="S57" s="1861"/>
      <c r="T57" s="1861"/>
      <c r="U57" s="1861"/>
      <c r="V57" s="1861"/>
      <c r="W57" s="1861"/>
      <c r="X57" s="1861"/>
      <c r="Y57" s="1861"/>
      <c r="Z57" s="1861"/>
      <c r="AA57" s="1861"/>
      <c r="AB57" s="1861"/>
    </row>
    <row r="58" spans="1:28" ht="20.100000000000001" customHeight="1">
      <c r="A58" s="1447"/>
      <c r="B58" s="1447"/>
      <c r="C58" s="1447"/>
      <c r="D58" s="1447"/>
      <c r="E58" s="1447"/>
      <c r="F58" s="1447"/>
      <c r="G58" s="1447"/>
      <c r="H58" s="1447"/>
      <c r="I58" s="1447"/>
      <c r="J58" s="1447"/>
      <c r="K58" s="1876"/>
      <c r="L58" s="1876"/>
      <c r="M58" s="1876"/>
      <c r="N58" s="1876"/>
      <c r="O58" s="1876"/>
      <c r="P58" s="1876"/>
      <c r="Q58" s="1876"/>
      <c r="R58" s="1849"/>
      <c r="S58" s="1849"/>
      <c r="T58" s="1849"/>
      <c r="U58" s="1849"/>
      <c r="V58" s="1849"/>
      <c r="W58" s="1849"/>
      <c r="X58" s="1849"/>
      <c r="Y58" s="1849"/>
      <c r="Z58" s="1849"/>
      <c r="AA58" s="1849"/>
      <c r="AB58" s="1849"/>
    </row>
    <row r="59" spans="1:28" ht="20.100000000000001" customHeight="1">
      <c r="A59" s="1460"/>
      <c r="B59" s="1460"/>
      <c r="C59" s="1460"/>
      <c r="D59" s="1460"/>
      <c r="E59" s="1460"/>
      <c r="F59" s="1460"/>
      <c r="G59" s="1460"/>
      <c r="H59" s="1460"/>
      <c r="I59" s="1460"/>
      <c r="J59" s="1460"/>
      <c r="K59" s="1875"/>
      <c r="L59" s="1875"/>
      <c r="M59" s="1875"/>
      <c r="N59" s="1875"/>
      <c r="O59" s="1875"/>
      <c r="P59" s="1875"/>
      <c r="Q59" s="1875"/>
      <c r="R59" s="1852"/>
      <c r="S59" s="1852"/>
      <c r="T59" s="1852"/>
      <c r="U59" s="1852"/>
      <c r="V59" s="1852"/>
      <c r="W59" s="1852"/>
      <c r="X59" s="1852"/>
      <c r="Y59" s="1852"/>
      <c r="Z59" s="1852"/>
      <c r="AA59" s="1852"/>
      <c r="AB59" s="1852"/>
    </row>
    <row r="60" spans="1:28" ht="20.100000000000001" customHeight="1">
      <c r="A60" s="1460"/>
      <c r="B60" s="1460"/>
      <c r="C60" s="1460"/>
      <c r="D60" s="1460"/>
      <c r="E60" s="1460"/>
      <c r="F60" s="1460"/>
      <c r="G60" s="1460"/>
      <c r="H60" s="1460"/>
      <c r="I60" s="1460"/>
      <c r="J60" s="1460"/>
      <c r="K60" s="1875"/>
      <c r="L60" s="1875"/>
      <c r="M60" s="1875"/>
      <c r="N60" s="1875"/>
      <c r="O60" s="1875"/>
      <c r="P60" s="1875"/>
      <c r="Q60" s="1875"/>
      <c r="R60" s="1852"/>
      <c r="S60" s="1852"/>
      <c r="T60" s="1852"/>
      <c r="U60" s="1852"/>
      <c r="V60" s="1852"/>
      <c r="W60" s="1852"/>
      <c r="X60" s="1852"/>
      <c r="Y60" s="1852"/>
      <c r="Z60" s="1852"/>
      <c r="AA60" s="1852"/>
      <c r="AB60" s="1852"/>
    </row>
    <row r="61" spans="1:28" ht="20.100000000000001" customHeight="1">
      <c r="A61" s="1447"/>
      <c r="B61" s="1447"/>
      <c r="C61" s="1447"/>
      <c r="D61" s="1447"/>
      <c r="E61" s="1447"/>
      <c r="F61" s="1447"/>
      <c r="G61" s="1447"/>
      <c r="H61" s="1447"/>
      <c r="I61" s="1447"/>
      <c r="J61" s="1447"/>
      <c r="K61" s="1876"/>
      <c r="L61" s="1876"/>
      <c r="M61" s="1876"/>
      <c r="N61" s="1876"/>
      <c r="O61" s="1876"/>
      <c r="P61" s="1876"/>
      <c r="Q61" s="1876"/>
      <c r="R61" s="1849"/>
      <c r="S61" s="1849"/>
      <c r="T61" s="1849"/>
      <c r="U61" s="1849"/>
      <c r="V61" s="1849"/>
      <c r="W61" s="1849"/>
      <c r="X61" s="1849"/>
      <c r="Y61" s="1849"/>
      <c r="Z61" s="1849"/>
      <c r="AA61" s="1849"/>
      <c r="AB61" s="1849"/>
    </row>
    <row r="62" spans="1:28">
      <c r="A62" s="1877" t="s">
        <v>2386</v>
      </c>
      <c r="B62" s="1877"/>
      <c r="C62" s="1877"/>
      <c r="D62" s="1877"/>
      <c r="E62" s="1877"/>
      <c r="F62" s="1877"/>
      <c r="G62" s="1877"/>
      <c r="H62" s="1877"/>
      <c r="I62" s="1877"/>
      <c r="J62" s="1877"/>
      <c r="K62" s="1878" t="s">
        <v>2387</v>
      </c>
      <c r="L62" s="1879"/>
      <c r="M62" s="1879"/>
      <c r="N62" s="1880"/>
      <c r="O62" s="1880"/>
      <c r="P62" s="1880"/>
      <c r="Q62" s="1881"/>
      <c r="R62" s="1885" t="s">
        <v>1881</v>
      </c>
      <c r="S62" s="1886"/>
      <c r="T62" s="1886"/>
      <c r="U62" s="1886"/>
      <c r="V62" s="1886"/>
      <c r="W62" s="1886"/>
      <c r="X62" s="1886"/>
      <c r="Y62" s="1886"/>
      <c r="Z62" s="1886"/>
      <c r="AA62" s="1886"/>
      <c r="AB62" s="1886"/>
    </row>
    <row r="63" spans="1:28">
      <c r="A63" s="1877"/>
      <c r="B63" s="1877"/>
      <c r="C63" s="1877"/>
      <c r="D63" s="1877"/>
      <c r="E63" s="1877"/>
      <c r="F63" s="1877"/>
      <c r="G63" s="1877"/>
      <c r="H63" s="1877"/>
      <c r="I63" s="1877"/>
      <c r="J63" s="1877"/>
      <c r="K63" s="1882"/>
      <c r="L63" s="1883"/>
      <c r="M63" s="1883"/>
      <c r="N63" s="1883"/>
      <c r="O63" s="1883"/>
      <c r="P63" s="1883"/>
      <c r="Q63" s="1884"/>
      <c r="R63" s="1886"/>
      <c r="S63" s="1886"/>
      <c r="T63" s="1886"/>
      <c r="U63" s="1886"/>
      <c r="V63" s="1886"/>
      <c r="W63" s="1886"/>
      <c r="X63" s="1886"/>
      <c r="Y63" s="1886"/>
      <c r="Z63" s="1886"/>
      <c r="AA63" s="1886"/>
      <c r="AB63" s="1886"/>
    </row>
    <row r="64" spans="1:28" ht="20.100000000000001" customHeight="1">
      <c r="A64" s="1852"/>
      <c r="B64" s="1852"/>
      <c r="C64" s="1852"/>
      <c r="D64" s="1852"/>
      <c r="E64" s="1852"/>
      <c r="F64" s="1852"/>
      <c r="G64" s="1852"/>
      <c r="H64" s="1852"/>
      <c r="I64" s="1852"/>
      <c r="J64" s="1852"/>
      <c r="K64" s="1854"/>
      <c r="L64" s="1852"/>
      <c r="M64" s="1852"/>
      <c r="N64" s="1852"/>
      <c r="O64" s="1852"/>
      <c r="P64" s="1852"/>
      <c r="Q64" s="1853"/>
      <c r="R64" s="1852"/>
      <c r="S64" s="1852"/>
      <c r="T64" s="1852"/>
      <c r="U64" s="1852"/>
      <c r="V64" s="1852"/>
      <c r="W64" s="1852"/>
      <c r="X64" s="1852"/>
      <c r="Y64" s="1852"/>
      <c r="Z64" s="1852"/>
      <c r="AA64" s="1852"/>
      <c r="AB64" s="1852"/>
    </row>
    <row r="65" spans="1:28" ht="20.100000000000001" customHeight="1">
      <c r="A65" s="1852"/>
      <c r="B65" s="1852"/>
      <c r="C65" s="1852"/>
      <c r="D65" s="1852"/>
      <c r="E65" s="1852"/>
      <c r="F65" s="1852"/>
      <c r="G65" s="1852"/>
      <c r="H65" s="1852"/>
      <c r="I65" s="1852"/>
      <c r="J65" s="1852"/>
      <c r="K65" s="1854"/>
      <c r="L65" s="1852"/>
      <c r="M65" s="1852"/>
      <c r="N65" s="1852"/>
      <c r="O65" s="1852"/>
      <c r="P65" s="1852"/>
      <c r="Q65" s="1853"/>
      <c r="R65" s="1852"/>
      <c r="S65" s="1852"/>
      <c r="T65" s="1852"/>
      <c r="U65" s="1852"/>
      <c r="V65" s="1852"/>
      <c r="W65" s="1852"/>
      <c r="X65" s="1852"/>
      <c r="Y65" s="1852"/>
      <c r="Z65" s="1852"/>
      <c r="AA65" s="1852"/>
      <c r="AB65" s="1852"/>
    </row>
    <row r="66" spans="1:28" ht="20.100000000000001" customHeight="1">
      <c r="A66" s="1852"/>
      <c r="B66" s="1852"/>
      <c r="C66" s="1852"/>
      <c r="D66" s="1852"/>
      <c r="E66" s="1852"/>
      <c r="F66" s="1852"/>
      <c r="G66" s="1852"/>
      <c r="H66" s="1852"/>
      <c r="I66" s="1852"/>
      <c r="J66" s="1852"/>
      <c r="K66" s="1854"/>
      <c r="L66" s="1852"/>
      <c r="M66" s="1852"/>
      <c r="N66" s="1852"/>
      <c r="O66" s="1852"/>
      <c r="P66" s="1852"/>
      <c r="Q66" s="1853"/>
      <c r="R66" s="1852"/>
      <c r="S66" s="1852"/>
      <c r="T66" s="1852"/>
      <c r="U66" s="1852"/>
      <c r="V66" s="1852"/>
      <c r="W66" s="1852"/>
      <c r="X66" s="1852"/>
      <c r="Y66" s="1852"/>
      <c r="Z66" s="1852"/>
      <c r="AA66" s="1852"/>
      <c r="AB66" s="1852"/>
    </row>
    <row r="67" spans="1:28" ht="20.100000000000001" customHeight="1">
      <c r="A67" s="1852"/>
      <c r="B67" s="1852"/>
      <c r="C67" s="1852"/>
      <c r="D67" s="1852"/>
      <c r="E67" s="1852"/>
      <c r="F67" s="1852"/>
      <c r="G67" s="1852"/>
      <c r="H67" s="1852"/>
      <c r="I67" s="1852"/>
      <c r="J67" s="1852"/>
      <c r="K67" s="1854"/>
      <c r="L67" s="1852"/>
      <c r="M67" s="1852"/>
      <c r="N67" s="1852"/>
      <c r="O67" s="1852"/>
      <c r="P67" s="1852"/>
      <c r="Q67" s="1853"/>
      <c r="R67" s="1852"/>
      <c r="S67" s="1852"/>
      <c r="T67" s="1852"/>
      <c r="U67" s="1852"/>
      <c r="V67" s="1852"/>
      <c r="W67" s="1852"/>
      <c r="X67" s="1852"/>
      <c r="Y67" s="1852"/>
      <c r="Z67" s="1852"/>
      <c r="AA67" s="1852"/>
      <c r="AB67" s="1852"/>
    </row>
    <row r="68" spans="1:28">
      <c r="A68" s="1892" t="s">
        <v>1882</v>
      </c>
      <c r="B68" s="1892"/>
      <c r="C68" s="1892"/>
      <c r="D68" s="1892"/>
      <c r="E68" s="1892"/>
      <c r="F68" s="1892"/>
      <c r="G68" s="1892"/>
      <c r="H68" s="1892"/>
      <c r="I68" s="1892"/>
      <c r="J68" s="1892"/>
      <c r="K68" s="1892"/>
      <c r="L68" s="1892"/>
      <c r="M68" s="1892"/>
      <c r="N68" s="1892"/>
      <c r="O68" s="984"/>
      <c r="P68" s="985"/>
      <c r="Q68" s="986"/>
      <c r="R68" s="986"/>
      <c r="S68" s="986"/>
      <c r="T68" s="986"/>
      <c r="U68" s="986"/>
      <c r="V68" s="986"/>
      <c r="W68" s="986"/>
      <c r="X68" s="986"/>
      <c r="Y68" s="986"/>
      <c r="Z68" s="986"/>
      <c r="AA68" s="986"/>
      <c r="AB68" s="986"/>
    </row>
    <row r="69" spans="1:28">
      <c r="A69" s="1893"/>
      <c r="B69" s="1893"/>
      <c r="C69" s="1893"/>
      <c r="D69" s="1893"/>
      <c r="E69" s="1893"/>
      <c r="F69" s="1893"/>
      <c r="G69" s="1893"/>
      <c r="H69" s="1893"/>
      <c r="I69" s="1893"/>
      <c r="J69" s="1893"/>
      <c r="K69" s="1893"/>
      <c r="L69" s="1893"/>
      <c r="M69" s="1893"/>
      <c r="N69" s="1893"/>
      <c r="O69" s="987"/>
      <c r="P69" s="988" t="s">
        <v>1883</v>
      </c>
      <c r="Q69" s="989"/>
      <c r="R69" s="989"/>
      <c r="S69" s="989"/>
      <c r="T69" s="989"/>
      <c r="U69" s="989"/>
      <c r="V69" s="989"/>
      <c r="W69" s="989"/>
      <c r="X69" s="989"/>
      <c r="Y69" s="989"/>
      <c r="Z69" s="989"/>
      <c r="AA69" s="989"/>
      <c r="AB69" s="989"/>
    </row>
    <row r="70" spans="1:28">
      <c r="A70" s="1893"/>
      <c r="B70" s="1893"/>
      <c r="C70" s="1893"/>
      <c r="D70" s="1893"/>
      <c r="E70" s="1893"/>
      <c r="F70" s="1893"/>
      <c r="G70" s="1893"/>
      <c r="H70" s="1893"/>
      <c r="I70" s="1893"/>
      <c r="J70" s="1893"/>
      <c r="K70" s="1893"/>
      <c r="L70" s="1893"/>
      <c r="M70" s="1893"/>
      <c r="N70" s="1893"/>
      <c r="O70" s="987"/>
      <c r="P70" s="990" t="s">
        <v>1884</v>
      </c>
      <c r="Q70" s="989" t="s">
        <v>1885</v>
      </c>
      <c r="R70" s="989"/>
      <c r="S70" s="989"/>
      <c r="T70" s="989"/>
      <c r="U70" s="989"/>
      <c r="V70" s="989"/>
      <c r="W70" s="991"/>
      <c r="X70" s="989" t="s">
        <v>194</v>
      </c>
      <c r="Y70" s="989"/>
      <c r="Z70" s="991"/>
      <c r="AA70" s="989" t="s">
        <v>193</v>
      </c>
      <c r="AB70" s="989"/>
    </row>
    <row r="71" spans="1:28">
      <c r="A71" s="991"/>
      <c r="B71" s="989" t="s">
        <v>1553</v>
      </c>
      <c r="C71" s="989"/>
      <c r="D71" s="989"/>
      <c r="E71" s="989"/>
      <c r="F71" s="989"/>
      <c r="G71" s="989"/>
      <c r="H71" s="991"/>
      <c r="I71" s="989" t="s">
        <v>1554</v>
      </c>
      <c r="J71" s="989"/>
      <c r="K71" s="991"/>
      <c r="L71" s="989" t="s">
        <v>1555</v>
      </c>
      <c r="M71" s="989"/>
      <c r="N71" s="989"/>
      <c r="O71" s="987"/>
      <c r="P71" s="990" t="s">
        <v>1886</v>
      </c>
      <c r="Q71" s="1887" t="s">
        <v>221</v>
      </c>
      <c r="R71" s="1887"/>
      <c r="S71" s="1887"/>
      <c r="T71" s="1887"/>
      <c r="U71" s="1887"/>
      <c r="V71" s="1887"/>
      <c r="W71" s="1887"/>
      <c r="X71" s="1887"/>
      <c r="Y71" s="1887"/>
      <c r="Z71" s="1887"/>
      <c r="AA71" s="1887"/>
      <c r="AB71" s="1887"/>
    </row>
    <row r="72" spans="1:28" ht="6" customHeight="1">
      <c r="A72" s="992"/>
      <c r="B72" s="989"/>
      <c r="C72" s="989"/>
      <c r="D72" s="989"/>
      <c r="E72" s="989"/>
      <c r="F72" s="989"/>
      <c r="G72" s="989"/>
      <c r="H72" s="989"/>
      <c r="I72" s="989"/>
      <c r="J72" s="989"/>
      <c r="K72" s="989"/>
      <c r="L72" s="989"/>
      <c r="M72" s="989"/>
      <c r="N72" s="989"/>
      <c r="O72" s="987"/>
      <c r="P72" s="988"/>
      <c r="Q72" s="1887"/>
      <c r="R72" s="1887"/>
      <c r="S72" s="1887"/>
      <c r="T72" s="1887"/>
      <c r="U72" s="1887"/>
      <c r="V72" s="1887"/>
      <c r="W72" s="1887"/>
      <c r="X72" s="1887"/>
      <c r="Y72" s="1887"/>
      <c r="Z72" s="1887"/>
      <c r="AA72" s="1887"/>
      <c r="AB72" s="1887"/>
    </row>
    <row r="73" spans="1:28">
      <c r="A73" s="991"/>
      <c r="B73" s="989" t="s">
        <v>222</v>
      </c>
      <c r="C73" s="989"/>
      <c r="D73" s="989"/>
      <c r="E73" s="989"/>
      <c r="F73" s="989"/>
      <c r="G73" s="989"/>
      <c r="H73" s="989"/>
      <c r="I73" s="989"/>
      <c r="J73" s="989"/>
      <c r="K73" s="989"/>
      <c r="L73" s="989"/>
      <c r="M73" s="989"/>
      <c r="N73" s="989"/>
      <c r="O73" s="987"/>
      <c r="P73" s="988"/>
      <c r="Q73" s="1887"/>
      <c r="R73" s="1887"/>
      <c r="S73" s="1887"/>
      <c r="T73" s="1887"/>
      <c r="U73" s="1887"/>
      <c r="V73" s="1887"/>
      <c r="W73" s="1887"/>
      <c r="X73" s="1887"/>
      <c r="Y73" s="1887"/>
      <c r="Z73" s="1887"/>
      <c r="AA73" s="1887"/>
      <c r="AB73" s="1887"/>
    </row>
    <row r="74" spans="1:28" ht="6" customHeight="1">
      <c r="A74" s="992"/>
      <c r="B74" s="989"/>
      <c r="C74" s="989"/>
      <c r="D74" s="989"/>
      <c r="E74" s="989"/>
      <c r="F74" s="989"/>
      <c r="G74" s="989"/>
      <c r="H74" s="989"/>
      <c r="I74" s="989"/>
      <c r="J74" s="989"/>
      <c r="K74" s="989"/>
      <c r="L74" s="989"/>
      <c r="M74" s="989"/>
      <c r="N74" s="989"/>
      <c r="O74" s="987"/>
      <c r="P74" s="988"/>
      <c r="Q74" s="1887"/>
      <c r="R74" s="1887"/>
      <c r="S74" s="1887"/>
      <c r="T74" s="1887"/>
      <c r="U74" s="1887"/>
      <c r="V74" s="1887"/>
      <c r="W74" s="1887"/>
      <c r="X74" s="1887"/>
      <c r="Y74" s="1887"/>
      <c r="Z74" s="1887"/>
      <c r="AA74" s="1887"/>
      <c r="AB74" s="1887"/>
    </row>
    <row r="75" spans="1:28">
      <c r="A75" s="991"/>
      <c r="B75" s="989" t="s">
        <v>223</v>
      </c>
      <c r="C75" s="989"/>
      <c r="D75" s="989"/>
      <c r="E75" s="989"/>
      <c r="F75" s="991"/>
      <c r="G75" s="989" t="s">
        <v>224</v>
      </c>
      <c r="H75" s="989"/>
      <c r="I75" s="989"/>
      <c r="J75" s="989"/>
      <c r="K75" s="989"/>
      <c r="L75" s="991"/>
      <c r="M75" s="989" t="s">
        <v>1299</v>
      </c>
      <c r="N75" s="989"/>
      <c r="O75" s="987"/>
      <c r="P75" s="988"/>
      <c r="Q75" s="1887"/>
      <c r="R75" s="1887"/>
      <c r="S75" s="1887"/>
      <c r="T75" s="1887"/>
      <c r="U75" s="1887"/>
      <c r="V75" s="1887"/>
      <c r="W75" s="1887"/>
      <c r="X75" s="1887"/>
      <c r="Y75" s="1887"/>
      <c r="Z75" s="1887"/>
      <c r="AA75" s="1887"/>
      <c r="AB75" s="1887"/>
    </row>
    <row r="76" spans="1:28" ht="6" customHeight="1">
      <c r="A76" s="993"/>
      <c r="B76" s="993"/>
      <c r="C76" s="993"/>
      <c r="D76" s="993"/>
      <c r="E76" s="993"/>
      <c r="F76" s="993"/>
      <c r="G76" s="993"/>
      <c r="H76" s="993"/>
      <c r="I76" s="993"/>
      <c r="J76" s="993"/>
      <c r="K76" s="993"/>
      <c r="L76" s="993"/>
      <c r="M76" s="993"/>
      <c r="N76" s="993"/>
      <c r="O76" s="993"/>
      <c r="P76" s="993"/>
      <c r="Q76" s="994"/>
      <c r="R76" s="994"/>
      <c r="S76" s="994"/>
      <c r="T76" s="994"/>
      <c r="U76" s="994"/>
      <c r="V76" s="994"/>
      <c r="W76" s="994"/>
      <c r="X76" s="994"/>
      <c r="Y76" s="994"/>
      <c r="Z76" s="994"/>
      <c r="AA76" s="994"/>
      <c r="AB76" s="994"/>
    </row>
    <row r="77" spans="1:28">
      <c r="A77" s="982" t="s">
        <v>225</v>
      </c>
      <c r="B77" s="982"/>
      <c r="C77" s="982"/>
      <c r="D77" s="982"/>
      <c r="E77" s="982"/>
      <c r="F77" s="982"/>
      <c r="G77" s="982"/>
      <c r="H77" s="982"/>
      <c r="I77" s="982"/>
      <c r="J77" s="982"/>
      <c r="K77" s="982"/>
      <c r="L77" s="982"/>
      <c r="M77" s="982"/>
      <c r="N77" s="982"/>
      <c r="O77" s="982"/>
      <c r="P77" s="982"/>
      <c r="Q77" s="761"/>
      <c r="R77" s="761"/>
      <c r="S77" s="761"/>
      <c r="T77" s="761"/>
      <c r="U77" s="761"/>
      <c r="V77" s="761"/>
      <c r="W77" s="761"/>
      <c r="X77" s="761"/>
      <c r="Y77" s="761"/>
      <c r="Z77" s="761"/>
      <c r="AA77" s="761"/>
      <c r="AB77" s="761"/>
    </row>
    <row r="78" spans="1:28">
      <c r="A78" s="1888"/>
      <c r="B78" s="1888"/>
      <c r="C78" s="1888"/>
      <c r="D78" s="1888"/>
      <c r="E78" s="1888"/>
      <c r="F78" s="1888"/>
      <c r="G78" s="1888"/>
      <c r="H78" s="1888"/>
      <c r="I78" s="1888"/>
      <c r="J78" s="1888"/>
      <c r="K78" s="1888"/>
      <c r="L78" s="1888"/>
      <c r="M78" s="1888"/>
      <c r="N78" s="1888"/>
      <c r="O78" s="1888"/>
      <c r="P78" s="1888"/>
      <c r="Q78" s="1888"/>
      <c r="R78" s="1888"/>
      <c r="S78" s="1888"/>
      <c r="T78" s="1888"/>
      <c r="U78" s="1888"/>
      <c r="V78" s="1888"/>
      <c r="W78" s="1888"/>
      <c r="X78" s="1888"/>
      <c r="Y78" s="1888"/>
      <c r="Z78" s="1888"/>
      <c r="AA78" s="1888"/>
      <c r="AB78" s="1888"/>
    </row>
    <row r="79" spans="1:28">
      <c r="A79" s="1888"/>
      <c r="B79" s="1888"/>
      <c r="C79" s="1888"/>
      <c r="D79" s="1888"/>
      <c r="E79" s="1888"/>
      <c r="F79" s="1888"/>
      <c r="G79" s="1888"/>
      <c r="H79" s="1888"/>
      <c r="I79" s="1888"/>
      <c r="J79" s="1888"/>
      <c r="K79" s="1888"/>
      <c r="L79" s="1888"/>
      <c r="M79" s="1888"/>
      <c r="N79" s="1888"/>
      <c r="O79" s="1888"/>
      <c r="P79" s="1888"/>
      <c r="Q79" s="1888"/>
      <c r="R79" s="1888"/>
      <c r="S79" s="1888"/>
      <c r="T79" s="1888"/>
      <c r="U79" s="1888"/>
      <c r="V79" s="1888"/>
      <c r="W79" s="1888"/>
      <c r="X79" s="1888"/>
      <c r="Y79" s="1888"/>
      <c r="Z79" s="1888"/>
      <c r="AA79" s="1888"/>
      <c r="AB79" s="1888"/>
    </row>
    <row r="80" spans="1:28">
      <c r="A80" s="1888"/>
      <c r="B80" s="1888"/>
      <c r="C80" s="1888"/>
      <c r="D80" s="1888"/>
      <c r="E80" s="1888"/>
      <c r="F80" s="1888"/>
      <c r="G80" s="1888"/>
      <c r="H80" s="1888"/>
      <c r="I80" s="1888"/>
      <c r="J80" s="1888"/>
      <c r="K80" s="1888"/>
      <c r="L80" s="1888"/>
      <c r="M80" s="1888"/>
      <c r="N80" s="1888"/>
      <c r="O80" s="1888"/>
      <c r="P80" s="1888"/>
      <c r="Q80" s="1888"/>
      <c r="R80" s="1888"/>
      <c r="S80" s="1888"/>
      <c r="T80" s="1888"/>
      <c r="U80" s="1888"/>
      <c r="V80" s="1888"/>
      <c r="W80" s="1888"/>
      <c r="X80" s="1888"/>
      <c r="Y80" s="1888"/>
      <c r="Z80" s="1888"/>
      <c r="AA80" s="1888"/>
      <c r="AB80" s="1888"/>
    </row>
    <row r="81" spans="1:28">
      <c r="A81" s="1888"/>
      <c r="B81" s="1888"/>
      <c r="C81" s="1888"/>
      <c r="D81" s="1888"/>
      <c r="E81" s="1888"/>
      <c r="F81" s="1888"/>
      <c r="G81" s="1888"/>
      <c r="H81" s="1888"/>
      <c r="I81" s="1888"/>
      <c r="J81" s="1888"/>
      <c r="K81" s="1888"/>
      <c r="L81" s="1888"/>
      <c r="M81" s="1888"/>
      <c r="N81" s="1888"/>
      <c r="O81" s="1888"/>
      <c r="P81" s="1888"/>
      <c r="Q81" s="1888"/>
      <c r="R81" s="1888"/>
      <c r="S81" s="1888"/>
      <c r="T81" s="1888"/>
      <c r="U81" s="1888"/>
      <c r="V81" s="1888"/>
      <c r="W81" s="1888"/>
      <c r="X81" s="1888"/>
      <c r="Y81" s="1888"/>
      <c r="Z81" s="1888"/>
      <c r="AA81" s="1888"/>
      <c r="AB81" s="1888"/>
    </row>
    <row r="82" spans="1:28">
      <c r="A82" s="1888"/>
      <c r="B82" s="1888"/>
      <c r="C82" s="1888"/>
      <c r="D82" s="1888"/>
      <c r="E82" s="1888"/>
      <c r="F82" s="1888"/>
      <c r="G82" s="1888"/>
      <c r="H82" s="1888"/>
      <c r="I82" s="1888"/>
      <c r="J82" s="1888"/>
      <c r="K82" s="1888"/>
      <c r="L82" s="1888"/>
      <c r="M82" s="1888"/>
      <c r="N82" s="1888"/>
      <c r="O82" s="1888"/>
      <c r="P82" s="1888"/>
      <c r="Q82" s="1888"/>
      <c r="R82" s="1888"/>
      <c r="S82" s="1888"/>
      <c r="T82" s="1888"/>
      <c r="U82" s="1888"/>
      <c r="V82" s="1888"/>
      <c r="W82" s="1888"/>
      <c r="X82" s="1888"/>
      <c r="Y82" s="1888"/>
      <c r="Z82" s="1888"/>
      <c r="AA82" s="1888"/>
      <c r="AB82" s="1888"/>
    </row>
    <row r="83" spans="1:28">
      <c r="A83" s="1889"/>
      <c r="B83" s="1889"/>
      <c r="C83" s="1889"/>
      <c r="D83" s="1889"/>
      <c r="E83" s="1889"/>
      <c r="F83" s="1889"/>
      <c r="G83" s="1889"/>
      <c r="H83" s="1889"/>
      <c r="I83" s="1889"/>
      <c r="J83" s="1889"/>
      <c r="K83" s="1889"/>
      <c r="L83" s="1889"/>
      <c r="M83" s="1889"/>
      <c r="N83" s="1889"/>
      <c r="O83" s="1889"/>
      <c r="P83" s="1889"/>
      <c r="Q83" s="1889"/>
      <c r="R83" s="1889"/>
      <c r="S83" s="1889"/>
      <c r="T83" s="1889"/>
      <c r="U83" s="1889"/>
      <c r="V83" s="1889"/>
      <c r="W83" s="1889"/>
      <c r="X83" s="1889"/>
      <c r="Y83" s="1889"/>
      <c r="Z83" s="1889"/>
      <c r="AA83" s="1889"/>
      <c r="AB83" s="1889"/>
    </row>
    <row r="84" spans="1:28">
      <c r="A84" s="1890" t="s">
        <v>226</v>
      </c>
      <c r="B84" s="1890"/>
      <c r="C84" s="1890"/>
      <c r="D84" s="1890"/>
      <c r="E84" s="1890"/>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row>
    <row r="85" spans="1:28" ht="18.75" customHeight="1">
      <c r="A85" s="1891"/>
      <c r="B85" s="1891"/>
      <c r="C85" s="1891"/>
      <c r="D85" s="1891"/>
      <c r="E85" s="1891"/>
      <c r="F85" s="1891"/>
      <c r="G85" s="1891"/>
      <c r="H85" s="1891"/>
      <c r="I85" s="1891"/>
      <c r="J85" s="1891"/>
      <c r="K85" s="1891"/>
      <c r="L85" s="1891"/>
      <c r="M85" s="1891"/>
      <c r="N85" s="1891"/>
      <c r="O85" s="1891"/>
      <c r="P85" s="1891"/>
      <c r="Q85" s="1891"/>
      <c r="R85" s="1891"/>
      <c r="S85" s="1891"/>
      <c r="T85" s="1891"/>
      <c r="U85" s="1891"/>
      <c r="V85" s="1891"/>
      <c r="W85" s="1891"/>
      <c r="X85" s="1891"/>
      <c r="Y85" s="1891"/>
      <c r="Z85" s="1891"/>
      <c r="AA85" s="1891"/>
      <c r="AB85" s="1891"/>
    </row>
    <row r="86" spans="1:28">
      <c r="A86" s="982" t="s">
        <v>227</v>
      </c>
      <c r="B86" s="982"/>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row>
    <row r="87" spans="1:28">
      <c r="A87" s="993"/>
      <c r="B87" s="993"/>
      <c r="C87" s="993"/>
      <c r="D87" s="993"/>
      <c r="E87" s="993"/>
      <c r="F87" s="993"/>
      <c r="G87" s="993"/>
      <c r="H87" s="993"/>
      <c r="I87" s="993"/>
      <c r="J87" s="993"/>
      <c r="K87" s="993"/>
      <c r="L87" s="993"/>
      <c r="M87" s="993"/>
      <c r="N87" s="993"/>
      <c r="O87" s="993"/>
      <c r="P87" s="993"/>
      <c r="Q87" s="993"/>
      <c r="R87" s="993"/>
      <c r="S87" s="993"/>
      <c r="T87" s="993"/>
      <c r="U87" s="993"/>
      <c r="V87" s="993"/>
      <c r="W87" s="993"/>
      <c r="X87" s="993"/>
      <c r="Y87" s="993"/>
      <c r="Z87" s="993"/>
      <c r="AA87" s="993"/>
      <c r="AB87" s="993"/>
    </row>
    <row r="88" spans="1:28">
      <c r="A88" s="982" t="s">
        <v>228</v>
      </c>
      <c r="B88" s="982"/>
      <c r="C88" s="982"/>
      <c r="D88" s="982"/>
      <c r="E88" s="982"/>
      <c r="F88" s="982"/>
      <c r="G88" s="982"/>
      <c r="H88" s="982"/>
      <c r="I88" s="982"/>
      <c r="J88" s="982"/>
      <c r="K88" s="982"/>
      <c r="L88" s="982"/>
      <c r="M88" s="982"/>
      <c r="N88" s="982"/>
      <c r="O88" s="982"/>
      <c r="P88" s="982"/>
      <c r="Q88" s="982"/>
      <c r="R88" s="982"/>
      <c r="S88" s="982"/>
      <c r="T88" s="982"/>
      <c r="U88" s="982"/>
      <c r="V88" s="982"/>
      <c r="W88" s="982"/>
      <c r="X88" s="982"/>
      <c r="Y88" s="982"/>
      <c r="Z88" s="982"/>
      <c r="AA88" s="982"/>
      <c r="AB88" s="982"/>
    </row>
    <row r="89" spans="1:28">
      <c r="A89" s="1601"/>
      <c r="B89" s="1601"/>
      <c r="C89" s="1601"/>
      <c r="D89" s="1601"/>
      <c r="E89" s="1601"/>
      <c r="F89" s="1601"/>
      <c r="G89" s="1601"/>
      <c r="H89" s="1601"/>
      <c r="I89" s="1601"/>
      <c r="J89" s="1601"/>
      <c r="K89" s="1601"/>
      <c r="L89" s="1601"/>
      <c r="M89" s="1601"/>
      <c r="N89" s="1601"/>
      <c r="O89" s="1601"/>
      <c r="P89" s="1601"/>
      <c r="Q89" s="1601"/>
      <c r="R89" s="1601"/>
      <c r="S89" s="1601"/>
      <c r="T89" s="1601"/>
      <c r="U89" s="1601"/>
      <c r="V89" s="1601"/>
      <c r="W89" s="1601"/>
      <c r="X89" s="1601"/>
      <c r="Y89" s="1601"/>
      <c r="Z89" s="1601"/>
      <c r="AA89" s="1601"/>
      <c r="AB89" s="1601"/>
    </row>
    <row r="90" spans="1:28">
      <c r="A90" s="982" t="s">
        <v>229</v>
      </c>
      <c r="B90" s="982"/>
      <c r="C90" s="982"/>
      <c r="D90" s="982"/>
      <c r="E90" s="982"/>
      <c r="F90" s="982"/>
      <c r="G90" s="982"/>
      <c r="H90" s="982"/>
      <c r="I90" s="982"/>
      <c r="J90" s="982"/>
      <c r="K90" s="982"/>
      <c r="L90" s="982"/>
      <c r="M90" s="982"/>
      <c r="N90" s="982"/>
      <c r="O90" s="982"/>
      <c r="P90" s="982"/>
      <c r="Q90" s="982"/>
      <c r="R90" s="982"/>
      <c r="S90" s="982"/>
      <c r="T90" s="982"/>
      <c r="U90" s="982"/>
      <c r="V90" s="982"/>
      <c r="W90" s="982"/>
      <c r="X90" s="982"/>
      <c r="Y90" s="982"/>
      <c r="Z90" s="982"/>
      <c r="AA90" s="982"/>
      <c r="AB90" s="982"/>
    </row>
    <row r="91" spans="1:28">
      <c r="A91" s="1895"/>
      <c r="B91" s="1895"/>
      <c r="C91" s="1895"/>
      <c r="D91" s="1895"/>
      <c r="E91" s="1895"/>
      <c r="F91" s="1895"/>
      <c r="G91" s="1895"/>
      <c r="H91" s="1895"/>
      <c r="I91" s="1895"/>
      <c r="J91" s="1895"/>
      <c r="K91" s="1895"/>
      <c r="L91" s="1895"/>
      <c r="M91" s="1895"/>
      <c r="N91" s="1895"/>
      <c r="O91" s="1895"/>
      <c r="P91" s="1895"/>
      <c r="Q91" s="1895"/>
      <c r="R91" s="1895"/>
      <c r="S91" s="1895"/>
      <c r="T91" s="1895"/>
      <c r="U91" s="1895"/>
      <c r="V91" s="1895"/>
      <c r="W91" s="1895"/>
      <c r="X91" s="1895"/>
      <c r="Y91" s="1895"/>
      <c r="Z91" s="1895"/>
      <c r="AA91" s="1895"/>
      <c r="AB91" s="1895"/>
    </row>
    <row r="92" spans="1:28">
      <c r="A92" s="1896" t="s">
        <v>230</v>
      </c>
      <c r="B92" s="1896"/>
      <c r="C92" s="1896"/>
      <c r="D92" s="1896"/>
      <c r="E92" s="1896"/>
      <c r="F92" s="1896"/>
      <c r="G92" s="1896"/>
      <c r="H92" s="1896"/>
      <c r="I92" s="1896"/>
      <c r="J92" s="1896"/>
      <c r="K92" s="1896"/>
      <c r="L92" s="1896"/>
      <c r="M92" s="1896"/>
      <c r="N92" s="1897"/>
      <c r="O92" s="1898" t="s">
        <v>231</v>
      </c>
      <c r="P92" s="1899"/>
      <c r="Q92" s="1899"/>
      <c r="R92" s="1899"/>
      <c r="S92" s="1899"/>
      <c r="T92" s="1899"/>
      <c r="U92" s="1899"/>
      <c r="V92" s="1899"/>
      <c r="W92" s="1899"/>
      <c r="X92" s="1899"/>
      <c r="Y92" s="1899"/>
      <c r="Z92" s="1899"/>
      <c r="AA92" s="1899"/>
      <c r="AB92" s="1899"/>
    </row>
    <row r="93" spans="1:28" ht="21" customHeight="1">
      <c r="A93" s="982" t="s">
        <v>232</v>
      </c>
      <c r="B93" s="982"/>
      <c r="C93" s="982"/>
      <c r="D93" s="982"/>
      <c r="E93" s="982"/>
      <c r="F93" s="982"/>
      <c r="G93" s="982"/>
      <c r="H93" s="982"/>
      <c r="I93" s="982"/>
      <c r="J93" s="982"/>
      <c r="K93" s="982"/>
      <c r="L93" s="982"/>
      <c r="M93" s="982"/>
      <c r="N93" s="987"/>
      <c r="O93" s="982"/>
      <c r="P93" s="982" t="s">
        <v>233</v>
      </c>
      <c r="Q93" s="989"/>
      <c r="R93" s="993"/>
      <c r="S93" s="982"/>
      <c r="T93" s="982" t="s">
        <v>234</v>
      </c>
      <c r="U93" s="982"/>
      <c r="V93" s="982"/>
      <c r="W93" s="993"/>
      <c r="X93" s="982"/>
      <c r="Y93" s="982" t="s">
        <v>235</v>
      </c>
      <c r="Z93" s="982"/>
      <c r="AA93" s="982"/>
      <c r="AB93" s="982"/>
    </row>
    <row r="94" spans="1:28" ht="4.5" customHeight="1">
      <c r="A94" s="993"/>
      <c r="B94" s="993"/>
      <c r="C94" s="993"/>
      <c r="D94" s="993"/>
      <c r="E94" s="993"/>
      <c r="F94" s="993"/>
      <c r="G94" s="993"/>
      <c r="H94" s="993"/>
      <c r="I94" s="993"/>
      <c r="J94" s="993"/>
      <c r="K94" s="993"/>
      <c r="L94" s="993"/>
      <c r="M94" s="993"/>
      <c r="N94" s="995"/>
      <c r="O94" s="993"/>
      <c r="P94" s="993"/>
      <c r="Q94" s="993"/>
      <c r="R94" s="993"/>
      <c r="S94" s="993"/>
      <c r="T94" s="993"/>
      <c r="U94" s="993"/>
      <c r="V94" s="993"/>
      <c r="W94" s="993"/>
      <c r="X94" s="993"/>
      <c r="Y94" s="993"/>
      <c r="Z94" s="993"/>
      <c r="AA94" s="993"/>
      <c r="AB94" s="993"/>
    </row>
    <row r="95" spans="1:28">
      <c r="A95" s="982" t="s">
        <v>236</v>
      </c>
      <c r="B95" s="982"/>
      <c r="C95" s="982"/>
      <c r="D95" s="982"/>
      <c r="E95" s="982"/>
      <c r="F95" s="982"/>
      <c r="G95" s="982"/>
      <c r="H95" s="982"/>
      <c r="I95" s="982"/>
      <c r="J95" s="982"/>
      <c r="K95" s="982"/>
      <c r="L95" s="982"/>
      <c r="M95" s="982"/>
      <c r="N95" s="987"/>
      <c r="O95" s="982" t="s">
        <v>236</v>
      </c>
      <c r="P95" s="982"/>
      <c r="Q95" s="982"/>
      <c r="R95" s="982"/>
      <c r="S95" s="982"/>
      <c r="T95" s="982"/>
      <c r="U95" s="982"/>
      <c r="V95" s="982"/>
      <c r="W95" s="982"/>
      <c r="X95" s="982"/>
      <c r="Y95" s="982"/>
      <c r="Z95" s="982"/>
      <c r="AA95" s="982"/>
      <c r="AB95" s="982"/>
    </row>
    <row r="96" spans="1:28">
      <c r="A96" s="982"/>
      <c r="B96" s="982"/>
      <c r="C96" s="982"/>
      <c r="D96" s="982"/>
      <c r="E96" s="982"/>
      <c r="F96" s="982"/>
      <c r="G96" s="982"/>
      <c r="H96" s="982"/>
      <c r="I96" s="982"/>
      <c r="J96" s="982"/>
      <c r="K96" s="982"/>
      <c r="L96" s="982"/>
      <c r="M96" s="982"/>
      <c r="N96" s="987"/>
      <c r="O96" s="982"/>
      <c r="P96" s="982"/>
      <c r="Q96" s="982"/>
      <c r="R96" s="982"/>
      <c r="S96" s="982"/>
      <c r="T96" s="982"/>
      <c r="U96" s="982"/>
      <c r="V96" s="982"/>
      <c r="W96" s="982"/>
      <c r="X96" s="982"/>
      <c r="Y96" s="982"/>
      <c r="Z96" s="982"/>
      <c r="AA96" s="982"/>
      <c r="AB96" s="982"/>
    </row>
    <row r="97" spans="1:28">
      <c r="A97" s="993"/>
      <c r="B97" s="993"/>
      <c r="C97" s="993"/>
      <c r="D97" s="993"/>
      <c r="E97" s="993"/>
      <c r="F97" s="993"/>
      <c r="G97" s="993"/>
      <c r="H97" s="993"/>
      <c r="I97" s="993"/>
      <c r="J97" s="993"/>
      <c r="K97" s="993"/>
      <c r="L97" s="993"/>
      <c r="M97" s="993"/>
      <c r="N97" s="995"/>
      <c r="O97" s="993"/>
      <c r="P97" s="993"/>
      <c r="Q97" s="993"/>
      <c r="R97" s="993"/>
      <c r="S97" s="993"/>
      <c r="T97" s="993"/>
      <c r="U97" s="993"/>
      <c r="V97" s="993"/>
      <c r="W97" s="993"/>
      <c r="X97" s="993"/>
      <c r="Y97" s="993"/>
      <c r="Z97" s="993"/>
      <c r="AA97" s="26"/>
      <c r="AB97" s="26"/>
    </row>
    <row r="98" spans="1:28">
      <c r="A98" s="982" t="s">
        <v>228</v>
      </c>
      <c r="B98" s="982"/>
      <c r="C98" s="982"/>
      <c r="D98" s="982"/>
      <c r="E98" s="982"/>
      <c r="F98" s="982"/>
      <c r="G98" s="982"/>
      <c r="H98" s="982"/>
      <c r="I98" s="982"/>
      <c r="J98" s="982"/>
      <c r="K98" s="982"/>
      <c r="L98" s="982"/>
      <c r="M98" s="982"/>
      <c r="N98" s="984"/>
      <c r="O98" s="982" t="s">
        <v>228</v>
      </c>
      <c r="P98" s="982"/>
      <c r="Q98" s="982"/>
      <c r="R98" s="982"/>
      <c r="S98" s="982"/>
      <c r="T98" s="982"/>
      <c r="U98" s="982"/>
      <c r="V98" s="982"/>
      <c r="W98" s="982"/>
      <c r="X98" s="982"/>
      <c r="Y98" s="982"/>
      <c r="Z98" s="982"/>
    </row>
    <row r="99" spans="1:28">
      <c r="A99" s="982"/>
      <c r="B99" s="982"/>
      <c r="C99" s="982"/>
      <c r="D99" s="982"/>
      <c r="E99" s="982"/>
      <c r="F99" s="982"/>
      <c r="G99" s="982"/>
      <c r="H99" s="982"/>
      <c r="I99" s="982"/>
      <c r="J99" s="982"/>
      <c r="K99" s="982"/>
      <c r="L99" s="982"/>
      <c r="M99" s="982"/>
      <c r="N99" s="987"/>
      <c r="O99" s="982"/>
      <c r="P99" s="982"/>
      <c r="Q99" s="982"/>
      <c r="R99" s="982"/>
      <c r="S99" s="982"/>
      <c r="T99" s="982"/>
      <c r="U99" s="982"/>
      <c r="V99" s="982"/>
      <c r="W99" s="982"/>
      <c r="X99" s="982"/>
      <c r="Y99" s="982"/>
      <c r="Z99" s="982"/>
    </row>
    <row r="100" spans="1:28">
      <c r="A100" s="993"/>
      <c r="B100" s="993"/>
      <c r="C100" s="993"/>
      <c r="D100" s="993"/>
      <c r="E100" s="993"/>
      <c r="F100" s="993"/>
      <c r="G100" s="993"/>
      <c r="H100" s="993"/>
      <c r="I100" s="993"/>
      <c r="J100" s="993"/>
      <c r="K100" s="993"/>
      <c r="L100" s="993"/>
      <c r="M100" s="993"/>
      <c r="N100" s="995"/>
      <c r="O100" s="993"/>
      <c r="P100" s="993"/>
      <c r="Q100" s="993"/>
      <c r="R100" s="993"/>
      <c r="S100" s="993"/>
      <c r="T100" s="993"/>
      <c r="U100" s="993"/>
      <c r="V100" s="993"/>
      <c r="W100" s="993"/>
      <c r="X100" s="993"/>
      <c r="Y100" s="993"/>
      <c r="Z100" s="993"/>
      <c r="AA100" s="993"/>
      <c r="AB100" s="993"/>
    </row>
    <row r="101" spans="1:28">
      <c r="A101" s="982" t="s">
        <v>474</v>
      </c>
      <c r="B101" s="982"/>
      <c r="C101" s="982"/>
      <c r="D101" s="982"/>
      <c r="E101" s="982"/>
      <c r="F101" s="982"/>
      <c r="G101" s="982"/>
      <c r="H101" s="982"/>
      <c r="I101" s="982"/>
      <c r="J101" s="982"/>
      <c r="K101" s="982"/>
      <c r="L101" s="982"/>
      <c r="M101" s="982"/>
      <c r="N101" s="987"/>
      <c r="O101" s="982" t="s">
        <v>474</v>
      </c>
      <c r="P101" s="982"/>
      <c r="Q101" s="982"/>
      <c r="R101" s="982"/>
      <c r="S101" s="982"/>
      <c r="T101" s="982"/>
      <c r="U101" s="982"/>
      <c r="V101" s="982"/>
      <c r="W101" s="982"/>
      <c r="X101" s="982"/>
      <c r="Y101" s="982"/>
      <c r="Z101" s="982"/>
      <c r="AA101" s="982"/>
      <c r="AB101" s="982"/>
    </row>
    <row r="102" spans="1:28">
      <c r="A102" s="982"/>
      <c r="B102" s="982"/>
      <c r="C102" s="982"/>
      <c r="D102" s="982"/>
      <c r="E102" s="982"/>
      <c r="F102" s="982"/>
      <c r="G102" s="982"/>
      <c r="H102" s="982"/>
      <c r="I102" s="982"/>
      <c r="J102" s="982"/>
      <c r="K102" s="982"/>
      <c r="L102" s="982"/>
      <c r="M102" s="982"/>
      <c r="N102" s="987"/>
      <c r="O102" s="982"/>
      <c r="P102" s="982"/>
      <c r="Q102" s="982"/>
      <c r="R102" s="982"/>
      <c r="S102" s="982"/>
      <c r="T102" s="982"/>
      <c r="U102" s="982"/>
      <c r="V102" s="982"/>
      <c r="W102" s="982"/>
      <c r="X102" s="982"/>
      <c r="Y102" s="982"/>
      <c r="Z102" s="982"/>
      <c r="AA102" s="982"/>
      <c r="AB102" s="982"/>
    </row>
    <row r="103" spans="1:28" ht="13.5" thickBot="1">
      <c r="A103" s="996"/>
      <c r="B103" s="996"/>
      <c r="C103" s="996"/>
      <c r="D103" s="996"/>
      <c r="E103" s="996"/>
      <c r="F103" s="996"/>
      <c r="G103" s="996"/>
      <c r="H103" s="996"/>
      <c r="I103" s="996"/>
      <c r="J103" s="996"/>
      <c r="K103" s="996"/>
      <c r="L103" s="996"/>
      <c r="M103" s="996"/>
      <c r="N103" s="997"/>
      <c r="O103" s="996"/>
      <c r="P103" s="996"/>
      <c r="Q103" s="996"/>
      <c r="R103" s="996"/>
      <c r="S103" s="996"/>
      <c r="T103" s="996"/>
      <c r="U103" s="996"/>
      <c r="V103" s="996"/>
      <c r="W103" s="996"/>
      <c r="X103" s="996"/>
      <c r="Y103" s="996"/>
      <c r="Z103" s="996"/>
      <c r="AA103" s="996"/>
      <c r="AB103" s="996"/>
    </row>
    <row r="104" spans="1:28">
      <c r="A104" s="982" t="s">
        <v>1236</v>
      </c>
      <c r="B104" s="982"/>
      <c r="C104" s="982"/>
      <c r="D104" s="982"/>
      <c r="E104" s="982"/>
      <c r="F104" s="982"/>
      <c r="G104" s="982"/>
      <c r="H104" s="982"/>
      <c r="I104" s="982"/>
      <c r="J104" s="982"/>
      <c r="K104" s="982"/>
      <c r="L104" s="982"/>
      <c r="M104" s="982"/>
      <c r="N104" s="982" t="s">
        <v>237</v>
      </c>
      <c r="O104" s="982"/>
      <c r="P104" s="982"/>
      <c r="Q104" s="982"/>
      <c r="R104" s="982" t="s">
        <v>1238</v>
      </c>
      <c r="S104" s="982"/>
      <c r="T104" s="982"/>
      <c r="U104" s="982"/>
      <c r="V104" s="982"/>
      <c r="W104" s="982"/>
      <c r="X104" s="982"/>
      <c r="Y104" s="982"/>
      <c r="Z104" s="982"/>
      <c r="AA104" s="982"/>
      <c r="AB104" s="998" t="s">
        <v>238</v>
      </c>
    </row>
    <row r="105" spans="1:28">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98"/>
    </row>
    <row r="106" spans="1:28">
      <c r="A106" s="1892" t="s">
        <v>2400</v>
      </c>
      <c r="B106" s="1637"/>
      <c r="C106" s="1637"/>
      <c r="D106" s="1637"/>
      <c r="E106" s="1637"/>
      <c r="F106" s="1637"/>
      <c r="G106" s="1637"/>
      <c r="H106" s="1637"/>
      <c r="I106" s="1637"/>
      <c r="J106" s="1637"/>
      <c r="K106" s="1637"/>
      <c r="L106" s="1637"/>
      <c r="M106" s="1637"/>
      <c r="N106" s="1637"/>
      <c r="O106" s="1637"/>
      <c r="P106" s="1637"/>
      <c r="Q106" s="1637"/>
      <c r="R106" s="1637"/>
      <c r="S106" s="1637"/>
      <c r="T106" s="1637"/>
      <c r="U106" s="1637"/>
      <c r="V106" s="1637"/>
      <c r="W106" s="1637"/>
      <c r="X106" s="1637"/>
      <c r="Y106" s="1637"/>
      <c r="Z106" s="1637"/>
      <c r="AA106" s="1637"/>
      <c r="AB106" s="1637"/>
    </row>
    <row r="107" spans="1:28">
      <c r="A107" s="1520"/>
      <c r="B107" s="1520"/>
      <c r="C107" s="1520"/>
      <c r="D107" s="1520"/>
      <c r="E107" s="1520"/>
      <c r="F107" s="1520"/>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row>
    <row r="108" spans="1:28" ht="12.75" customHeight="1">
      <c r="A108" s="1520"/>
      <c r="B108" s="1520"/>
      <c r="C108" s="1520"/>
      <c r="D108" s="1520"/>
      <c r="E108" s="1520"/>
      <c r="F108" s="1520"/>
      <c r="G108" s="1520"/>
      <c r="H108" s="1520"/>
      <c r="I108" s="1520"/>
      <c r="J108" s="1520"/>
      <c r="K108" s="1520"/>
      <c r="L108" s="1520"/>
      <c r="M108" s="1520"/>
      <c r="N108" s="1520"/>
      <c r="O108" s="1520"/>
      <c r="P108" s="1520"/>
      <c r="Q108" s="1520"/>
      <c r="R108" s="1520"/>
      <c r="S108" s="1520"/>
      <c r="T108" s="1520"/>
      <c r="U108" s="1520"/>
      <c r="V108" s="1520"/>
      <c r="W108" s="1520"/>
      <c r="X108" s="1520"/>
      <c r="Y108" s="1520"/>
      <c r="Z108" s="1520"/>
      <c r="AA108" s="1520"/>
      <c r="AB108" s="1520"/>
    </row>
    <row r="109" spans="1:28">
      <c r="A109" s="982"/>
      <c r="B109" s="982"/>
      <c r="C109" s="982"/>
      <c r="D109" s="982"/>
      <c r="E109" s="982"/>
      <c r="F109" s="982"/>
      <c r="G109" s="982"/>
      <c r="H109" s="982"/>
      <c r="I109" s="982"/>
      <c r="J109" s="982"/>
      <c r="K109" s="982"/>
      <c r="L109" s="982"/>
      <c r="M109" s="982"/>
      <c r="N109" s="982"/>
      <c r="O109" s="982"/>
      <c r="P109" s="982"/>
      <c r="Q109" s="982"/>
      <c r="R109" s="982"/>
      <c r="S109" s="982"/>
      <c r="T109" s="982"/>
      <c r="U109" s="982"/>
      <c r="V109" s="982"/>
      <c r="W109" s="982"/>
      <c r="X109" s="982"/>
      <c r="Y109" s="982"/>
      <c r="Z109" s="982"/>
      <c r="AA109" s="982"/>
      <c r="AB109" s="982"/>
    </row>
    <row r="110" spans="1:28">
      <c r="A110" s="1893" t="s">
        <v>1214</v>
      </c>
      <c r="B110" s="1504"/>
      <c r="C110" s="1504"/>
      <c r="D110" s="1504"/>
      <c r="E110" s="1504"/>
      <c r="F110" s="1504"/>
      <c r="G110" s="1504"/>
      <c r="H110" s="1504"/>
      <c r="I110" s="1504"/>
      <c r="J110" s="1504"/>
      <c r="K110" s="1504"/>
      <c r="L110" s="1504"/>
      <c r="M110" s="1504"/>
      <c r="N110" s="1504"/>
      <c r="O110" s="1504"/>
      <c r="P110" s="1504"/>
      <c r="Q110" s="1504"/>
      <c r="R110" s="1504"/>
      <c r="S110" s="1504"/>
      <c r="T110" s="1504"/>
      <c r="U110" s="1504"/>
      <c r="V110" s="1504"/>
      <c r="W110" s="1504"/>
      <c r="X110" s="1504"/>
      <c r="Y110" s="1504"/>
      <c r="Z110" s="1504"/>
      <c r="AA110" s="1504"/>
      <c r="AB110" s="1504"/>
    </row>
    <row r="111" spans="1:28">
      <c r="A111" s="1504"/>
      <c r="B111" s="1504"/>
      <c r="C111" s="1504"/>
      <c r="D111" s="1504"/>
      <c r="E111" s="1504"/>
      <c r="F111" s="1504"/>
      <c r="G111" s="1504"/>
      <c r="H111" s="1504"/>
      <c r="I111" s="1504"/>
      <c r="J111" s="1504"/>
      <c r="K111" s="1504"/>
      <c r="L111" s="1504"/>
      <c r="M111" s="1504"/>
      <c r="N111" s="1504"/>
      <c r="O111" s="1504"/>
      <c r="P111" s="1504"/>
      <c r="Q111" s="1504"/>
      <c r="R111" s="1504"/>
      <c r="S111" s="1504"/>
      <c r="T111" s="1504"/>
      <c r="U111" s="1504"/>
      <c r="V111" s="1504"/>
      <c r="W111" s="1504"/>
      <c r="X111" s="1504"/>
      <c r="Y111" s="1504"/>
      <c r="Z111" s="1504"/>
      <c r="AA111" s="1504"/>
      <c r="AB111" s="1504"/>
    </row>
    <row r="112" spans="1:28">
      <c r="A112" s="1504"/>
      <c r="B112" s="1504"/>
      <c r="C112" s="1504"/>
      <c r="D112" s="1504"/>
      <c r="E112" s="1504"/>
      <c r="F112" s="1504"/>
      <c r="G112" s="1504"/>
      <c r="H112" s="1504"/>
      <c r="I112" s="1504"/>
      <c r="J112" s="1504"/>
      <c r="K112" s="1504"/>
      <c r="L112" s="1504"/>
      <c r="M112" s="1504"/>
      <c r="N112" s="1504"/>
      <c r="O112" s="1504"/>
      <c r="P112" s="1504"/>
      <c r="Q112" s="1504"/>
      <c r="R112" s="1504"/>
      <c r="S112" s="1504"/>
      <c r="T112" s="1504"/>
      <c r="U112" s="1504"/>
      <c r="V112" s="1504"/>
      <c r="W112" s="1504"/>
      <c r="X112" s="1504"/>
      <c r="Y112" s="1504"/>
      <c r="Z112" s="1504"/>
      <c r="AA112" s="1504"/>
      <c r="AB112" s="1504"/>
    </row>
    <row r="113" spans="1:28">
      <c r="A113" s="1504"/>
      <c r="B113" s="1504"/>
      <c r="C113" s="1504"/>
      <c r="D113" s="1504"/>
      <c r="E113" s="1504"/>
      <c r="F113" s="1504"/>
      <c r="G113" s="1504"/>
      <c r="H113" s="1504"/>
      <c r="I113" s="1504"/>
      <c r="J113" s="1504"/>
      <c r="K113" s="1504"/>
      <c r="L113" s="1504"/>
      <c r="M113" s="1504"/>
      <c r="N113" s="1504"/>
      <c r="O113" s="1504"/>
      <c r="P113" s="1504"/>
      <c r="Q113" s="1504"/>
      <c r="R113" s="1504"/>
      <c r="S113" s="1504"/>
      <c r="T113" s="1504"/>
      <c r="U113" s="1504"/>
      <c r="V113" s="1504"/>
      <c r="W113" s="1504"/>
      <c r="X113" s="1504"/>
      <c r="Y113" s="1504"/>
      <c r="Z113" s="1504"/>
      <c r="AA113" s="1504"/>
      <c r="AB113" s="1504"/>
    </row>
    <row r="114" spans="1:28">
      <c r="A114" s="1505"/>
      <c r="B114" s="1505"/>
      <c r="C114" s="1505"/>
      <c r="D114" s="1505"/>
      <c r="E114" s="1505"/>
      <c r="F114" s="1505"/>
      <c r="G114" s="1505"/>
      <c r="H114" s="1505"/>
      <c r="I114" s="1505"/>
      <c r="J114" s="1505"/>
      <c r="K114" s="1505"/>
      <c r="L114" s="1505"/>
      <c r="M114" s="1505"/>
      <c r="N114" s="1505"/>
      <c r="O114" s="1505"/>
      <c r="P114" s="1505"/>
      <c r="Q114" s="1505"/>
      <c r="R114" s="1505"/>
      <c r="S114" s="1505"/>
      <c r="T114" s="1505"/>
      <c r="U114" s="1505"/>
      <c r="V114" s="1505"/>
      <c r="W114" s="1505"/>
      <c r="X114" s="1505"/>
      <c r="Y114" s="1505"/>
      <c r="Z114" s="1505"/>
      <c r="AA114" s="1505"/>
      <c r="AB114" s="1505"/>
    </row>
    <row r="115" spans="1:28">
      <c r="B115" s="982"/>
      <c r="C115" s="982"/>
      <c r="D115" s="982"/>
      <c r="E115" s="982"/>
      <c r="F115" s="982"/>
      <c r="G115" s="982"/>
      <c r="H115" s="982"/>
      <c r="I115" s="982"/>
      <c r="J115" s="982"/>
      <c r="K115" s="982"/>
      <c r="L115" s="982"/>
      <c r="M115" s="982"/>
      <c r="N115" s="982"/>
      <c r="O115" s="982"/>
      <c r="P115" s="982"/>
      <c r="Q115" s="982"/>
      <c r="R115" s="982"/>
      <c r="S115" s="982"/>
      <c r="T115" s="982"/>
      <c r="U115" s="982"/>
      <c r="V115" s="982"/>
      <c r="W115" s="982"/>
      <c r="X115" s="982"/>
      <c r="Y115" s="982"/>
      <c r="Z115" s="982"/>
      <c r="AA115" s="982"/>
      <c r="AB115" s="982"/>
    </row>
    <row r="116" spans="1:28">
      <c r="A116" s="1894" t="s">
        <v>239</v>
      </c>
      <c r="B116" s="1520"/>
      <c r="C116" s="1520"/>
      <c r="D116" s="1520"/>
      <c r="E116" s="1520"/>
      <c r="F116" s="1520"/>
      <c r="G116" s="1520"/>
      <c r="H116" s="1520"/>
      <c r="I116" s="1520"/>
      <c r="J116" s="1520"/>
      <c r="K116" s="1520"/>
      <c r="L116" s="1520"/>
      <c r="M116" s="1520"/>
      <c r="N116" s="1520"/>
      <c r="O116" s="1520"/>
      <c r="P116" s="1520"/>
      <c r="Q116" s="1520"/>
      <c r="R116" s="1520"/>
      <c r="S116" s="1520"/>
      <c r="T116" s="1520"/>
      <c r="U116" s="1520"/>
      <c r="V116" s="1520"/>
      <c r="W116" s="1520"/>
      <c r="X116" s="1520"/>
      <c r="Y116" s="1520"/>
      <c r="Z116" s="1520"/>
      <c r="AA116" s="1520"/>
      <c r="AB116" s="1520"/>
    </row>
    <row r="117" spans="1:28">
      <c r="A117" s="1520"/>
      <c r="B117" s="1520"/>
      <c r="C117" s="1520"/>
      <c r="D117" s="1520"/>
      <c r="E117" s="1520"/>
      <c r="F117" s="1520"/>
      <c r="G117" s="1520"/>
      <c r="H117" s="1520"/>
      <c r="I117" s="1520"/>
      <c r="J117" s="1520"/>
      <c r="K117" s="1520"/>
      <c r="L117" s="1520"/>
      <c r="M117" s="1520"/>
      <c r="N117" s="1520"/>
      <c r="O117" s="1520"/>
      <c r="P117" s="1520"/>
      <c r="Q117" s="1520"/>
      <c r="R117" s="1520"/>
      <c r="S117" s="1520"/>
      <c r="T117" s="1520"/>
      <c r="U117" s="1520"/>
      <c r="V117" s="1520"/>
      <c r="W117" s="1520"/>
      <c r="X117" s="1520"/>
      <c r="Y117" s="1520"/>
      <c r="Z117" s="1520"/>
      <c r="AA117" s="1520"/>
      <c r="AB117" s="1520"/>
    </row>
    <row r="118" spans="1:28">
      <c r="A118" s="1520"/>
      <c r="B118" s="1520"/>
      <c r="C118" s="1520"/>
      <c r="D118" s="1520"/>
      <c r="E118" s="1520"/>
      <c r="F118" s="1520"/>
      <c r="G118" s="1520"/>
      <c r="H118" s="1520"/>
      <c r="I118" s="1520"/>
      <c r="J118" s="1520"/>
      <c r="K118" s="1520"/>
      <c r="L118" s="1520"/>
      <c r="M118" s="1520"/>
      <c r="N118" s="1520"/>
      <c r="O118" s="1520"/>
      <c r="P118" s="1520"/>
      <c r="Q118" s="1520"/>
      <c r="R118" s="1520"/>
      <c r="S118" s="1520"/>
      <c r="T118" s="1520"/>
      <c r="U118" s="1520"/>
      <c r="V118" s="1520"/>
      <c r="W118" s="1520"/>
      <c r="X118" s="1520"/>
      <c r="Y118" s="1520"/>
      <c r="Z118" s="1520"/>
      <c r="AA118" s="1520"/>
      <c r="AB118" s="1520"/>
    </row>
    <row r="119" spans="1:28">
      <c r="A119" s="1520"/>
      <c r="B119" s="1520"/>
      <c r="C119" s="1520"/>
      <c r="D119" s="1520"/>
      <c r="E119" s="1520"/>
      <c r="F119" s="1520"/>
      <c r="G119" s="1520"/>
      <c r="H119" s="1520"/>
      <c r="I119" s="1520"/>
      <c r="J119" s="1520"/>
      <c r="K119" s="1520"/>
      <c r="L119" s="1520"/>
      <c r="M119" s="1520"/>
      <c r="N119" s="1520"/>
      <c r="O119" s="1520"/>
      <c r="P119" s="1520"/>
      <c r="Q119" s="1520"/>
      <c r="R119" s="1520"/>
      <c r="S119" s="1520"/>
      <c r="T119" s="1520"/>
      <c r="U119" s="1520"/>
      <c r="V119" s="1520"/>
      <c r="W119" s="1520"/>
      <c r="X119" s="1520"/>
      <c r="Y119" s="1520"/>
      <c r="Z119" s="1520"/>
      <c r="AA119" s="1520"/>
      <c r="AB119" s="1520"/>
    </row>
    <row r="120" spans="1:28">
      <c r="A120" s="1520"/>
      <c r="B120" s="1520"/>
      <c r="C120" s="1520"/>
      <c r="D120" s="1520"/>
      <c r="E120" s="1520"/>
      <c r="F120" s="1520"/>
      <c r="G120" s="1520"/>
      <c r="H120" s="1520"/>
      <c r="I120" s="1520"/>
      <c r="J120" s="1520"/>
      <c r="K120" s="1520"/>
      <c r="L120" s="1520"/>
      <c r="M120" s="1520"/>
      <c r="N120" s="1520"/>
      <c r="O120" s="1520"/>
      <c r="P120" s="1520"/>
      <c r="Q120" s="1520"/>
      <c r="R120" s="1520"/>
      <c r="S120" s="1520"/>
      <c r="T120" s="1520"/>
      <c r="U120" s="1520"/>
      <c r="V120" s="1520"/>
      <c r="W120" s="1520"/>
      <c r="X120" s="1520"/>
      <c r="Y120" s="1520"/>
      <c r="Z120" s="1520"/>
      <c r="AA120" s="1520"/>
      <c r="AB120" s="1520"/>
    </row>
    <row r="121" spans="1:28">
      <c r="A121" s="1520"/>
      <c r="B121" s="1520"/>
      <c r="C121" s="1520"/>
      <c r="D121" s="1520"/>
      <c r="E121" s="1520"/>
      <c r="F121" s="1520"/>
      <c r="G121" s="1520"/>
      <c r="H121" s="1520"/>
      <c r="I121" s="1520"/>
      <c r="J121" s="1520"/>
      <c r="K121" s="1520"/>
      <c r="L121" s="1520"/>
      <c r="M121" s="1520"/>
      <c r="N121" s="1520"/>
      <c r="O121" s="1520"/>
      <c r="P121" s="1520"/>
      <c r="Q121" s="1520"/>
      <c r="R121" s="1520"/>
      <c r="S121" s="1520"/>
      <c r="T121" s="1520"/>
      <c r="U121" s="1520"/>
      <c r="V121" s="1520"/>
      <c r="W121" s="1520"/>
      <c r="X121" s="1520"/>
      <c r="Y121" s="1520"/>
      <c r="Z121" s="1520"/>
      <c r="AA121" s="1520"/>
      <c r="AB121" s="1520"/>
    </row>
    <row r="122" spans="1:28">
      <c r="A122" s="1520"/>
      <c r="B122" s="1520"/>
      <c r="C122" s="1520"/>
      <c r="D122" s="1520"/>
      <c r="E122" s="1520"/>
      <c r="F122" s="1520"/>
      <c r="G122" s="1520"/>
      <c r="H122" s="1520"/>
      <c r="I122" s="1520"/>
      <c r="J122" s="1520"/>
      <c r="K122" s="1520"/>
      <c r="L122" s="1520"/>
      <c r="M122" s="1520"/>
      <c r="N122" s="1520"/>
      <c r="O122" s="1520"/>
      <c r="P122" s="1520"/>
      <c r="Q122" s="1520"/>
      <c r="R122" s="1520"/>
      <c r="S122" s="1520"/>
      <c r="T122" s="1520"/>
      <c r="U122" s="1520"/>
      <c r="V122" s="1520"/>
      <c r="W122" s="1520"/>
      <c r="X122" s="1520"/>
      <c r="Y122" s="1520"/>
      <c r="Z122" s="1520"/>
      <c r="AA122" s="1520"/>
      <c r="AB122" s="1520"/>
    </row>
    <row r="123" spans="1:28">
      <c r="A123" s="1520"/>
      <c r="B123" s="1520"/>
      <c r="C123" s="1520"/>
      <c r="D123" s="1520"/>
      <c r="E123" s="1520"/>
      <c r="F123" s="1520"/>
      <c r="G123" s="1520"/>
      <c r="H123" s="1520"/>
      <c r="I123" s="1520"/>
      <c r="J123" s="1520"/>
      <c r="K123" s="1520"/>
      <c r="L123" s="1520"/>
      <c r="M123" s="1520"/>
      <c r="N123" s="1520"/>
      <c r="O123" s="1520"/>
      <c r="P123" s="1520"/>
      <c r="Q123" s="1520"/>
      <c r="R123" s="1520"/>
      <c r="S123" s="1520"/>
      <c r="T123" s="1520"/>
      <c r="U123" s="1520"/>
      <c r="V123" s="1520"/>
      <c r="W123" s="1520"/>
      <c r="X123" s="1520"/>
      <c r="Y123" s="1520"/>
      <c r="Z123" s="1520"/>
      <c r="AA123" s="1520"/>
      <c r="AB123" s="1520"/>
    </row>
    <row r="125" spans="1:28">
      <c r="A125" s="1520" t="s">
        <v>1209</v>
      </c>
      <c r="B125" s="1520"/>
      <c r="C125" s="1520"/>
      <c r="D125" s="1520"/>
      <c r="E125" s="1520"/>
      <c r="F125" s="1520"/>
      <c r="G125" s="1520"/>
      <c r="H125" s="1520"/>
      <c r="I125" s="1520"/>
      <c r="J125" s="1520"/>
      <c r="K125" s="1520"/>
      <c r="L125" s="1520"/>
      <c r="M125" s="1520"/>
      <c r="N125" s="1520"/>
      <c r="O125" s="1520"/>
      <c r="P125" s="1520"/>
      <c r="Q125" s="1520"/>
      <c r="R125" s="1520"/>
      <c r="S125" s="1520"/>
      <c r="T125" s="1520"/>
      <c r="U125" s="1520"/>
      <c r="V125" s="1520"/>
      <c r="W125" s="1520"/>
      <c r="X125" s="1520"/>
      <c r="Y125" s="1520"/>
      <c r="Z125" s="1520"/>
      <c r="AA125" s="1520"/>
      <c r="AB125" s="1520"/>
    </row>
    <row r="126" spans="1:28">
      <c r="A126" s="1520"/>
      <c r="B126" s="1520"/>
      <c r="C126" s="1520"/>
      <c r="D126" s="1520"/>
      <c r="E126" s="1520"/>
      <c r="F126" s="1520"/>
      <c r="G126" s="1520"/>
      <c r="H126" s="1520"/>
      <c r="I126" s="1520"/>
      <c r="J126" s="1520"/>
      <c r="K126" s="1520"/>
      <c r="L126" s="1520"/>
      <c r="M126" s="1520"/>
      <c r="N126" s="1520"/>
      <c r="O126" s="1520"/>
      <c r="P126" s="1520"/>
      <c r="Q126" s="1520"/>
      <c r="R126" s="1520"/>
      <c r="S126" s="1520"/>
      <c r="T126" s="1520"/>
      <c r="U126" s="1520"/>
      <c r="V126" s="1520"/>
      <c r="W126" s="1520"/>
      <c r="X126" s="1520"/>
      <c r="Y126" s="1520"/>
      <c r="Z126" s="1520"/>
      <c r="AA126" s="1520"/>
      <c r="AB126" s="1520"/>
    </row>
    <row r="127" spans="1:28">
      <c r="A127" s="1520"/>
      <c r="B127" s="1520"/>
      <c r="C127" s="1520"/>
      <c r="D127" s="1520"/>
      <c r="E127" s="1520"/>
      <c r="F127" s="1520"/>
      <c r="G127" s="1520"/>
      <c r="H127" s="1520"/>
      <c r="I127" s="1520"/>
      <c r="J127" s="1520"/>
      <c r="K127" s="1520"/>
      <c r="L127" s="1520"/>
      <c r="M127" s="1520"/>
      <c r="N127" s="1520"/>
      <c r="O127" s="1520"/>
      <c r="P127" s="1520"/>
      <c r="Q127" s="1520"/>
      <c r="R127" s="1520"/>
      <c r="S127" s="1520"/>
      <c r="T127" s="1520"/>
      <c r="U127" s="1520"/>
      <c r="V127" s="1520"/>
      <c r="W127" s="1520"/>
      <c r="X127" s="1520"/>
      <c r="Y127" s="1520"/>
      <c r="Z127" s="1520"/>
      <c r="AA127" s="1520"/>
      <c r="AB127" s="1520"/>
    </row>
    <row r="128" spans="1:28">
      <c r="A128" s="1520"/>
      <c r="B128" s="1520"/>
      <c r="C128" s="1520"/>
      <c r="D128" s="1520"/>
      <c r="E128" s="1520"/>
      <c r="F128" s="1520"/>
      <c r="G128" s="1520"/>
      <c r="H128" s="1520"/>
      <c r="I128" s="1520"/>
      <c r="J128" s="1520"/>
      <c r="K128" s="1520"/>
      <c r="L128" s="1520"/>
      <c r="M128" s="1520"/>
      <c r="N128" s="1520"/>
      <c r="O128" s="1520"/>
      <c r="P128" s="1520"/>
      <c r="Q128" s="1520"/>
      <c r="R128" s="1520"/>
      <c r="S128" s="1520"/>
      <c r="T128" s="1520"/>
      <c r="U128" s="1520"/>
      <c r="V128" s="1520"/>
      <c r="W128" s="1520"/>
      <c r="X128" s="1520"/>
      <c r="Y128" s="1520"/>
      <c r="Z128" s="1520"/>
      <c r="AA128" s="1520"/>
      <c r="AB128" s="1520"/>
    </row>
    <row r="129" spans="1:28">
      <c r="A129" s="1520"/>
      <c r="B129" s="1520"/>
      <c r="C129" s="1520"/>
      <c r="D129" s="1520"/>
      <c r="E129" s="1520"/>
      <c r="F129" s="1520"/>
      <c r="G129" s="1520"/>
      <c r="H129" s="1520"/>
      <c r="I129" s="1520"/>
      <c r="J129" s="1520"/>
      <c r="K129" s="1520"/>
      <c r="L129" s="1520"/>
      <c r="M129" s="1520"/>
      <c r="N129" s="1520"/>
      <c r="O129" s="1520"/>
      <c r="P129" s="1520"/>
      <c r="Q129" s="1520"/>
      <c r="R129" s="1520"/>
      <c r="S129" s="1520"/>
      <c r="T129" s="1520"/>
      <c r="U129" s="1520"/>
      <c r="V129" s="1520"/>
      <c r="W129" s="1520"/>
      <c r="X129" s="1520"/>
      <c r="Y129" s="1520"/>
      <c r="Z129" s="1520"/>
      <c r="AA129" s="1520"/>
      <c r="AB129" s="1520"/>
    </row>
    <row r="130" spans="1:28">
      <c r="A130" s="1520"/>
      <c r="B130" s="1520"/>
      <c r="C130" s="1520"/>
      <c r="D130" s="1520"/>
      <c r="E130" s="1520"/>
      <c r="F130" s="1520"/>
      <c r="G130" s="1520"/>
      <c r="H130" s="1520"/>
      <c r="I130" s="1520"/>
      <c r="J130" s="1520"/>
      <c r="K130" s="1520"/>
      <c r="L130" s="1520"/>
      <c r="M130" s="1520"/>
      <c r="N130" s="1520"/>
      <c r="O130" s="1520"/>
      <c r="P130" s="1520"/>
      <c r="Q130" s="1520"/>
      <c r="R130" s="1520"/>
      <c r="S130" s="1520"/>
      <c r="T130" s="1520"/>
      <c r="U130" s="1520"/>
      <c r="V130" s="1520"/>
      <c r="W130" s="1520"/>
      <c r="X130" s="1520"/>
      <c r="Y130" s="1520"/>
      <c r="Z130" s="1520"/>
      <c r="AA130" s="1520"/>
      <c r="AB130" s="1520"/>
    </row>
    <row r="131" spans="1:28">
      <c r="A131" s="1520"/>
      <c r="B131" s="1520"/>
      <c r="C131" s="1520"/>
      <c r="D131" s="1520"/>
      <c r="E131" s="1520"/>
      <c r="F131" s="1520"/>
      <c r="G131" s="1520"/>
      <c r="H131" s="1520"/>
      <c r="I131" s="1520"/>
      <c r="J131" s="1520"/>
      <c r="K131" s="1520"/>
      <c r="L131" s="1520"/>
      <c r="M131" s="1520"/>
      <c r="N131" s="1520"/>
      <c r="O131" s="1520"/>
      <c r="P131" s="1520"/>
      <c r="Q131" s="1520"/>
      <c r="R131" s="1520"/>
      <c r="S131" s="1520"/>
      <c r="T131" s="1520"/>
      <c r="U131" s="1520"/>
      <c r="V131" s="1520"/>
      <c r="W131" s="1520"/>
      <c r="X131" s="1520"/>
      <c r="Y131" s="1520"/>
      <c r="Z131" s="1520"/>
      <c r="AA131" s="1520"/>
      <c r="AB131" s="1520"/>
    </row>
    <row r="132" spans="1:28">
      <c r="A132" s="1520"/>
      <c r="B132" s="1520"/>
      <c r="C132" s="1520"/>
      <c r="D132" s="1520"/>
      <c r="E132" s="1520"/>
      <c r="F132" s="1520"/>
      <c r="G132" s="1520"/>
      <c r="H132" s="1520"/>
      <c r="I132" s="1520"/>
      <c r="J132" s="1520"/>
      <c r="K132" s="1520"/>
      <c r="L132" s="1520"/>
      <c r="M132" s="1520"/>
      <c r="N132" s="1520"/>
      <c r="O132" s="1520"/>
      <c r="P132" s="1520"/>
      <c r="Q132" s="1520"/>
      <c r="R132" s="1520"/>
      <c r="S132" s="1520"/>
      <c r="T132" s="1520"/>
      <c r="U132" s="1520"/>
      <c r="V132" s="1520"/>
      <c r="W132" s="1520"/>
      <c r="X132" s="1520"/>
      <c r="Y132" s="1520"/>
      <c r="Z132" s="1520"/>
      <c r="AA132" s="1520"/>
      <c r="AB132" s="1520"/>
    </row>
    <row r="133" spans="1:28">
      <c r="A133" s="1520"/>
      <c r="B133" s="1520"/>
      <c r="C133" s="1520"/>
      <c r="D133" s="1520"/>
      <c r="E133" s="1520"/>
      <c r="F133" s="1520"/>
      <c r="G133" s="1520"/>
      <c r="H133" s="1520"/>
      <c r="I133" s="1520"/>
      <c r="J133" s="1520"/>
      <c r="K133" s="1520"/>
      <c r="L133" s="1520"/>
      <c r="M133" s="1520"/>
      <c r="N133" s="1520"/>
      <c r="O133" s="1520"/>
      <c r="P133" s="1520"/>
      <c r="Q133" s="1520"/>
      <c r="R133" s="1520"/>
      <c r="S133" s="1520"/>
      <c r="T133" s="1520"/>
      <c r="U133" s="1520"/>
      <c r="V133" s="1520"/>
      <c r="W133" s="1520"/>
      <c r="X133" s="1520"/>
      <c r="Y133" s="1520"/>
      <c r="Z133" s="1520"/>
      <c r="AA133" s="1520"/>
      <c r="AB133" s="1520"/>
    </row>
    <row r="134" spans="1:28" ht="21" customHeight="1">
      <c r="A134" s="1586"/>
      <c r="B134" s="1586"/>
      <c r="C134" s="1586"/>
      <c r="D134" s="1586"/>
      <c r="E134" s="1586"/>
      <c r="F134" s="1586"/>
      <c r="G134" s="1586"/>
      <c r="H134" s="1586"/>
      <c r="I134" s="1586"/>
      <c r="J134" s="1586"/>
      <c r="K134" s="1586"/>
      <c r="L134" s="1586"/>
      <c r="M134" s="1586"/>
      <c r="N134" s="1586"/>
      <c r="O134" s="1586"/>
      <c r="P134" s="1586"/>
      <c r="Q134" s="1586"/>
      <c r="R134" s="1586"/>
      <c r="S134" s="1586"/>
      <c r="T134" s="1586"/>
      <c r="U134" s="1586"/>
      <c r="V134" s="1586"/>
      <c r="W134" s="1586"/>
      <c r="X134" s="1586"/>
      <c r="Y134" s="1586"/>
      <c r="Z134" s="1586"/>
      <c r="AA134" s="1586"/>
      <c r="AB134" s="1586"/>
    </row>
    <row r="135" spans="1:28">
      <c r="A135" s="999" t="s">
        <v>1210</v>
      </c>
      <c r="N135" s="13"/>
    </row>
    <row r="136" spans="1:28">
      <c r="A136" s="999"/>
      <c r="N136" s="13"/>
    </row>
    <row r="137" spans="1:28" ht="14.1" customHeight="1">
      <c r="A137" s="999" t="s">
        <v>0</v>
      </c>
      <c r="N137" s="13"/>
      <c r="P137" t="s">
        <v>1</v>
      </c>
    </row>
    <row r="138" spans="1:28" ht="14.1" customHeight="1">
      <c r="A138" s="999" t="s">
        <v>2</v>
      </c>
      <c r="N138" s="13"/>
      <c r="P138" t="s">
        <v>2197</v>
      </c>
    </row>
    <row r="139" spans="1:28" ht="14.1" customHeight="1">
      <c r="A139" s="999" t="s">
        <v>2198</v>
      </c>
      <c r="N139" s="13"/>
      <c r="P139" t="s">
        <v>2199</v>
      </c>
    </row>
    <row r="140" spans="1:28" ht="14.1" customHeight="1">
      <c r="A140" t="s">
        <v>2200</v>
      </c>
      <c r="N140" s="13"/>
      <c r="P140" t="s">
        <v>2201</v>
      </c>
    </row>
    <row r="141" spans="1:28" ht="14.1" customHeight="1">
      <c r="A141" t="s">
        <v>1364</v>
      </c>
      <c r="P141" t="s">
        <v>1365</v>
      </c>
    </row>
    <row r="142" spans="1:28" ht="14.1" customHeight="1">
      <c r="A142" t="s">
        <v>1366</v>
      </c>
      <c r="P142" t="s">
        <v>1367</v>
      </c>
    </row>
    <row r="143" spans="1:28" ht="14.1" customHeight="1">
      <c r="A143" t="s">
        <v>1368</v>
      </c>
      <c r="P143" t="s">
        <v>1369</v>
      </c>
    </row>
    <row r="144" spans="1:28" ht="14.1" customHeight="1">
      <c r="A144" t="s">
        <v>1370</v>
      </c>
      <c r="P144" t="s">
        <v>1371</v>
      </c>
    </row>
    <row r="145" spans="1:28" ht="14.1" customHeight="1">
      <c r="A145" t="s">
        <v>240</v>
      </c>
      <c r="P145" t="s">
        <v>241</v>
      </c>
    </row>
    <row r="146" spans="1:28" ht="14.1" customHeight="1">
      <c r="A146" t="s">
        <v>188</v>
      </c>
    </row>
    <row r="147" spans="1:28" ht="14.1" customHeight="1">
      <c r="A147" t="s">
        <v>189</v>
      </c>
      <c r="P147" s="999" t="s">
        <v>190</v>
      </c>
    </row>
    <row r="148" spans="1:28" ht="14.1" customHeight="1">
      <c r="A148" t="s">
        <v>2292</v>
      </c>
      <c r="P148" t="s">
        <v>2293</v>
      </c>
    </row>
    <row r="149" spans="1:28" ht="14.1" customHeight="1">
      <c r="A149" t="s">
        <v>2294</v>
      </c>
      <c r="P149" t="s">
        <v>2295</v>
      </c>
    </row>
    <row r="150" spans="1:28" ht="14.1" customHeight="1">
      <c r="A150" t="s">
        <v>2296</v>
      </c>
      <c r="P150" t="s">
        <v>2297</v>
      </c>
    </row>
    <row r="151" spans="1:28" ht="14.1" customHeight="1">
      <c r="P151" t="s">
        <v>2298</v>
      </c>
    </row>
    <row r="152" spans="1:28" ht="14.1" customHeight="1">
      <c r="A152" s="999" t="s">
        <v>2299</v>
      </c>
      <c r="P152" t="s">
        <v>2300</v>
      </c>
    </row>
    <row r="153" spans="1:28" ht="14.1" customHeight="1">
      <c r="A153" t="s">
        <v>2301</v>
      </c>
      <c r="P153" t="s">
        <v>2302</v>
      </c>
    </row>
    <row r="154" spans="1:28" ht="14.1" customHeight="1">
      <c r="A154" t="s">
        <v>2303</v>
      </c>
      <c r="P154" t="s">
        <v>2304</v>
      </c>
    </row>
    <row r="155" spans="1:28" ht="14.1" customHeight="1">
      <c r="A155" t="s">
        <v>2305</v>
      </c>
    </row>
    <row r="156" spans="1:28" ht="14.1" customHeight="1">
      <c r="A156" t="s">
        <v>447</v>
      </c>
    </row>
    <row r="157" spans="1:28" ht="14.1" customHeight="1">
      <c r="A157" t="s">
        <v>448</v>
      </c>
    </row>
    <row r="158" spans="1:28" ht="14.1" customHeight="1" thickBot="1">
      <c r="A158" t="s">
        <v>449</v>
      </c>
    </row>
    <row r="159" spans="1:28">
      <c r="A159" s="1000" t="s">
        <v>1236</v>
      </c>
      <c r="B159" s="1000"/>
      <c r="C159" s="1000"/>
      <c r="D159" s="1000"/>
      <c r="E159" s="1000"/>
      <c r="F159" s="1000"/>
      <c r="G159" s="1000"/>
      <c r="H159" s="1000"/>
      <c r="I159" s="1000"/>
      <c r="J159" s="1000"/>
      <c r="K159" s="1000"/>
      <c r="L159" s="1000"/>
      <c r="M159" s="1000"/>
      <c r="N159" s="1000"/>
      <c r="O159" s="1000"/>
      <c r="P159" s="1000"/>
      <c r="Q159" s="1000" t="s">
        <v>1238</v>
      </c>
      <c r="R159" s="1000"/>
      <c r="S159" s="1000"/>
      <c r="T159" s="1000"/>
      <c r="U159" s="1000"/>
      <c r="V159" s="1000"/>
      <c r="W159" s="1000"/>
      <c r="X159" s="1000"/>
      <c r="Y159" s="1000"/>
      <c r="Z159" s="1000"/>
      <c r="AA159" s="1000"/>
      <c r="AB159" s="1001" t="s">
        <v>238</v>
      </c>
    </row>
    <row r="160" spans="1:28">
      <c r="A160" s="982"/>
      <c r="B160" s="982"/>
      <c r="C160" s="982"/>
      <c r="D160" s="982"/>
      <c r="E160" s="982"/>
      <c r="F160" s="982"/>
      <c r="G160" s="982"/>
      <c r="H160" s="982"/>
      <c r="I160" s="982"/>
      <c r="J160" s="982"/>
      <c r="K160" s="982"/>
      <c r="L160" s="982"/>
      <c r="M160" s="982"/>
      <c r="N160" s="982"/>
      <c r="O160" s="982"/>
      <c r="P160" s="982"/>
      <c r="Q160" s="982"/>
      <c r="R160" s="982"/>
      <c r="S160" s="982"/>
      <c r="T160" s="982"/>
      <c r="U160" s="982"/>
      <c r="V160" s="982"/>
      <c r="W160" s="982"/>
      <c r="X160" s="982"/>
      <c r="Y160" s="982"/>
      <c r="Z160" s="982"/>
      <c r="AA160" s="982"/>
      <c r="AB160" s="982"/>
    </row>
    <row r="161" spans="1:28">
      <c r="A161" s="999" t="s">
        <v>450</v>
      </c>
      <c r="B161" s="982"/>
      <c r="C161" s="982"/>
      <c r="D161" s="982"/>
      <c r="E161" s="982"/>
      <c r="F161" s="982"/>
      <c r="G161" s="982"/>
      <c r="H161" s="982"/>
      <c r="I161" s="982"/>
      <c r="J161" s="982"/>
      <c r="K161" s="982"/>
      <c r="L161" s="982"/>
      <c r="M161" s="982"/>
      <c r="N161" s="982"/>
      <c r="O161" s="982"/>
      <c r="P161" t="s">
        <v>452</v>
      </c>
      <c r="Q161" s="982"/>
      <c r="R161" s="982"/>
      <c r="S161" s="982"/>
      <c r="T161" s="982"/>
      <c r="U161" s="982"/>
      <c r="V161" s="982"/>
      <c r="W161" s="982"/>
      <c r="X161" s="982"/>
      <c r="Y161" s="982"/>
      <c r="Z161" s="982"/>
      <c r="AA161" s="982"/>
      <c r="AB161" s="982"/>
    </row>
    <row r="162" spans="1:28">
      <c r="A162" t="s">
        <v>213</v>
      </c>
      <c r="P162" t="s">
        <v>214</v>
      </c>
    </row>
    <row r="163" spans="1:28">
      <c r="A163" t="s">
        <v>215</v>
      </c>
    </row>
    <row r="164" spans="1:28">
      <c r="A164" t="s">
        <v>216</v>
      </c>
      <c r="P164" s="999" t="s">
        <v>217</v>
      </c>
    </row>
    <row r="165" spans="1:28">
      <c r="A165" t="s">
        <v>218</v>
      </c>
      <c r="P165" t="s">
        <v>219</v>
      </c>
    </row>
    <row r="166" spans="1:28">
      <c r="A166" t="s">
        <v>220</v>
      </c>
      <c r="P166" t="s">
        <v>1954</v>
      </c>
    </row>
    <row r="167" spans="1:28">
      <c r="A167" t="s">
        <v>1955</v>
      </c>
      <c r="P167" t="s">
        <v>1956</v>
      </c>
    </row>
    <row r="168" spans="1:28">
      <c r="A168" t="s">
        <v>1957</v>
      </c>
      <c r="P168" t="s">
        <v>1958</v>
      </c>
    </row>
    <row r="169" spans="1:28">
      <c r="A169" t="s">
        <v>1959</v>
      </c>
      <c r="P169" t="s">
        <v>1960</v>
      </c>
    </row>
    <row r="170" spans="1:28">
      <c r="A170" t="s">
        <v>1961</v>
      </c>
      <c r="P170" t="s">
        <v>1962</v>
      </c>
    </row>
    <row r="171" spans="1:28">
      <c r="A171" t="s">
        <v>1963</v>
      </c>
    </row>
    <row r="172" spans="1:28">
      <c r="A172" t="s">
        <v>1964</v>
      </c>
      <c r="P172" s="999" t="s">
        <v>1530</v>
      </c>
    </row>
    <row r="173" spans="1:28">
      <c r="A173" t="s">
        <v>1531</v>
      </c>
      <c r="P173" t="s">
        <v>1532</v>
      </c>
    </row>
    <row r="174" spans="1:28">
      <c r="A174" t="s">
        <v>1533</v>
      </c>
      <c r="P174" t="s">
        <v>1534</v>
      </c>
    </row>
    <row r="175" spans="1:28">
      <c r="A175" t="s">
        <v>1535</v>
      </c>
      <c r="P175" t="s">
        <v>1536</v>
      </c>
    </row>
    <row r="176" spans="1:28">
      <c r="A176" t="s">
        <v>1537</v>
      </c>
      <c r="P176" t="s">
        <v>1538</v>
      </c>
    </row>
    <row r="177" spans="1:16">
      <c r="A177" t="s">
        <v>1539</v>
      </c>
      <c r="P177" t="s">
        <v>1520</v>
      </c>
    </row>
    <row r="178" spans="1:16">
      <c r="A178" t="s">
        <v>1521</v>
      </c>
    </row>
    <row r="179" spans="1:16">
      <c r="A179" t="s">
        <v>1522</v>
      </c>
      <c r="P179" s="999" t="s">
        <v>1523</v>
      </c>
    </row>
    <row r="180" spans="1:16">
      <c r="A180" t="s">
        <v>299</v>
      </c>
      <c r="P180" t="s">
        <v>300</v>
      </c>
    </row>
    <row r="181" spans="1:16">
      <c r="A181" t="s">
        <v>301</v>
      </c>
      <c r="P181" t="s">
        <v>302</v>
      </c>
    </row>
    <row r="182" spans="1:16">
      <c r="A182" t="s">
        <v>303</v>
      </c>
      <c r="P182" t="s">
        <v>304</v>
      </c>
    </row>
    <row r="183" spans="1:16">
      <c r="A183" t="s">
        <v>2001</v>
      </c>
      <c r="P183" t="s">
        <v>2002</v>
      </c>
    </row>
    <row r="184" spans="1:16">
      <c r="A184" t="s">
        <v>2003</v>
      </c>
      <c r="P184" t="s">
        <v>2288</v>
      </c>
    </row>
    <row r="185" spans="1:16">
      <c r="A185" t="s">
        <v>2289</v>
      </c>
      <c r="P185" t="s">
        <v>1680</v>
      </c>
    </row>
    <row r="186" spans="1:16">
      <c r="P186" t="s">
        <v>1681</v>
      </c>
    </row>
    <row r="187" spans="1:16">
      <c r="A187" s="999" t="s">
        <v>1682</v>
      </c>
      <c r="P187" t="s">
        <v>1683</v>
      </c>
    </row>
    <row r="189" spans="1:16">
      <c r="A189" s="999" t="s">
        <v>1684</v>
      </c>
      <c r="P189" t="s">
        <v>1685</v>
      </c>
    </row>
    <row r="190" spans="1:16">
      <c r="A190" t="s">
        <v>1884</v>
      </c>
      <c r="B190" t="s">
        <v>515</v>
      </c>
      <c r="P190" t="s">
        <v>516</v>
      </c>
    </row>
    <row r="191" spans="1:16">
      <c r="B191" t="s">
        <v>517</v>
      </c>
      <c r="P191" t="s">
        <v>518</v>
      </c>
    </row>
    <row r="192" spans="1:16">
      <c r="B192" t="s">
        <v>519</v>
      </c>
      <c r="P192" t="s">
        <v>520</v>
      </c>
    </row>
    <row r="193" spans="1:2">
      <c r="B193" t="s">
        <v>521</v>
      </c>
    </row>
    <row r="195" spans="1:2">
      <c r="A195" t="s">
        <v>1886</v>
      </c>
      <c r="B195" t="s">
        <v>522</v>
      </c>
    </row>
    <row r="196" spans="1:2">
      <c r="B196" t="s">
        <v>523</v>
      </c>
    </row>
    <row r="197" spans="1:2">
      <c r="B197" t="s">
        <v>524</v>
      </c>
    </row>
    <row r="198" spans="1:2">
      <c r="B198" t="s">
        <v>525</v>
      </c>
    </row>
    <row r="199" spans="1:2">
      <c r="B199" t="s">
        <v>526</v>
      </c>
    </row>
    <row r="215" spans="1:28" ht="13.5" thickBot="1"/>
    <row r="216" spans="1:28">
      <c r="A216" s="1000" t="s">
        <v>1236</v>
      </c>
      <c r="B216" s="1000"/>
      <c r="C216" s="1000"/>
      <c r="D216" s="1000"/>
      <c r="E216" s="1000"/>
      <c r="F216" s="1000"/>
      <c r="G216" s="1000"/>
      <c r="H216" s="1000"/>
      <c r="I216" s="1000"/>
      <c r="J216" s="1000"/>
      <c r="K216" s="1000"/>
      <c r="L216" s="1000"/>
      <c r="M216" s="1000"/>
      <c r="N216" s="1000"/>
      <c r="O216" s="1000"/>
      <c r="P216" s="1000"/>
      <c r="Q216" s="1000"/>
      <c r="R216" s="1000"/>
      <c r="S216" s="1000" t="s">
        <v>1238</v>
      </c>
      <c r="T216" s="1000"/>
      <c r="U216" s="1000"/>
      <c r="V216" s="1000"/>
      <c r="W216" s="1000"/>
      <c r="X216" s="1000"/>
      <c r="Y216" s="1000"/>
      <c r="Z216" s="1000"/>
      <c r="AA216" s="1000"/>
      <c r="AB216" s="1001" t="s">
        <v>238</v>
      </c>
    </row>
  </sheetData>
  <sheetProtection password="FEF7" sheet="1" objects="1" scenarios="1"/>
  <mergeCells count="93">
    <mergeCell ref="A110:AB114"/>
    <mergeCell ref="A116:AB123"/>
    <mergeCell ref="A125:AB133"/>
    <mergeCell ref="A134:AB134"/>
    <mergeCell ref="A91:AB91"/>
    <mergeCell ref="A92:N92"/>
    <mergeCell ref="O92:AB92"/>
    <mergeCell ref="A106:AB108"/>
    <mergeCell ref="Q71:AB75"/>
    <mergeCell ref="A78:AB83"/>
    <mergeCell ref="A84:AB85"/>
    <mergeCell ref="A89:AB89"/>
    <mergeCell ref="A67:J67"/>
    <mergeCell ref="K67:Q67"/>
    <mergeCell ref="R67:AB67"/>
    <mergeCell ref="A68:N70"/>
    <mergeCell ref="A65:J65"/>
    <mergeCell ref="K65:Q65"/>
    <mergeCell ref="R65:AB65"/>
    <mergeCell ref="A66:J66"/>
    <mergeCell ref="K66:Q66"/>
    <mergeCell ref="R66:AB66"/>
    <mergeCell ref="A62:J63"/>
    <mergeCell ref="K62:Q63"/>
    <mergeCell ref="R62:AB63"/>
    <mergeCell ref="A64:J64"/>
    <mergeCell ref="K64:Q64"/>
    <mergeCell ref="R64:AB64"/>
    <mergeCell ref="A61:J61"/>
    <mergeCell ref="K61:M61"/>
    <mergeCell ref="N61:Q61"/>
    <mergeCell ref="R61:AB61"/>
    <mergeCell ref="A60:J60"/>
    <mergeCell ref="K60:M60"/>
    <mergeCell ref="N60:Q60"/>
    <mergeCell ref="R60:AB60"/>
    <mergeCell ref="A59:J59"/>
    <mergeCell ref="K59:M59"/>
    <mergeCell ref="N59:Q59"/>
    <mergeCell ref="R59:AB59"/>
    <mergeCell ref="A58:J58"/>
    <mergeCell ref="K58:M58"/>
    <mergeCell ref="N58:Q58"/>
    <mergeCell ref="R58:AB58"/>
    <mergeCell ref="A51:AB54"/>
    <mergeCell ref="A55:AB55"/>
    <mergeCell ref="K56:M57"/>
    <mergeCell ref="N56:Q57"/>
    <mergeCell ref="R56:AB57"/>
    <mergeCell ref="A57:J57"/>
    <mergeCell ref="J42:K42"/>
    <mergeCell ref="O42:P42"/>
    <mergeCell ref="A44:AB45"/>
    <mergeCell ref="A47:AB49"/>
    <mergeCell ref="A36:K36"/>
    <mergeCell ref="L36:U36"/>
    <mergeCell ref="V36:AB36"/>
    <mergeCell ref="A37:K37"/>
    <mergeCell ref="L37:U37"/>
    <mergeCell ref="V37:AB37"/>
    <mergeCell ref="A34:K34"/>
    <mergeCell ref="L34:U34"/>
    <mergeCell ref="V34:AB34"/>
    <mergeCell ref="A35:K35"/>
    <mergeCell ref="L35:U35"/>
    <mergeCell ref="V35:AB35"/>
    <mergeCell ref="A33:K33"/>
    <mergeCell ref="L33:U33"/>
    <mergeCell ref="V33:AB33"/>
    <mergeCell ref="A32:K32"/>
    <mergeCell ref="A20:J21"/>
    <mergeCell ref="K20:AB22"/>
    <mergeCell ref="L32:U32"/>
    <mergeCell ref="V32:AB32"/>
    <mergeCell ref="W29:AB29"/>
    <mergeCell ref="A31:K31"/>
    <mergeCell ref="L31:U31"/>
    <mergeCell ref="V31:AB31"/>
    <mergeCell ref="O13:AB14"/>
    <mergeCell ref="O15:AB19"/>
    <mergeCell ref="A1:H1"/>
    <mergeCell ref="J1:R1"/>
    <mergeCell ref="U1:AB1"/>
    <mergeCell ref="A3:P10"/>
    <mergeCell ref="Q3:V3"/>
    <mergeCell ref="W3:AB3"/>
    <mergeCell ref="S5:V5"/>
    <mergeCell ref="A12:N19"/>
    <mergeCell ref="S6:V6"/>
    <mergeCell ref="T8:AB8"/>
    <mergeCell ref="T10:AB10"/>
    <mergeCell ref="W12:AB12"/>
    <mergeCell ref="O12:V12"/>
  </mergeCells>
  <phoneticPr fontId="5" type="noConversion"/>
  <dataValidations count="2">
    <dataValidation type="list" allowBlank="1" showInputMessage="1" showErrorMessage="1" prompt="Please make selection from Drop Down Menu." sqref="A13 A16 A20 A18">
      <formula1>$O$13:$O$14</formula1>
    </dataValidation>
    <dataValidation allowBlank="1" showInputMessage="1" showErrorMessage="1" prompt="Please make selection from Drop Down Menu." sqref="A22"/>
  </dataValidations>
  <pageMargins left="0.25" right="0.2" top="0.5" bottom="0.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sheetPr codeName="Sheet35">
    <pageSetUpPr autoPageBreaks="0"/>
  </sheetPr>
  <dimension ref="A1:AS27"/>
  <sheetViews>
    <sheetView showGridLines="0" showRowColHeaders="0" workbookViewId="0">
      <selection activeCell="AC12" sqref="AC12"/>
    </sheetView>
  </sheetViews>
  <sheetFormatPr defaultRowHeight="12.75"/>
  <cols>
    <col min="1" max="1" width="5.140625" customWidth="1"/>
    <col min="2" max="11" width="3.7109375" customWidth="1"/>
    <col min="12" max="12" width="5" customWidth="1"/>
    <col min="13" max="14" width="3.7109375" customWidth="1"/>
    <col min="15" max="15" width="2.85546875" customWidth="1"/>
    <col min="16" max="26" width="3.7109375" customWidth="1"/>
  </cols>
  <sheetData>
    <row r="1" spans="1:45" ht="15.75">
      <c r="A1" s="383" t="s">
        <v>1540</v>
      </c>
      <c r="B1" s="15"/>
      <c r="C1" s="15"/>
      <c r="D1" s="15"/>
      <c r="E1" s="15"/>
      <c r="F1" s="15"/>
      <c r="G1" s="15"/>
      <c r="H1" s="15"/>
      <c r="I1" s="15"/>
      <c r="J1" s="15"/>
      <c r="K1" s="15"/>
      <c r="L1" s="15"/>
      <c r="M1" s="15"/>
      <c r="N1" s="15"/>
      <c r="O1" s="15"/>
      <c r="P1" s="15"/>
      <c r="Q1" s="15"/>
      <c r="R1" s="15"/>
      <c r="S1" s="15"/>
      <c r="T1" s="15"/>
      <c r="U1" s="15"/>
      <c r="V1" s="15"/>
      <c r="W1" s="15"/>
      <c r="X1" s="15"/>
    </row>
    <row r="2" spans="1:45" ht="15.75">
      <c r="A2" s="383" t="s">
        <v>1541</v>
      </c>
      <c r="B2" s="15"/>
      <c r="C2" s="15"/>
      <c r="D2" s="15"/>
      <c r="E2" s="15"/>
      <c r="F2" s="15"/>
      <c r="G2" s="15"/>
      <c r="H2" s="15"/>
      <c r="I2" s="15"/>
      <c r="J2" s="15"/>
      <c r="K2" s="15"/>
      <c r="L2" s="15"/>
      <c r="M2" s="15"/>
      <c r="N2" s="15"/>
      <c r="O2" s="15"/>
      <c r="P2" s="15"/>
      <c r="Q2" s="15"/>
      <c r="R2" s="15"/>
      <c r="S2" s="15"/>
      <c r="T2" s="15"/>
      <c r="U2" s="15"/>
      <c r="V2" s="15"/>
      <c r="W2" s="15"/>
      <c r="X2" s="15"/>
    </row>
    <row r="3" spans="1:45" ht="15.75">
      <c r="A3" s="10"/>
      <c r="B3" s="34"/>
      <c r="C3" s="34"/>
      <c r="D3" s="34"/>
      <c r="E3" s="34"/>
      <c r="F3" s="34"/>
      <c r="G3" s="34"/>
      <c r="H3" s="34"/>
      <c r="I3" s="34"/>
      <c r="J3" s="34"/>
      <c r="K3" s="34"/>
    </row>
    <row r="4" spans="1:45" ht="15.75">
      <c r="A4" s="8" t="s">
        <v>1712</v>
      </c>
      <c r="B4" s="34"/>
      <c r="C4" s="34"/>
      <c r="D4" s="34"/>
      <c r="E4" s="34"/>
      <c r="G4" s="1127"/>
      <c r="I4" s="1904">
        <f>'Page 11'!E8</f>
        <v>0</v>
      </c>
      <c r="J4" s="1904"/>
      <c r="K4" s="1904"/>
      <c r="L4" s="1904"/>
      <c r="M4" s="1904"/>
      <c r="N4" s="1904"/>
      <c r="O4" s="1904"/>
      <c r="P4" s="1904"/>
      <c r="Q4" s="1904"/>
      <c r="R4" s="1904"/>
      <c r="S4" s="1904"/>
      <c r="T4" s="1904"/>
      <c r="U4" s="1904"/>
      <c r="V4" s="1904"/>
      <c r="W4" s="1904"/>
      <c r="X4" s="1904"/>
    </row>
    <row r="5" spans="1:45" ht="15.75">
      <c r="A5" s="10" t="s">
        <v>1542</v>
      </c>
      <c r="B5" s="34"/>
      <c r="C5" s="34"/>
      <c r="D5" s="34"/>
      <c r="E5" s="34"/>
      <c r="F5" s="1904">
        <f>'Page 11'!E12</f>
        <v>0</v>
      </c>
      <c r="G5" s="1905"/>
      <c r="H5" s="1905"/>
      <c r="I5" s="1905"/>
      <c r="J5" s="1905"/>
      <c r="K5" s="1905"/>
      <c r="L5" s="1905"/>
      <c r="M5" s="1905"/>
      <c r="N5" s="1905"/>
      <c r="O5" s="1905"/>
      <c r="P5" s="1905"/>
      <c r="Q5" s="1905"/>
      <c r="R5" s="1905"/>
      <c r="S5" s="1905"/>
      <c r="T5" s="1905"/>
      <c r="U5" s="1905"/>
      <c r="V5" s="1905"/>
      <c r="W5" s="1905"/>
      <c r="X5" s="1905"/>
    </row>
    <row r="6" spans="1:45" ht="15.75">
      <c r="A6" s="10" t="s">
        <v>1543</v>
      </c>
      <c r="B6" s="1904">
        <f>'Page 11'!D14</f>
        <v>0</v>
      </c>
      <c r="C6" s="1905"/>
      <c r="D6" s="1905"/>
      <c r="E6" s="1905"/>
      <c r="F6" s="1905"/>
      <c r="G6" s="1905"/>
      <c r="H6" s="1905"/>
      <c r="I6" s="92"/>
      <c r="J6" s="92"/>
      <c r="K6" s="80" t="s">
        <v>1544</v>
      </c>
      <c r="L6" s="1905">
        <f>'Page 11'!K14</f>
        <v>0</v>
      </c>
      <c r="M6" s="1905"/>
      <c r="N6" s="1905"/>
      <c r="O6" s="1905"/>
      <c r="P6" s="1905"/>
      <c r="Q6" s="1905"/>
      <c r="U6" s="80" t="s">
        <v>1545</v>
      </c>
      <c r="V6" s="1905">
        <f>'Page 11'!N14</f>
        <v>0</v>
      </c>
      <c r="W6" s="1905"/>
      <c r="X6" s="1905"/>
    </row>
    <row r="7" spans="1:45" ht="15.75">
      <c r="A7" s="10" t="s">
        <v>1971</v>
      </c>
      <c r="B7" s="34"/>
      <c r="C7" s="10"/>
      <c r="D7" s="1904">
        <f>'Page 11'!D18</f>
        <v>0</v>
      </c>
      <c r="E7" s="1905"/>
      <c r="F7" s="1905"/>
      <c r="G7" s="1905"/>
      <c r="H7" s="1905"/>
      <c r="I7" s="1905"/>
      <c r="J7" s="1905"/>
      <c r="K7" s="1905"/>
      <c r="L7" s="1905"/>
      <c r="M7" s="1905"/>
      <c r="P7" s="80" t="s">
        <v>1973</v>
      </c>
      <c r="Q7" s="1912">
        <f>'Page 11'!J18</f>
        <v>0</v>
      </c>
      <c r="R7" s="1912"/>
      <c r="S7" s="1912"/>
      <c r="T7" s="1912"/>
      <c r="U7" s="1912"/>
      <c r="V7" s="1912"/>
      <c r="W7" s="1912"/>
      <c r="X7" s="1912"/>
    </row>
    <row r="8" spans="1:45" ht="15.75">
      <c r="A8" s="61" t="s">
        <v>1515</v>
      </c>
      <c r="B8" s="241"/>
      <c r="C8" s="61"/>
      <c r="D8" s="182"/>
      <c r="E8" s="72"/>
      <c r="F8" s="72"/>
      <c r="G8" s="537"/>
      <c r="H8" s="1905">
        <f>'Page 11'!E10</f>
        <v>0</v>
      </c>
      <c r="I8" s="1905"/>
      <c r="J8" s="1905"/>
      <c r="K8" s="1905"/>
      <c r="L8" s="1905"/>
      <c r="M8" s="1905"/>
      <c r="N8" s="1905"/>
      <c r="O8" s="1905"/>
      <c r="P8" s="1905"/>
      <c r="Q8" s="1905"/>
      <c r="R8" s="1905"/>
      <c r="S8" s="1905"/>
      <c r="T8" s="1905"/>
      <c r="U8" s="1905"/>
      <c r="V8" s="1905"/>
      <c r="W8" s="1905"/>
      <c r="X8" s="1905"/>
    </row>
    <row r="9" spans="1:45" ht="15.75">
      <c r="A9" s="10" t="s">
        <v>1546</v>
      </c>
      <c r="B9" s="34"/>
      <c r="C9" s="34"/>
      <c r="D9" s="34"/>
      <c r="E9" s="1904">
        <f>'Page 11'!E16</f>
        <v>0</v>
      </c>
      <c r="F9" s="1905"/>
      <c r="G9" s="1905"/>
      <c r="H9" s="1905"/>
      <c r="I9" s="1905"/>
      <c r="J9" s="1905"/>
      <c r="K9" s="1905"/>
      <c r="L9" s="1905"/>
      <c r="M9" s="1905"/>
      <c r="N9" s="1905"/>
      <c r="O9" s="1905"/>
      <c r="P9" s="1905"/>
      <c r="Q9" s="1905"/>
      <c r="R9" s="1905"/>
      <c r="S9" s="1905"/>
      <c r="T9" s="1905"/>
      <c r="U9" s="1905"/>
      <c r="V9" s="1905"/>
      <c r="W9" s="1905"/>
      <c r="X9" s="1905"/>
    </row>
    <row r="10" spans="1:45" ht="15.75">
      <c r="A10" s="10"/>
      <c r="B10" s="34"/>
      <c r="C10" s="34"/>
      <c r="D10" s="34"/>
      <c r="E10" s="34"/>
      <c r="F10" s="34"/>
      <c r="G10" s="34"/>
      <c r="H10" s="34"/>
      <c r="I10" s="34"/>
      <c r="J10" s="34"/>
      <c r="K10" s="34"/>
    </row>
    <row r="11" spans="1:45" ht="31.5" customHeight="1">
      <c r="A11" s="1657" t="s">
        <v>1965</v>
      </c>
      <c r="B11" s="1436"/>
      <c r="C11" s="1436"/>
      <c r="D11" s="1436"/>
      <c r="E11" s="1436"/>
      <c r="F11" s="1436"/>
      <c r="G11" s="1436"/>
      <c r="H11" s="1436"/>
      <c r="I11" s="1436"/>
      <c r="J11" s="1436"/>
      <c r="K11" s="1436"/>
      <c r="L11" s="1436"/>
      <c r="M11" s="1436"/>
      <c r="N11" s="1436"/>
      <c r="O11" s="1436"/>
      <c r="P11" s="1436"/>
      <c r="Q11" s="1436"/>
      <c r="R11" s="1436"/>
      <c r="S11" s="1436"/>
      <c r="T11" s="1436"/>
      <c r="U11" s="1436"/>
      <c r="V11" s="1436"/>
      <c r="W11" s="1436"/>
      <c r="X11" s="1436"/>
    </row>
    <row r="12" spans="1:45" ht="126" customHeight="1">
      <c r="A12" s="1900" t="s">
        <v>2442</v>
      </c>
      <c r="B12" s="1901"/>
      <c r="C12" s="1901"/>
      <c r="D12" s="1901"/>
      <c r="E12" s="1901"/>
      <c r="F12" s="1901"/>
      <c r="G12" s="1901"/>
      <c r="H12" s="1901"/>
      <c r="I12" s="1901"/>
      <c r="J12" s="1901"/>
      <c r="K12" s="1901"/>
      <c r="L12" s="1901"/>
      <c r="M12" s="1901"/>
      <c r="N12" s="1901"/>
      <c r="O12" s="1901"/>
      <c r="P12" s="1901"/>
      <c r="Q12" s="1901"/>
      <c r="R12" s="1901"/>
      <c r="S12" s="1901"/>
      <c r="T12" s="1901"/>
      <c r="U12" s="1901"/>
      <c r="V12" s="1901"/>
      <c r="W12" s="1901"/>
      <c r="X12" s="1901"/>
    </row>
    <row r="13" spans="1:45" ht="15.75">
      <c r="A13" s="10"/>
      <c r="B13" s="92"/>
      <c r="C13" s="92"/>
      <c r="D13" s="92"/>
      <c r="E13" s="92"/>
      <c r="F13" s="92"/>
      <c r="G13" s="92"/>
      <c r="H13" s="92"/>
      <c r="I13" s="92"/>
      <c r="J13" s="92"/>
      <c r="K13" s="92"/>
      <c r="L13" s="92"/>
      <c r="M13" s="92"/>
      <c r="N13" s="92"/>
      <c r="O13" s="92"/>
      <c r="P13" s="92"/>
      <c r="Q13" s="92"/>
      <c r="R13" s="92"/>
      <c r="S13" s="92"/>
      <c r="T13" s="92"/>
      <c r="U13" s="92"/>
      <c r="V13" s="92"/>
      <c r="W13" s="92"/>
      <c r="X13" s="92"/>
      <c r="AA13" s="873" t="s">
        <v>2218</v>
      </c>
    </row>
    <row r="14" spans="1:45" ht="15.75">
      <c r="A14" s="8" t="s">
        <v>1966</v>
      </c>
      <c r="B14" s="34"/>
      <c r="C14" s="34"/>
      <c r="D14" s="34"/>
      <c r="E14" s="34"/>
      <c r="F14" s="34"/>
      <c r="G14" s="34"/>
      <c r="H14" s="34"/>
      <c r="I14" s="34"/>
      <c r="J14" s="1910">
        <f>'Page 14'!G8</f>
        <v>0</v>
      </c>
      <c r="K14" s="1911"/>
      <c r="L14" s="1911"/>
      <c r="M14" s="1911"/>
      <c r="N14" s="1911"/>
      <c r="O14" s="1911"/>
      <c r="P14" s="1911"/>
      <c r="Q14" s="1911"/>
      <c r="R14" s="1911"/>
      <c r="S14" s="1911"/>
      <c r="T14" s="1911"/>
      <c r="U14" s="1911"/>
      <c r="V14" s="1911"/>
      <c r="W14" s="1911"/>
      <c r="X14" s="1911"/>
      <c r="AA14" s="873" t="s">
        <v>1967</v>
      </c>
    </row>
    <row r="15" spans="1:45" ht="15.75">
      <c r="A15" s="34" t="s">
        <v>1810</v>
      </c>
      <c r="B15" s="1571" t="s">
        <v>1968</v>
      </c>
      <c r="C15" s="1873"/>
      <c r="D15" s="1873"/>
      <c r="E15" s="1873"/>
      <c r="F15" s="1873"/>
      <c r="G15" s="1873"/>
      <c r="H15" s="1873"/>
      <c r="I15" s="1906"/>
      <c r="J15" s="1907"/>
      <c r="K15" s="1907"/>
      <c r="L15" s="1907"/>
      <c r="M15" s="1907"/>
      <c r="N15" s="1907"/>
      <c r="O15" s="1907"/>
      <c r="P15" s="1907"/>
      <c r="Q15" s="1907"/>
      <c r="R15" s="1907"/>
      <c r="S15" s="1907"/>
      <c r="T15" s="1907"/>
      <c r="U15" s="1907"/>
      <c r="V15" s="1907"/>
      <c r="W15" s="1907"/>
      <c r="X15" s="1907"/>
      <c r="Y15" s="12"/>
      <c r="Z15" s="12"/>
      <c r="AA15" s="925" t="s">
        <v>1972</v>
      </c>
      <c r="AB15" s="12"/>
      <c r="AC15" s="12"/>
      <c r="AD15" s="12"/>
      <c r="AE15" s="12"/>
      <c r="AF15" s="12"/>
      <c r="AG15" s="12"/>
      <c r="AH15" s="12"/>
      <c r="AI15" s="12"/>
      <c r="AJ15" s="12"/>
      <c r="AK15" s="12"/>
      <c r="AL15" s="12"/>
      <c r="AM15" s="12"/>
      <c r="AN15" s="12"/>
      <c r="AO15" s="12"/>
      <c r="AP15" s="12"/>
      <c r="AQ15" s="12"/>
      <c r="AR15" s="12"/>
      <c r="AS15" s="12"/>
    </row>
    <row r="16" spans="1:45" ht="0.75" customHeight="1">
      <c r="A16" s="34"/>
      <c r="B16" s="825"/>
      <c r="C16" s="49"/>
      <c r="D16" s="181"/>
      <c r="E16" s="896"/>
      <c r="F16" s="181"/>
      <c r="G16" s="825"/>
      <c r="H16" s="49"/>
      <c r="I16" s="181"/>
      <c r="J16" s="896"/>
      <c r="K16" s="181"/>
      <c r="L16" s="825"/>
      <c r="M16" s="825"/>
      <c r="N16" s="825"/>
      <c r="O16" s="825"/>
      <c r="P16" s="825"/>
      <c r="Q16" s="825"/>
      <c r="R16" s="825"/>
      <c r="S16" s="825"/>
      <c r="T16" s="825"/>
      <c r="U16" s="825"/>
      <c r="V16" s="825"/>
      <c r="W16" s="825"/>
      <c r="X16" s="825"/>
      <c r="AA16" s="873" t="s">
        <v>1968</v>
      </c>
    </row>
    <row r="17" spans="1:27" ht="15.75">
      <c r="A17" s="10" t="s">
        <v>1921</v>
      </c>
      <c r="B17" s="14"/>
      <c r="C17" s="14"/>
      <c r="D17" s="14"/>
      <c r="E17" s="14"/>
      <c r="F17" s="38"/>
      <c r="G17" s="38"/>
      <c r="H17" s="38"/>
      <c r="I17" s="1902">
        <f>'Page 14'!Q8</f>
        <v>0</v>
      </c>
      <c r="J17" s="1903"/>
      <c r="K17" s="1903"/>
      <c r="L17" s="1903"/>
      <c r="M17" s="1903"/>
      <c r="N17" s="1903"/>
      <c r="O17" s="1903"/>
      <c r="P17" s="1903"/>
      <c r="Q17" s="1903"/>
      <c r="R17" s="1903"/>
      <c r="S17" s="1903"/>
      <c r="T17" s="1903"/>
      <c r="U17" s="1903"/>
      <c r="V17" s="1903"/>
      <c r="W17" s="1903"/>
      <c r="X17" s="1903"/>
      <c r="AA17" s="873" t="s">
        <v>1969</v>
      </c>
    </row>
    <row r="18" spans="1:27" ht="15.75">
      <c r="A18" s="10" t="s">
        <v>1546</v>
      </c>
      <c r="B18" s="34"/>
      <c r="C18" s="34"/>
      <c r="D18" s="34"/>
      <c r="E18" s="1512"/>
      <c r="F18" s="1447"/>
      <c r="G18" s="1447"/>
      <c r="H18" s="1447"/>
      <c r="I18" s="1447"/>
      <c r="J18" s="1447"/>
      <c r="K18" s="1447"/>
      <c r="L18" s="1447"/>
      <c r="M18" s="1447"/>
      <c r="N18" s="1447"/>
      <c r="O18" s="1447"/>
      <c r="P18" s="1447"/>
      <c r="Q18" s="1447"/>
      <c r="R18" s="1447"/>
      <c r="S18" s="1447"/>
      <c r="T18" s="1447"/>
      <c r="U18" s="1447"/>
      <c r="V18" s="1447"/>
      <c r="W18" s="1447"/>
      <c r="X18" s="1447"/>
    </row>
    <row r="19" spans="1:27" ht="15.75">
      <c r="A19" s="10" t="s">
        <v>1971</v>
      </c>
      <c r="B19" s="34"/>
      <c r="C19" s="10"/>
      <c r="D19" s="1458"/>
      <c r="E19" s="1441"/>
      <c r="F19" s="1441"/>
      <c r="G19" s="1441"/>
      <c r="H19" s="1441"/>
      <c r="I19" s="1441"/>
      <c r="J19" s="1441"/>
      <c r="K19" s="1441"/>
      <c r="L19" s="1441"/>
      <c r="M19" s="1441"/>
      <c r="P19" s="80" t="s">
        <v>1973</v>
      </c>
      <c r="Q19" s="1441"/>
      <c r="R19" s="1441"/>
      <c r="S19" s="1441"/>
      <c r="T19" s="1441"/>
      <c r="U19" s="1441"/>
      <c r="V19" s="1441"/>
      <c r="W19" s="1441"/>
      <c r="X19" s="1441"/>
    </row>
    <row r="20" spans="1:27" ht="15.75">
      <c r="A20" s="10"/>
      <c r="B20" s="34"/>
      <c r="C20" s="34"/>
      <c r="D20" s="34"/>
      <c r="E20" s="34"/>
      <c r="F20" s="34"/>
      <c r="G20" s="34"/>
      <c r="H20" s="34"/>
      <c r="I20" s="1908"/>
      <c r="J20" s="1909"/>
      <c r="K20" s="1909"/>
      <c r="L20" s="1909"/>
      <c r="M20" s="1909"/>
      <c r="N20" s="1909"/>
      <c r="O20" s="1909"/>
      <c r="P20" s="1909"/>
      <c r="Q20" s="1909"/>
      <c r="R20" s="1909"/>
      <c r="S20" s="1909"/>
      <c r="T20" s="1909"/>
      <c r="U20" s="1909"/>
      <c r="V20" s="1909"/>
      <c r="W20" s="1909"/>
      <c r="X20" s="1909"/>
    </row>
    <row r="21" spans="1:27" ht="31.5" customHeight="1">
      <c r="A21" s="1657" t="s">
        <v>1970</v>
      </c>
      <c r="B21" s="1520"/>
      <c r="C21" s="1520"/>
      <c r="D21" s="1520"/>
      <c r="E21" s="1520"/>
      <c r="F21" s="1520"/>
      <c r="G21" s="1520"/>
      <c r="H21" s="1520"/>
      <c r="I21" s="1520"/>
      <c r="J21" s="1520"/>
      <c r="K21" s="1520"/>
      <c r="L21" s="1520"/>
      <c r="M21" s="1520"/>
      <c r="N21" s="1520"/>
      <c r="O21" s="1520"/>
      <c r="P21" s="1520"/>
      <c r="Q21" s="1520"/>
      <c r="R21" s="1520"/>
      <c r="S21" s="1520"/>
      <c r="T21" s="1520"/>
      <c r="U21" s="1520"/>
      <c r="V21" s="1520"/>
      <c r="W21" s="1520"/>
      <c r="X21" s="1520"/>
    </row>
    <row r="22" spans="1:27" ht="126" customHeight="1">
      <c r="A22" s="1900"/>
      <c r="B22" s="1901"/>
      <c r="C22" s="1901"/>
      <c r="D22" s="1901"/>
      <c r="E22" s="1901"/>
      <c r="F22" s="1901"/>
      <c r="G22" s="1901"/>
      <c r="H22" s="1901"/>
      <c r="I22" s="1901"/>
      <c r="J22" s="1901"/>
      <c r="K22" s="1901"/>
      <c r="L22" s="1901"/>
      <c r="M22" s="1901"/>
      <c r="N22" s="1901"/>
      <c r="O22" s="1901"/>
      <c r="P22" s="1901"/>
      <c r="Q22" s="1901"/>
      <c r="R22" s="1901"/>
      <c r="S22" s="1901"/>
      <c r="T22" s="1901"/>
      <c r="U22" s="1901"/>
      <c r="V22" s="1901"/>
      <c r="W22" s="1901"/>
      <c r="X22" s="1901"/>
    </row>
    <row r="27" spans="1:27" s="22" customFormat="1">
      <c r="A27" s="63"/>
      <c r="B27" s="57"/>
      <c r="C27" s="57"/>
      <c r="D27" s="57"/>
      <c r="E27" s="57"/>
      <c r="F27" s="57"/>
      <c r="G27" s="57"/>
      <c r="H27" s="57"/>
      <c r="I27" s="57"/>
      <c r="J27" s="57"/>
      <c r="K27" s="57"/>
      <c r="L27" s="57"/>
      <c r="M27" s="57"/>
      <c r="N27" s="57"/>
      <c r="O27" s="57"/>
      <c r="P27" s="57"/>
      <c r="Q27" s="57"/>
      <c r="R27" s="57"/>
      <c r="S27" s="57"/>
      <c r="T27" s="57"/>
      <c r="U27" s="57"/>
      <c r="V27" s="57"/>
      <c r="W27" s="57"/>
      <c r="X27" s="57"/>
    </row>
  </sheetData>
  <sheetProtection password="FEF7" sheet="1" objects="1" scenarios="1"/>
  <mergeCells count="21">
    <mergeCell ref="H8:X8"/>
    <mergeCell ref="I20:X20"/>
    <mergeCell ref="J14:X14"/>
    <mergeCell ref="I4:X4"/>
    <mergeCell ref="L6:Q6"/>
    <mergeCell ref="F5:X5"/>
    <mergeCell ref="Q7:X7"/>
    <mergeCell ref="D7:M7"/>
    <mergeCell ref="V6:X6"/>
    <mergeCell ref="B6:H6"/>
    <mergeCell ref="A22:X22"/>
    <mergeCell ref="I17:X17"/>
    <mergeCell ref="D19:M19"/>
    <mergeCell ref="Q19:X19"/>
    <mergeCell ref="E9:X9"/>
    <mergeCell ref="A11:X11"/>
    <mergeCell ref="A21:X21"/>
    <mergeCell ref="A12:X12"/>
    <mergeCell ref="B15:H15"/>
    <mergeCell ref="I15:X15"/>
    <mergeCell ref="E18:X18"/>
  </mergeCells>
  <phoneticPr fontId="5" type="noConversion"/>
  <dataValidations count="1">
    <dataValidation type="list" allowBlank="1" showInputMessage="1" showErrorMessage="1" prompt="Please make selection from Drop Down Menu." sqref="B15">
      <formula1>$AA$13:$AA$17</formula1>
    </dataValidation>
  </dataValidations>
  <pageMargins left="0.75" right="0.75" top="1" bottom="1" header="0.5" footer="0.5"/>
  <pageSetup orientation="portrait" r:id="rId1"/>
  <headerFooter alignWithMargins="0">
    <oddFooter>&amp;CApplication &amp;A</oddFooter>
  </headerFooter>
</worksheet>
</file>

<file path=xl/worksheets/sheet35.xml><?xml version="1.0" encoding="utf-8"?>
<worksheet xmlns="http://schemas.openxmlformats.org/spreadsheetml/2006/main" xmlns:r="http://schemas.openxmlformats.org/officeDocument/2006/relationships">
  <sheetPr codeName="Sheet36">
    <pageSetUpPr autoPageBreaks="0"/>
  </sheetPr>
  <dimension ref="A1:AA31"/>
  <sheetViews>
    <sheetView showGridLines="0" showRowColHeaders="0" workbookViewId="0">
      <selection activeCell="A22" sqref="A22:X22"/>
    </sheetView>
  </sheetViews>
  <sheetFormatPr defaultRowHeight="12.75"/>
  <cols>
    <col min="1" max="1" width="5.140625" style="22" customWidth="1"/>
    <col min="2" max="6" width="3.7109375" style="22" customWidth="1"/>
    <col min="7" max="7" width="3.42578125" style="22" customWidth="1"/>
    <col min="8" max="11" width="3.7109375" style="22" customWidth="1"/>
    <col min="12" max="12" width="5" style="22" customWidth="1"/>
    <col min="13" max="14" width="3.7109375" style="22" customWidth="1"/>
    <col min="15" max="15" width="2.85546875" style="22" customWidth="1"/>
    <col min="16" max="23" width="3.7109375" style="22" customWidth="1"/>
    <col min="24" max="24" width="7.5703125" style="22" customWidth="1"/>
    <col min="25" max="26" width="3.7109375" style="22" customWidth="1"/>
    <col min="27" max="16384" width="9.140625" style="22"/>
  </cols>
  <sheetData>
    <row r="1" spans="1:27" ht="15.75">
      <c r="A1" s="384" t="s">
        <v>1540</v>
      </c>
      <c r="B1" s="57"/>
      <c r="C1" s="57"/>
      <c r="D1" s="57"/>
      <c r="E1" s="57"/>
      <c r="F1" s="57"/>
      <c r="G1" s="57"/>
      <c r="H1" s="57"/>
      <c r="I1" s="57"/>
      <c r="J1" s="57"/>
      <c r="K1" s="57"/>
      <c r="L1" s="57"/>
      <c r="M1" s="57"/>
      <c r="N1" s="57"/>
      <c r="O1" s="57"/>
      <c r="P1" s="57"/>
      <c r="Q1" s="57"/>
      <c r="R1" s="57"/>
      <c r="S1" s="57"/>
      <c r="T1" s="57"/>
      <c r="U1" s="57"/>
      <c r="V1" s="57"/>
      <c r="W1" s="57"/>
      <c r="X1" s="57"/>
    </row>
    <row r="2" spans="1:27" ht="15.75">
      <c r="A2" s="384" t="s">
        <v>1541</v>
      </c>
      <c r="B2" s="57"/>
      <c r="C2" s="57"/>
      <c r="D2" s="57"/>
      <c r="E2" s="57"/>
      <c r="F2" s="57"/>
      <c r="G2" s="57"/>
      <c r="H2" s="57"/>
      <c r="I2" s="57"/>
      <c r="J2" s="57"/>
      <c r="K2" s="57"/>
      <c r="L2" s="57"/>
      <c r="M2" s="57"/>
      <c r="N2" s="57"/>
      <c r="O2" s="57"/>
      <c r="P2" s="57"/>
      <c r="Q2" s="57"/>
      <c r="R2" s="57"/>
      <c r="S2" s="57"/>
      <c r="T2" s="57"/>
      <c r="U2" s="57"/>
      <c r="V2" s="57"/>
      <c r="W2" s="57"/>
      <c r="X2" s="57"/>
    </row>
    <row r="3" spans="1:27" ht="15.75">
      <c r="A3" s="61"/>
      <c r="B3" s="241"/>
      <c r="C3" s="241"/>
      <c r="D3" s="241"/>
      <c r="E3" s="241"/>
      <c r="F3" s="241"/>
      <c r="G3" s="241"/>
      <c r="H3" s="241"/>
      <c r="I3" s="241"/>
      <c r="J3" s="241"/>
      <c r="K3" s="241"/>
    </row>
    <row r="4" spans="1:27" ht="15.75">
      <c r="A4" s="385" t="s">
        <v>1975</v>
      </c>
      <c r="B4" s="241"/>
      <c r="C4" s="241"/>
      <c r="D4" s="241"/>
      <c r="E4" s="241"/>
      <c r="F4" s="182"/>
      <c r="G4" s="182"/>
      <c r="H4" s="182"/>
      <c r="I4" s="1917">
        <f>'Page 14'!G9</f>
        <v>0</v>
      </c>
      <c r="J4" s="1917"/>
      <c r="K4" s="1917"/>
      <c r="L4" s="1917"/>
      <c r="M4" s="1917"/>
      <c r="N4" s="1917"/>
      <c r="O4" s="1917"/>
      <c r="P4" s="1917"/>
      <c r="Q4" s="1917"/>
      <c r="R4" s="1917"/>
      <c r="S4" s="1917"/>
      <c r="T4" s="1917"/>
      <c r="U4" s="1917"/>
      <c r="V4" s="1917"/>
      <c r="W4" s="1917"/>
      <c r="X4" s="1917"/>
    </row>
    <row r="5" spans="1:27" ht="15.75">
      <c r="A5" s="61" t="s">
        <v>1028</v>
      </c>
      <c r="B5" s="241"/>
      <c r="C5" s="1512"/>
      <c r="D5" s="1447"/>
      <c r="E5" s="1447"/>
      <c r="F5" s="1447"/>
      <c r="G5" s="1447"/>
      <c r="H5" s="1447"/>
      <c r="I5" s="1447"/>
      <c r="J5" s="1447"/>
      <c r="K5" s="1447"/>
      <c r="L5" s="1447"/>
      <c r="M5" s="1447"/>
      <c r="N5" s="1447"/>
      <c r="O5" s="1447"/>
      <c r="P5" s="1447"/>
      <c r="Q5" s="1447"/>
      <c r="R5" s="1447"/>
      <c r="S5" s="1447"/>
      <c r="T5" s="1447"/>
      <c r="U5" s="1447"/>
      <c r="V5" s="1447"/>
      <c r="W5" s="1447"/>
      <c r="X5" s="1447"/>
    </row>
    <row r="6" spans="1:27" ht="15.75">
      <c r="A6" s="61" t="s">
        <v>1543</v>
      </c>
      <c r="B6" s="1512"/>
      <c r="C6" s="1447"/>
      <c r="D6" s="1447"/>
      <c r="E6" s="1447"/>
      <c r="F6" s="1447"/>
      <c r="G6" s="1447"/>
      <c r="H6" s="1447"/>
      <c r="I6" s="49"/>
      <c r="J6" s="49"/>
      <c r="K6" s="386" t="s">
        <v>1544</v>
      </c>
      <c r="L6" s="1447"/>
      <c r="M6" s="1447"/>
      <c r="N6" s="1447"/>
      <c r="O6" s="1447"/>
      <c r="P6" s="1447"/>
      <c r="Q6" s="1447"/>
      <c r="U6" s="386" t="s">
        <v>1545</v>
      </c>
      <c r="V6" s="1447"/>
      <c r="W6" s="1447"/>
      <c r="X6" s="1447"/>
    </row>
    <row r="7" spans="1:27" ht="15.75">
      <c r="A7" s="61" t="s">
        <v>1971</v>
      </c>
      <c r="B7" s="241"/>
      <c r="C7" s="61"/>
      <c r="D7" s="1512"/>
      <c r="E7" s="1447"/>
      <c r="F7" s="1447"/>
      <c r="G7" s="1447"/>
      <c r="H7" s="1447"/>
      <c r="I7" s="1447"/>
      <c r="J7" s="1447"/>
      <c r="K7" s="1447"/>
      <c r="L7" s="1447"/>
      <c r="M7" s="1447"/>
      <c r="P7" s="386" t="s">
        <v>1973</v>
      </c>
      <c r="Q7" s="1447"/>
      <c r="R7" s="1447"/>
      <c r="S7" s="1447"/>
      <c r="T7" s="1447"/>
      <c r="U7" s="1447"/>
      <c r="V7" s="1447"/>
      <c r="W7" s="1447"/>
      <c r="X7" s="1447"/>
    </row>
    <row r="8" spans="1:27" ht="15.75">
      <c r="A8" s="61" t="s">
        <v>1976</v>
      </c>
      <c r="B8" s="241"/>
      <c r="C8" s="241"/>
      <c r="D8" s="241"/>
      <c r="E8" s="241"/>
      <c r="F8" s="241"/>
      <c r="G8" s="241"/>
      <c r="H8" s="1918">
        <f>'Page 14'!Q9</f>
        <v>0</v>
      </c>
      <c r="I8" s="1919"/>
      <c r="J8" s="1919"/>
      <c r="K8" s="1919"/>
      <c r="L8" s="1919"/>
      <c r="M8" s="1919"/>
      <c r="N8" s="1919"/>
      <c r="O8" s="1920"/>
      <c r="P8" s="1920"/>
      <c r="Q8" s="1920"/>
      <c r="R8" s="1920"/>
      <c r="S8" s="1920"/>
      <c r="T8" s="1920"/>
      <c r="U8" s="1920"/>
      <c r="V8" s="1920"/>
      <c r="W8" s="1920"/>
      <c r="X8" s="1920"/>
    </row>
    <row r="9" spans="1:27" s="40" customFormat="1" ht="15.75">
      <c r="A9" s="181" t="s">
        <v>1922</v>
      </c>
      <c r="B9" s="182"/>
      <c r="C9" s="1913"/>
      <c r="D9" s="1609"/>
      <c r="E9" s="1609"/>
      <c r="F9" s="1609"/>
      <c r="G9" s="1609"/>
      <c r="H9" s="1609"/>
      <c r="I9" s="219"/>
      <c r="J9" s="215"/>
      <c r="K9" s="912"/>
      <c r="L9" s="912"/>
      <c r="M9" s="912"/>
      <c r="N9" s="912"/>
      <c r="Q9" s="49" t="s">
        <v>1029</v>
      </c>
      <c r="R9" s="49"/>
      <c r="T9" s="49"/>
      <c r="U9" s="49"/>
      <c r="V9" s="49"/>
      <c r="W9" s="1460"/>
      <c r="X9" s="1460"/>
      <c r="AA9" s="908" t="s">
        <v>2218</v>
      </c>
    </row>
    <row r="10" spans="1:27" ht="15.75">
      <c r="A10" s="61"/>
      <c r="B10" s="241"/>
      <c r="C10" s="241"/>
      <c r="D10" s="241"/>
      <c r="E10" s="241"/>
      <c r="F10" s="241"/>
      <c r="G10" s="241"/>
      <c r="H10" s="241"/>
      <c r="I10" s="241"/>
      <c r="J10" s="241"/>
      <c r="K10" s="241"/>
      <c r="AA10" s="736" t="s">
        <v>1977</v>
      </c>
    </row>
    <row r="11" spans="1:27" ht="31.5" customHeight="1">
      <c r="A11" s="1916" t="s">
        <v>1027</v>
      </c>
      <c r="B11" s="1817"/>
      <c r="C11" s="1817"/>
      <c r="D11" s="1817"/>
      <c r="E11" s="1817"/>
      <c r="F11" s="1817"/>
      <c r="G11" s="1817"/>
      <c r="H11" s="1817"/>
      <c r="I11" s="1817"/>
      <c r="J11" s="1817"/>
      <c r="K11" s="1817"/>
      <c r="L11" s="1817"/>
      <c r="M11" s="1817"/>
      <c r="N11" s="1817"/>
      <c r="O11" s="1817"/>
      <c r="P11" s="1817"/>
      <c r="Q11" s="1817"/>
      <c r="R11" s="1817"/>
      <c r="S11" s="1817"/>
      <c r="T11" s="1817"/>
      <c r="U11" s="1817"/>
      <c r="V11" s="1817"/>
      <c r="W11" s="1817"/>
      <c r="X11" s="1817"/>
      <c r="AA11" s="808"/>
    </row>
    <row r="12" spans="1:27" ht="126" customHeight="1">
      <c r="A12" s="1914"/>
      <c r="B12" s="1915"/>
      <c r="C12" s="1915"/>
      <c r="D12" s="1915"/>
      <c r="E12" s="1915"/>
      <c r="F12" s="1915"/>
      <c r="G12" s="1915"/>
      <c r="H12" s="1915"/>
      <c r="I12" s="1915"/>
      <c r="J12" s="1915"/>
      <c r="K12" s="1915"/>
      <c r="L12" s="1915"/>
      <c r="M12" s="1915"/>
      <c r="N12" s="1915"/>
      <c r="O12" s="1915"/>
      <c r="P12" s="1915"/>
      <c r="Q12" s="1915"/>
      <c r="R12" s="1915"/>
      <c r="S12" s="1915"/>
      <c r="T12" s="1915"/>
      <c r="U12" s="1915"/>
      <c r="V12" s="1915"/>
      <c r="W12" s="1915"/>
      <c r="X12" s="1915"/>
    </row>
    <row r="13" spans="1:27" ht="15.75">
      <c r="A13" s="388"/>
      <c r="B13" s="49"/>
      <c r="C13" s="49"/>
      <c r="D13" s="49"/>
      <c r="E13" s="49"/>
      <c r="F13" s="49"/>
      <c r="G13" s="49"/>
      <c r="H13" s="49"/>
      <c r="I13" s="49"/>
      <c r="J13" s="49"/>
      <c r="K13" s="49"/>
      <c r="L13" s="49"/>
      <c r="M13" s="49"/>
      <c r="N13" s="49"/>
      <c r="O13" s="49"/>
      <c r="P13" s="49"/>
      <c r="Q13" s="49"/>
      <c r="R13" s="49"/>
      <c r="S13" s="49"/>
      <c r="T13" s="49"/>
      <c r="U13" s="49"/>
      <c r="V13" s="49"/>
      <c r="W13" s="49"/>
      <c r="X13" s="49"/>
    </row>
    <row r="14" spans="1:27" ht="15.75">
      <c r="A14" s="385" t="s">
        <v>1030</v>
      </c>
      <c r="B14" s="241"/>
      <c r="C14" s="241"/>
      <c r="D14" s="241"/>
      <c r="E14" s="241"/>
      <c r="F14" s="241"/>
      <c r="G14" s="241"/>
      <c r="H14" s="1917">
        <f>'Page 14'!G12</f>
        <v>0</v>
      </c>
      <c r="I14" s="1560"/>
      <c r="J14" s="1560"/>
      <c r="K14" s="1560"/>
      <c r="L14" s="1560"/>
      <c r="M14" s="1560"/>
      <c r="N14" s="1560"/>
      <c r="O14" s="1560"/>
      <c r="P14" s="1560"/>
      <c r="Q14" s="1560"/>
      <c r="R14" s="1560"/>
      <c r="S14" s="1560"/>
      <c r="T14" s="1560"/>
      <c r="U14" s="1560"/>
      <c r="V14" s="1560"/>
      <c r="W14" s="1560"/>
      <c r="X14" s="1560"/>
    </row>
    <row r="15" spans="1:27" ht="15.75">
      <c r="A15" s="61" t="s">
        <v>1028</v>
      </c>
      <c r="B15" s="241"/>
      <c r="C15" s="1512"/>
      <c r="D15" s="1447"/>
      <c r="E15" s="1447"/>
      <c r="F15" s="1447"/>
      <c r="G15" s="1447"/>
      <c r="H15" s="1447"/>
      <c r="I15" s="1447"/>
      <c r="J15" s="1447"/>
      <c r="K15" s="1447"/>
      <c r="L15" s="1447"/>
      <c r="M15" s="1447"/>
      <c r="N15" s="1447"/>
      <c r="O15" s="1447"/>
      <c r="P15" s="1447"/>
      <c r="Q15" s="1447"/>
      <c r="R15" s="1447"/>
      <c r="S15" s="1447"/>
      <c r="T15" s="1447"/>
      <c r="U15" s="1447"/>
      <c r="V15" s="1447"/>
      <c r="W15" s="1447"/>
      <c r="X15" s="1447"/>
    </row>
    <row r="16" spans="1:27" ht="15.75">
      <c r="A16" s="61" t="s">
        <v>1543</v>
      </c>
      <c r="B16" s="1512"/>
      <c r="C16" s="1447"/>
      <c r="D16" s="1447"/>
      <c r="E16" s="1447"/>
      <c r="F16" s="1447"/>
      <c r="G16" s="1447"/>
      <c r="H16" s="1447"/>
      <c r="I16" s="49"/>
      <c r="J16" s="49"/>
      <c r="K16" s="386" t="s">
        <v>1544</v>
      </c>
      <c r="L16" s="1447"/>
      <c r="M16" s="1447"/>
      <c r="N16" s="1447"/>
      <c r="O16" s="1447"/>
      <c r="P16" s="1447"/>
      <c r="Q16" s="1447"/>
      <c r="U16" s="386" t="s">
        <v>1545</v>
      </c>
      <c r="V16" s="1447"/>
      <c r="W16" s="1447"/>
      <c r="X16" s="1447"/>
    </row>
    <row r="17" spans="1:24" ht="15.75">
      <c r="A17" s="61" t="s">
        <v>1971</v>
      </c>
      <c r="B17" s="241"/>
      <c r="C17" s="61"/>
      <c r="D17" s="1512"/>
      <c r="E17" s="1447"/>
      <c r="F17" s="1447"/>
      <c r="G17" s="1447"/>
      <c r="H17" s="1447"/>
      <c r="I17" s="1447"/>
      <c r="J17" s="1447"/>
      <c r="K17" s="1447"/>
      <c r="L17" s="1447"/>
      <c r="M17" s="1447"/>
      <c r="P17" s="386" t="s">
        <v>1973</v>
      </c>
      <c r="Q17" s="1447"/>
      <c r="R17" s="1447"/>
      <c r="S17" s="1447"/>
      <c r="T17" s="1447"/>
      <c r="U17" s="1447"/>
      <c r="V17" s="1447"/>
      <c r="W17" s="1447"/>
      <c r="X17" s="1447"/>
    </row>
    <row r="18" spans="1:24" ht="15.75">
      <c r="A18" s="61" t="s">
        <v>1031</v>
      </c>
      <c r="B18" s="241"/>
      <c r="C18" s="241"/>
      <c r="D18" s="241"/>
      <c r="E18" s="241"/>
      <c r="F18" s="241"/>
      <c r="G18" s="241"/>
      <c r="H18" s="1917">
        <f>'Page 14'!Q12</f>
        <v>0</v>
      </c>
      <c r="I18" s="1560"/>
      <c r="J18" s="1483"/>
      <c r="K18" s="1483"/>
      <c r="L18" s="1483"/>
      <c r="M18" s="1483"/>
      <c r="N18" s="1483"/>
      <c r="O18" s="1483"/>
      <c r="P18" s="1483"/>
      <c r="Q18" s="1560"/>
      <c r="R18" s="1560"/>
      <c r="S18" s="1560"/>
      <c r="T18" s="1560"/>
      <c r="U18" s="1560"/>
      <c r="V18" s="1560"/>
      <c r="W18" s="1560"/>
      <c r="X18" s="1560"/>
    </row>
    <row r="19" spans="1:24" s="40" customFormat="1" ht="15.75">
      <c r="A19" s="181" t="s">
        <v>1922</v>
      </c>
      <c r="B19" s="182"/>
      <c r="C19" s="1913"/>
      <c r="D19" s="1609"/>
      <c r="E19" s="1609"/>
      <c r="F19" s="1609"/>
      <c r="G19" s="1609"/>
      <c r="H19" s="1609"/>
      <c r="K19" s="49"/>
      <c r="L19" s="49"/>
      <c r="M19" s="49"/>
      <c r="N19" s="49"/>
      <c r="Q19" s="49" t="s">
        <v>1029</v>
      </c>
      <c r="R19" s="49"/>
      <c r="T19" s="49"/>
      <c r="U19" s="49"/>
      <c r="V19" s="49"/>
      <c r="W19" s="1460"/>
      <c r="X19" s="1460"/>
    </row>
    <row r="20" spans="1:24" ht="15.75">
      <c r="A20" s="61"/>
      <c r="B20" s="241"/>
      <c r="C20" s="241"/>
      <c r="D20" s="241"/>
      <c r="E20" s="241"/>
      <c r="F20" s="241"/>
      <c r="G20" s="241"/>
      <c r="H20" s="241"/>
      <c r="I20" s="241"/>
      <c r="J20" s="241"/>
      <c r="K20" s="241"/>
    </row>
    <row r="21" spans="1:24" ht="31.5" customHeight="1">
      <c r="A21" s="1916" t="s">
        <v>1965</v>
      </c>
      <c r="B21" s="1820"/>
      <c r="C21" s="1820"/>
      <c r="D21" s="1820"/>
      <c r="E21" s="1820"/>
      <c r="F21" s="1820"/>
      <c r="G21" s="1820"/>
      <c r="H21" s="1820"/>
      <c r="I21" s="1820"/>
      <c r="J21" s="1820"/>
      <c r="K21" s="1820"/>
      <c r="L21" s="1820"/>
      <c r="M21" s="1820"/>
      <c r="N21" s="1820"/>
      <c r="O21" s="1820"/>
      <c r="P21" s="1820"/>
      <c r="Q21" s="1820"/>
      <c r="R21" s="1820"/>
      <c r="S21" s="1820"/>
      <c r="T21" s="1820"/>
      <c r="U21" s="1820"/>
      <c r="V21" s="1820"/>
      <c r="W21" s="1820"/>
      <c r="X21" s="1820"/>
    </row>
    <row r="22" spans="1:24" ht="126" customHeight="1">
      <c r="A22" s="1914"/>
      <c r="B22" s="1915"/>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row>
    <row r="31" spans="1:24">
      <c r="A31" s="63"/>
      <c r="B31" s="57"/>
      <c r="C31" s="57"/>
      <c r="D31" s="57"/>
      <c r="E31" s="57"/>
      <c r="F31" s="57"/>
      <c r="G31" s="57"/>
      <c r="H31" s="57"/>
      <c r="I31" s="57"/>
      <c r="J31" s="57"/>
      <c r="K31" s="57"/>
      <c r="L31" s="57"/>
      <c r="M31" s="57"/>
      <c r="N31" s="57"/>
      <c r="O31" s="57"/>
      <c r="P31" s="57"/>
      <c r="Q31" s="57"/>
      <c r="R31" s="57"/>
      <c r="S31" s="57"/>
      <c r="T31" s="57"/>
      <c r="U31" s="57"/>
      <c r="V31" s="57"/>
      <c r="W31" s="57"/>
      <c r="X31" s="57"/>
    </row>
  </sheetData>
  <sheetProtection password="FEF7" sheet="1" objects="1" scenarios="1"/>
  <mergeCells count="24">
    <mergeCell ref="I4:X4"/>
    <mergeCell ref="C5:X5"/>
    <mergeCell ref="W9:X9"/>
    <mergeCell ref="H14:X14"/>
    <mergeCell ref="C15:X15"/>
    <mergeCell ref="B6:H6"/>
    <mergeCell ref="L6:Q6"/>
    <mergeCell ref="V6:X6"/>
    <mergeCell ref="A11:X11"/>
    <mergeCell ref="C9:H9"/>
    <mergeCell ref="D7:M7"/>
    <mergeCell ref="Q7:X7"/>
    <mergeCell ref="H8:X8"/>
    <mergeCell ref="W19:X19"/>
    <mergeCell ref="C19:H19"/>
    <mergeCell ref="A12:X12"/>
    <mergeCell ref="A21:X21"/>
    <mergeCell ref="A22:X22"/>
    <mergeCell ref="B16:H16"/>
    <mergeCell ref="L16:Q16"/>
    <mergeCell ref="V16:X16"/>
    <mergeCell ref="H18:X18"/>
    <mergeCell ref="D17:M17"/>
    <mergeCell ref="Q17:X17"/>
  </mergeCells>
  <phoneticPr fontId="5" type="noConversion"/>
  <dataValidations count="1">
    <dataValidation type="list" allowBlank="1" showInputMessage="1" showErrorMessage="1" prompt="Please make selection from Drop Down Menu." sqref="C9:H9 C19:H19">
      <formula1>$AA$9:$AA$10</formula1>
    </dataValidation>
  </dataValidations>
  <pageMargins left="0.5" right="0.5" top="1" bottom="0.25" header="0.5" footer="0.5"/>
  <pageSetup orientation="portrait" r:id="rId1"/>
  <headerFooter alignWithMargins="0">
    <oddFooter>&amp;CApplication &amp;A</oddFooter>
  </headerFooter>
</worksheet>
</file>

<file path=xl/worksheets/sheet36.xml><?xml version="1.0" encoding="utf-8"?>
<worksheet xmlns="http://schemas.openxmlformats.org/spreadsheetml/2006/main" xmlns:r="http://schemas.openxmlformats.org/officeDocument/2006/relationships">
  <sheetPr codeName="Sheet37">
    <pageSetUpPr autoPageBreaks="0"/>
  </sheetPr>
  <dimension ref="A1:AA47"/>
  <sheetViews>
    <sheetView showGridLines="0" showRowColHeaders="0" workbookViewId="0">
      <selection activeCell="C17" sqref="C17:F17"/>
    </sheetView>
  </sheetViews>
  <sheetFormatPr defaultRowHeight="12.75"/>
  <cols>
    <col min="1" max="1" width="5.140625" style="22" customWidth="1"/>
    <col min="2" max="6" width="3.7109375" style="22" customWidth="1"/>
    <col min="7" max="7" width="3.42578125" style="22" customWidth="1"/>
    <col min="8" max="11" width="3.7109375" style="22" customWidth="1"/>
    <col min="12" max="12" width="5" style="22" customWidth="1"/>
    <col min="13" max="14" width="3.7109375" style="22" customWidth="1"/>
    <col min="15" max="15" width="2.85546875" style="22" customWidth="1"/>
    <col min="16" max="23" width="3.7109375" style="22" customWidth="1"/>
    <col min="24" max="24" width="7.5703125" style="22" customWidth="1"/>
    <col min="25" max="26" width="3.7109375" style="22" customWidth="1"/>
    <col min="27" max="16384" width="9.140625" style="22"/>
  </cols>
  <sheetData>
    <row r="1" spans="1:27" ht="15.75">
      <c r="A1" s="384" t="s">
        <v>1540</v>
      </c>
      <c r="B1" s="57"/>
      <c r="C1" s="57"/>
      <c r="D1" s="57"/>
      <c r="E1" s="57"/>
      <c r="F1" s="57"/>
      <c r="G1" s="57"/>
      <c r="H1" s="57"/>
      <c r="I1" s="57"/>
      <c r="J1" s="57"/>
      <c r="K1" s="57"/>
      <c r="L1" s="57"/>
      <c r="M1" s="57"/>
      <c r="N1" s="57"/>
      <c r="O1" s="57"/>
      <c r="P1" s="57"/>
      <c r="Q1" s="57"/>
      <c r="R1" s="57"/>
      <c r="S1" s="57"/>
      <c r="T1" s="57"/>
      <c r="U1" s="57"/>
      <c r="V1" s="57"/>
      <c r="W1" s="57"/>
      <c r="X1" s="57"/>
    </row>
    <row r="2" spans="1:27" ht="15.75">
      <c r="A2" s="384" t="s">
        <v>1541</v>
      </c>
      <c r="B2" s="57"/>
      <c r="C2" s="57"/>
      <c r="D2" s="57"/>
      <c r="E2" s="57"/>
      <c r="F2" s="57"/>
      <c r="G2" s="57"/>
      <c r="H2" s="57"/>
      <c r="I2" s="57"/>
      <c r="J2" s="57"/>
      <c r="K2" s="57"/>
      <c r="L2" s="57"/>
      <c r="M2" s="57"/>
      <c r="N2" s="57"/>
      <c r="O2" s="57"/>
      <c r="P2" s="57"/>
      <c r="Q2" s="57"/>
      <c r="R2" s="57"/>
      <c r="S2" s="57"/>
      <c r="T2" s="57"/>
      <c r="U2" s="57"/>
      <c r="V2" s="57"/>
      <c r="W2" s="57"/>
      <c r="X2" s="57"/>
    </row>
    <row r="3" spans="1:27" ht="15.75">
      <c r="A3" s="61"/>
      <c r="B3" s="241"/>
      <c r="C3" s="241"/>
      <c r="D3" s="241"/>
      <c r="E3" s="241"/>
      <c r="F3" s="241"/>
      <c r="G3" s="241"/>
      <c r="H3" s="241"/>
      <c r="I3" s="241"/>
      <c r="J3" s="241"/>
      <c r="K3" s="241"/>
    </row>
    <row r="4" spans="1:27" ht="15.75">
      <c r="A4" s="385" t="s">
        <v>1032</v>
      </c>
      <c r="B4" s="241"/>
      <c r="C4" s="241"/>
      <c r="D4" s="241"/>
      <c r="E4" s="241"/>
      <c r="F4" s="182"/>
      <c r="G4" s="182"/>
      <c r="H4" s="182"/>
      <c r="I4" s="1917">
        <f>'Page 14'!G13</f>
        <v>0</v>
      </c>
      <c r="J4" s="1917"/>
      <c r="K4" s="1917"/>
      <c r="L4" s="1917"/>
      <c r="M4" s="1917"/>
      <c r="N4" s="1917"/>
      <c r="O4" s="1917"/>
      <c r="P4" s="1917"/>
      <c r="Q4" s="1917"/>
      <c r="R4" s="1917"/>
      <c r="S4" s="1917"/>
      <c r="T4" s="1917"/>
      <c r="U4" s="1917"/>
      <c r="V4" s="1917"/>
      <c r="W4" s="1917"/>
      <c r="X4" s="1917"/>
    </row>
    <row r="5" spans="1:27" ht="15.75">
      <c r="A5" s="61" t="s">
        <v>1028</v>
      </c>
      <c r="B5" s="241"/>
      <c r="C5" s="1512"/>
      <c r="D5" s="1447"/>
      <c r="E5" s="1447"/>
      <c r="F5" s="1447"/>
      <c r="G5" s="1447"/>
      <c r="H5" s="1447"/>
      <c r="I5" s="1447"/>
      <c r="J5" s="1447"/>
      <c r="K5" s="1447"/>
      <c r="L5" s="1447"/>
      <c r="M5" s="1447"/>
      <c r="N5" s="1447"/>
      <c r="O5" s="1447"/>
      <c r="P5" s="1447"/>
      <c r="Q5" s="1447"/>
      <c r="R5" s="1447"/>
      <c r="S5" s="1447"/>
      <c r="T5" s="1447"/>
      <c r="U5" s="1447"/>
      <c r="V5" s="1447"/>
      <c r="W5" s="1447"/>
      <c r="X5" s="1447"/>
    </row>
    <row r="6" spans="1:27" ht="15.75">
      <c r="A6" s="61" t="s">
        <v>1543</v>
      </c>
      <c r="B6" s="1512"/>
      <c r="C6" s="1447"/>
      <c r="D6" s="1447"/>
      <c r="E6" s="1447"/>
      <c r="F6" s="1447"/>
      <c r="G6" s="1447"/>
      <c r="H6" s="1447"/>
      <c r="I6" s="49"/>
      <c r="J6" s="49"/>
      <c r="K6" s="386" t="s">
        <v>1544</v>
      </c>
      <c r="L6" s="1447"/>
      <c r="M6" s="1447"/>
      <c r="N6" s="1447"/>
      <c r="O6" s="1447"/>
      <c r="P6" s="1447"/>
      <c r="Q6" s="1447"/>
      <c r="U6" s="386" t="s">
        <v>1545</v>
      </c>
      <c r="V6" s="1447"/>
      <c r="W6" s="1447"/>
      <c r="X6" s="1447"/>
    </row>
    <row r="7" spans="1:27" ht="15.75">
      <c r="A7" s="61" t="s">
        <v>1971</v>
      </c>
      <c r="B7" s="241"/>
      <c r="C7" s="61"/>
      <c r="D7" s="1512"/>
      <c r="E7" s="1447"/>
      <c r="F7" s="1447"/>
      <c r="G7" s="1447"/>
      <c r="H7" s="1447"/>
      <c r="I7" s="1447"/>
      <c r="J7" s="1447"/>
      <c r="K7" s="1447"/>
      <c r="L7" s="1447"/>
      <c r="M7" s="1447"/>
      <c r="P7" s="386" t="s">
        <v>1973</v>
      </c>
      <c r="Q7" s="1447"/>
      <c r="R7" s="1447"/>
      <c r="S7" s="1447"/>
      <c r="T7" s="1447"/>
      <c r="U7" s="1447"/>
      <c r="V7" s="1447"/>
      <c r="W7" s="1447"/>
      <c r="X7" s="1447"/>
    </row>
    <row r="8" spans="1:27" ht="15.75">
      <c r="A8" s="61" t="s">
        <v>1033</v>
      </c>
      <c r="B8" s="241"/>
      <c r="C8" s="241"/>
      <c r="D8" s="241"/>
      <c r="E8" s="241"/>
      <c r="F8" s="241"/>
      <c r="G8" s="241"/>
      <c r="H8" s="1917">
        <f>'Page 14'!Q13</f>
        <v>0</v>
      </c>
      <c r="I8" s="1560"/>
      <c r="J8" s="1560"/>
      <c r="K8" s="1560"/>
      <c r="L8" s="1560"/>
      <c r="M8" s="1560"/>
      <c r="N8" s="1560"/>
      <c r="O8" s="1560"/>
      <c r="P8" s="1560"/>
      <c r="Q8" s="1560"/>
      <c r="R8" s="1560"/>
      <c r="S8" s="1560"/>
      <c r="T8" s="1560"/>
      <c r="U8" s="1560"/>
      <c r="V8" s="1560"/>
      <c r="W8" s="1560"/>
      <c r="X8" s="1560"/>
      <c r="AA8" s="908" t="s">
        <v>2218</v>
      </c>
    </row>
    <row r="9" spans="1:27" s="40" customFormat="1" ht="15.75">
      <c r="A9" s="181" t="s">
        <v>1922</v>
      </c>
      <c r="B9" s="182"/>
      <c r="C9" s="1512"/>
      <c r="D9" s="1447"/>
      <c r="E9" s="1447"/>
      <c r="F9" s="1447"/>
      <c r="K9" s="49"/>
      <c r="L9" s="49"/>
      <c r="M9" s="49"/>
      <c r="N9" s="49"/>
      <c r="Q9" s="49" t="s">
        <v>1029</v>
      </c>
      <c r="R9" s="49"/>
      <c r="T9" s="49"/>
      <c r="U9" s="49"/>
      <c r="V9" s="49"/>
      <c r="W9" s="1447"/>
      <c r="X9" s="1447"/>
      <c r="AA9" s="736" t="s">
        <v>1977</v>
      </c>
    </row>
    <row r="10" spans="1:27" ht="15.75">
      <c r="A10" s="61"/>
      <c r="B10" s="241"/>
      <c r="C10" s="241"/>
      <c r="D10" s="241"/>
      <c r="E10" s="241"/>
      <c r="F10" s="241"/>
      <c r="G10" s="241"/>
      <c r="H10" s="241"/>
      <c r="I10" s="241"/>
      <c r="J10" s="241"/>
      <c r="K10" s="241"/>
    </row>
    <row r="11" spans="1:27" ht="15.75">
      <c r="A11" s="388"/>
      <c r="B11" s="49"/>
      <c r="C11" s="49"/>
      <c r="D11" s="49"/>
      <c r="E11" s="49"/>
      <c r="F11" s="49"/>
      <c r="G11" s="49"/>
      <c r="H11" s="49"/>
      <c r="I11" s="49"/>
      <c r="J11" s="49"/>
      <c r="K11" s="49"/>
      <c r="L11" s="49"/>
      <c r="M11" s="49"/>
      <c r="N11" s="49"/>
      <c r="O11" s="49"/>
      <c r="P11" s="49"/>
      <c r="Q11" s="49"/>
      <c r="R11" s="49"/>
      <c r="S11" s="49"/>
      <c r="T11" s="49"/>
      <c r="U11" s="49"/>
      <c r="V11" s="49"/>
      <c r="W11" s="49"/>
      <c r="X11" s="49"/>
    </row>
    <row r="12" spans="1:27" ht="15.75">
      <c r="A12" s="385" t="s">
        <v>1034</v>
      </c>
      <c r="B12" s="241"/>
      <c r="C12" s="241"/>
      <c r="D12" s="241"/>
      <c r="E12" s="241"/>
      <c r="F12" s="241"/>
      <c r="G12" s="241"/>
      <c r="H12" s="182"/>
      <c r="I12" s="49"/>
      <c r="J12" s="49"/>
      <c r="K12" s="49"/>
      <c r="L12" s="49"/>
      <c r="M12" s="49"/>
      <c r="N12" s="1560">
        <f>'Page 14'!G14</f>
        <v>0</v>
      </c>
      <c r="O12" s="1560"/>
      <c r="P12" s="1560"/>
      <c r="Q12" s="1560"/>
      <c r="R12" s="1560"/>
      <c r="S12" s="1560"/>
      <c r="T12" s="1560"/>
      <c r="U12" s="1560"/>
      <c r="V12" s="1560"/>
      <c r="W12" s="1560"/>
      <c r="X12" s="1560"/>
    </row>
    <row r="13" spans="1:27" ht="15.75">
      <c r="A13" s="61" t="s">
        <v>1028</v>
      </c>
      <c r="B13" s="241"/>
      <c r="C13" s="1512"/>
      <c r="D13" s="1447"/>
      <c r="E13" s="1447"/>
      <c r="F13" s="1447"/>
      <c r="G13" s="1447"/>
      <c r="H13" s="1447"/>
      <c r="I13" s="1447"/>
      <c r="J13" s="1447"/>
      <c r="K13" s="1447"/>
      <c r="L13" s="1447"/>
      <c r="M13" s="1447"/>
      <c r="N13" s="1447"/>
      <c r="O13" s="1447"/>
      <c r="P13" s="1447"/>
      <c r="Q13" s="1447"/>
      <c r="R13" s="1447"/>
      <c r="S13" s="1447"/>
      <c r="T13" s="1447"/>
      <c r="U13" s="1447"/>
      <c r="V13" s="1447"/>
      <c r="W13" s="1447"/>
      <c r="X13" s="1447"/>
    </row>
    <row r="14" spans="1:27" ht="15.75">
      <c r="A14" s="61" t="s">
        <v>1543</v>
      </c>
      <c r="B14" s="1512"/>
      <c r="C14" s="1447"/>
      <c r="D14" s="1447"/>
      <c r="E14" s="1447"/>
      <c r="F14" s="1447"/>
      <c r="G14" s="1447"/>
      <c r="H14" s="1447"/>
      <c r="I14" s="49"/>
      <c r="J14" s="49"/>
      <c r="K14" s="386" t="s">
        <v>1544</v>
      </c>
      <c r="L14" s="1447"/>
      <c r="M14" s="1447"/>
      <c r="N14" s="1447"/>
      <c r="O14" s="1447"/>
      <c r="P14" s="1447"/>
      <c r="Q14" s="1447"/>
      <c r="U14" s="386" t="s">
        <v>1545</v>
      </c>
      <c r="V14" s="1447"/>
      <c r="W14" s="1447"/>
      <c r="X14" s="1447"/>
    </row>
    <row r="15" spans="1:27" ht="15.75">
      <c r="A15" s="61" t="s">
        <v>1971</v>
      </c>
      <c r="B15" s="241"/>
      <c r="C15" s="61"/>
      <c r="D15" s="1512"/>
      <c r="E15" s="1447"/>
      <c r="F15" s="1447"/>
      <c r="G15" s="1588"/>
      <c r="H15" s="1588"/>
      <c r="I15" s="1588"/>
      <c r="J15" s="1588"/>
      <c r="K15" s="1588"/>
      <c r="L15" s="1588"/>
      <c r="M15" s="1588"/>
      <c r="P15" s="386" t="s">
        <v>1973</v>
      </c>
      <c r="Q15" s="1447"/>
      <c r="R15" s="1447"/>
      <c r="S15" s="1447"/>
      <c r="T15" s="1447"/>
      <c r="U15" s="1447"/>
      <c r="V15" s="1447"/>
      <c r="W15" s="1447"/>
      <c r="X15" s="1447"/>
    </row>
    <row r="16" spans="1:27" ht="15.75">
      <c r="A16" s="61" t="s">
        <v>1035</v>
      </c>
      <c r="B16" s="241"/>
      <c r="C16" s="241"/>
      <c r="D16" s="241"/>
      <c r="E16" s="241"/>
      <c r="F16" s="241"/>
      <c r="G16" s="1917">
        <f>'Page 14'!Q14</f>
        <v>0</v>
      </c>
      <c r="H16" s="1560"/>
      <c r="I16" s="1560"/>
      <c r="J16" s="1560"/>
      <c r="K16" s="1560"/>
      <c r="L16" s="1560"/>
      <c r="M16" s="1560"/>
      <c r="N16" s="1560"/>
      <c r="O16" s="1560"/>
      <c r="P16" s="1560"/>
      <c r="Q16" s="1560"/>
      <c r="R16" s="1560"/>
      <c r="S16" s="1560"/>
      <c r="T16" s="1560"/>
      <c r="U16" s="1560"/>
      <c r="V16" s="1560"/>
      <c r="W16" s="1560"/>
      <c r="X16" s="1560"/>
    </row>
    <row r="17" spans="1:24" s="40" customFormat="1" ht="15.75">
      <c r="A17" s="181" t="s">
        <v>1922</v>
      </c>
      <c r="B17" s="182"/>
      <c r="C17" s="1512"/>
      <c r="D17" s="1447"/>
      <c r="E17" s="1447"/>
      <c r="F17" s="1447"/>
      <c r="J17" s="387"/>
      <c r="K17" s="49"/>
      <c r="L17" s="49"/>
      <c r="M17" s="49"/>
      <c r="N17" s="49"/>
      <c r="Q17" s="49" t="s">
        <v>1029</v>
      </c>
      <c r="R17" s="49"/>
      <c r="T17" s="49"/>
      <c r="U17" s="49"/>
      <c r="V17" s="49"/>
      <c r="W17" s="1447"/>
      <c r="X17" s="1447"/>
    </row>
    <row r="18" spans="1:24" ht="15.75">
      <c r="A18" s="61"/>
      <c r="B18" s="241"/>
      <c r="C18" s="241"/>
      <c r="D18" s="241"/>
      <c r="E18" s="241"/>
      <c r="F18" s="241"/>
      <c r="G18" s="241"/>
      <c r="H18" s="241"/>
      <c r="I18" s="241"/>
      <c r="J18" s="241"/>
      <c r="K18" s="241"/>
    </row>
    <row r="19" spans="1:24" ht="15.75">
      <c r="A19" s="61"/>
      <c r="B19" s="241"/>
      <c r="C19" s="241"/>
      <c r="D19" s="241"/>
      <c r="E19" s="241"/>
      <c r="F19" s="241"/>
      <c r="G19" s="241"/>
      <c r="H19" s="241"/>
      <c r="I19" s="241"/>
      <c r="J19" s="241"/>
      <c r="K19" s="241"/>
    </row>
    <row r="20" spans="1:24" ht="15.75">
      <c r="A20" s="61"/>
      <c r="B20" s="241"/>
      <c r="C20" s="241"/>
      <c r="D20" s="241"/>
      <c r="E20" s="241"/>
      <c r="F20" s="241"/>
      <c r="G20" s="241"/>
      <c r="H20" s="241"/>
      <c r="I20" s="241"/>
      <c r="J20" s="241"/>
      <c r="K20" s="241"/>
    </row>
    <row r="21" spans="1:24" ht="15.75">
      <c r="A21" s="61"/>
      <c r="B21" s="241"/>
      <c r="C21" s="241"/>
      <c r="D21" s="241"/>
      <c r="E21" s="241"/>
      <c r="F21" s="241"/>
      <c r="G21" s="241"/>
      <c r="H21" s="241"/>
      <c r="I21" s="241"/>
      <c r="J21" s="241"/>
      <c r="K21" s="241"/>
    </row>
    <row r="22" spans="1:24" ht="15.75">
      <c r="A22" s="61"/>
      <c r="B22" s="241"/>
      <c r="C22" s="241"/>
      <c r="D22" s="241"/>
      <c r="E22" s="241"/>
      <c r="F22" s="241"/>
      <c r="G22" s="241"/>
      <c r="H22" s="241"/>
      <c r="I22" s="241"/>
      <c r="J22" s="241"/>
      <c r="K22" s="241"/>
    </row>
    <row r="23" spans="1:24" ht="15.75">
      <c r="A23" s="61"/>
      <c r="B23" s="241"/>
      <c r="C23" s="241"/>
      <c r="D23" s="241"/>
      <c r="E23" s="241"/>
      <c r="F23" s="241"/>
      <c r="G23" s="241"/>
      <c r="H23" s="241"/>
      <c r="I23" s="241"/>
      <c r="J23" s="241"/>
      <c r="K23" s="241"/>
    </row>
    <row r="24" spans="1:24" ht="15.75">
      <c r="A24" s="61"/>
      <c r="B24" s="241"/>
      <c r="C24" s="241"/>
      <c r="D24" s="241"/>
      <c r="E24" s="241"/>
      <c r="F24" s="241"/>
      <c r="G24" s="241"/>
      <c r="H24" s="241"/>
      <c r="I24" s="241"/>
      <c r="J24" s="241"/>
      <c r="K24" s="241"/>
    </row>
    <row r="25" spans="1:24" ht="15.75">
      <c r="A25" s="61"/>
      <c r="B25" s="241"/>
      <c r="C25" s="241"/>
      <c r="D25" s="241"/>
      <c r="E25" s="241"/>
      <c r="F25" s="241"/>
      <c r="G25" s="241"/>
      <c r="H25" s="241"/>
      <c r="I25" s="241"/>
      <c r="J25" s="241"/>
      <c r="K25" s="241"/>
    </row>
    <row r="26" spans="1:24" ht="15.75">
      <c r="A26" s="61"/>
      <c r="B26" s="241"/>
      <c r="C26" s="241"/>
      <c r="D26" s="241"/>
      <c r="E26" s="241"/>
      <c r="F26" s="241"/>
      <c r="G26" s="241"/>
      <c r="H26" s="241"/>
      <c r="I26" s="241"/>
      <c r="J26" s="241"/>
      <c r="K26" s="241"/>
    </row>
    <row r="27" spans="1:24" ht="15.75">
      <c r="A27" s="61"/>
      <c r="B27" s="241"/>
      <c r="C27" s="241"/>
      <c r="D27" s="241"/>
      <c r="E27" s="241"/>
      <c r="F27" s="241"/>
      <c r="G27" s="241"/>
      <c r="H27" s="241"/>
      <c r="I27" s="241"/>
      <c r="J27" s="241"/>
      <c r="K27" s="241"/>
    </row>
    <row r="28" spans="1:24" ht="15.75">
      <c r="A28" s="61"/>
      <c r="B28" s="241"/>
      <c r="C28" s="241"/>
      <c r="D28" s="241"/>
      <c r="E28" s="241"/>
      <c r="F28" s="241"/>
      <c r="G28" s="241"/>
      <c r="H28" s="241"/>
      <c r="I28" s="241"/>
      <c r="J28" s="241"/>
      <c r="K28" s="241"/>
    </row>
    <row r="29" spans="1:24" ht="15.75">
      <c r="A29" s="61"/>
      <c r="B29" s="241"/>
      <c r="C29" s="241"/>
      <c r="D29" s="241"/>
      <c r="E29" s="241"/>
      <c r="F29" s="241"/>
      <c r="G29" s="241"/>
      <c r="H29" s="241"/>
      <c r="I29" s="241"/>
      <c r="J29" s="241"/>
      <c r="K29" s="241"/>
    </row>
    <row r="30" spans="1:24" ht="15.75">
      <c r="A30" s="61"/>
      <c r="B30" s="241"/>
      <c r="C30" s="241"/>
      <c r="D30" s="241"/>
      <c r="E30" s="241"/>
      <c r="F30" s="241"/>
      <c r="G30" s="241"/>
      <c r="H30" s="241"/>
      <c r="I30" s="241"/>
      <c r="J30" s="241"/>
      <c r="K30" s="241"/>
    </row>
    <row r="31" spans="1:24" ht="15.75">
      <c r="A31" s="61"/>
      <c r="B31" s="241"/>
      <c r="C31" s="241"/>
      <c r="D31" s="241"/>
      <c r="E31" s="241"/>
      <c r="F31" s="241"/>
      <c r="G31" s="241"/>
      <c r="H31" s="241"/>
      <c r="I31" s="241"/>
      <c r="J31" s="241"/>
      <c r="K31" s="241"/>
    </row>
    <row r="32" spans="1:24" ht="15.75">
      <c r="A32" s="61"/>
      <c r="B32" s="241"/>
      <c r="C32" s="241"/>
      <c r="D32" s="241"/>
      <c r="E32" s="241"/>
      <c r="F32" s="241"/>
      <c r="G32" s="241"/>
      <c r="H32" s="241"/>
      <c r="I32" s="241"/>
      <c r="J32" s="241"/>
      <c r="K32" s="241"/>
    </row>
    <row r="33" spans="1:24" ht="15.75">
      <c r="A33" s="61"/>
      <c r="B33" s="241"/>
      <c r="C33" s="241"/>
      <c r="D33" s="241"/>
      <c r="E33" s="241"/>
      <c r="F33" s="241"/>
      <c r="G33" s="241"/>
      <c r="H33" s="241"/>
      <c r="I33" s="241"/>
      <c r="J33" s="241"/>
      <c r="K33" s="241"/>
    </row>
    <row r="34" spans="1:24" ht="15.75">
      <c r="A34" s="61"/>
      <c r="B34" s="241"/>
      <c r="C34" s="241"/>
      <c r="D34" s="241"/>
      <c r="E34" s="241"/>
      <c r="F34" s="241"/>
      <c r="G34" s="241"/>
      <c r="H34" s="241"/>
      <c r="I34" s="241"/>
      <c r="J34" s="241"/>
      <c r="K34" s="241"/>
    </row>
    <row r="35" spans="1:24" ht="15.75">
      <c r="A35" s="61"/>
      <c r="B35" s="241"/>
      <c r="C35" s="241"/>
      <c r="D35" s="241"/>
      <c r="E35" s="241"/>
      <c r="F35" s="241"/>
      <c r="G35" s="241"/>
      <c r="H35" s="241"/>
      <c r="I35" s="241"/>
      <c r="J35" s="241"/>
      <c r="K35" s="241"/>
    </row>
    <row r="36" spans="1:24" ht="15.75">
      <c r="A36" s="61"/>
      <c r="B36" s="241"/>
      <c r="C36" s="241"/>
      <c r="D36" s="241"/>
      <c r="E36" s="241"/>
      <c r="F36" s="241"/>
      <c r="G36" s="241"/>
      <c r="H36" s="241"/>
      <c r="I36" s="241"/>
      <c r="J36" s="241"/>
      <c r="K36" s="241"/>
    </row>
    <row r="37" spans="1:24" ht="15.75">
      <c r="A37" s="61"/>
      <c r="B37" s="241"/>
      <c r="C37" s="241"/>
      <c r="D37" s="241"/>
      <c r="E37" s="241"/>
      <c r="F37" s="241"/>
      <c r="G37" s="241"/>
      <c r="H37" s="241"/>
      <c r="I37" s="241"/>
      <c r="J37" s="241"/>
      <c r="K37" s="241"/>
    </row>
    <row r="38" spans="1:24" ht="15.75">
      <c r="A38" s="61"/>
      <c r="B38" s="241"/>
      <c r="C38" s="241"/>
      <c r="D38" s="241"/>
      <c r="E38" s="241"/>
      <c r="F38" s="241"/>
      <c r="G38" s="241"/>
      <c r="H38" s="241"/>
      <c r="I38" s="241"/>
      <c r="J38" s="241"/>
      <c r="K38" s="241"/>
    </row>
    <row r="47" spans="1:24">
      <c r="A47" s="63"/>
      <c r="B47" s="57"/>
      <c r="C47" s="57"/>
      <c r="D47" s="57"/>
      <c r="E47" s="57"/>
      <c r="F47" s="57"/>
      <c r="G47" s="57"/>
      <c r="H47" s="57"/>
      <c r="I47" s="57"/>
      <c r="J47" s="57"/>
      <c r="K47" s="57"/>
      <c r="L47" s="57"/>
      <c r="M47" s="57"/>
      <c r="N47" s="57"/>
      <c r="O47" s="57"/>
      <c r="P47" s="57"/>
      <c r="Q47" s="57"/>
      <c r="R47" s="57"/>
      <c r="S47" s="57"/>
      <c r="T47" s="57"/>
      <c r="U47" s="57"/>
      <c r="V47" s="57"/>
      <c r="W47" s="57"/>
      <c r="X47" s="57"/>
    </row>
  </sheetData>
  <sheetProtection password="FEF7" sheet="1" objects="1" scenarios="1"/>
  <mergeCells count="20">
    <mergeCell ref="W17:X17"/>
    <mergeCell ref="G16:X16"/>
    <mergeCell ref="B14:H14"/>
    <mergeCell ref="L14:Q14"/>
    <mergeCell ref="V14:X14"/>
    <mergeCell ref="D15:M15"/>
    <mergeCell ref="Q15:X15"/>
    <mergeCell ref="C17:F17"/>
    <mergeCell ref="C13:X13"/>
    <mergeCell ref="N12:X12"/>
    <mergeCell ref="D7:M7"/>
    <mergeCell ref="Q7:X7"/>
    <mergeCell ref="H8:X8"/>
    <mergeCell ref="W9:X9"/>
    <mergeCell ref="C9:F9"/>
    <mergeCell ref="I4:X4"/>
    <mergeCell ref="C5:X5"/>
    <mergeCell ref="B6:H6"/>
    <mergeCell ref="L6:Q6"/>
    <mergeCell ref="V6:X6"/>
  </mergeCells>
  <phoneticPr fontId="5" type="noConversion"/>
  <dataValidations count="1">
    <dataValidation type="list" allowBlank="1" showInputMessage="1" showErrorMessage="1" prompt="Please make selection from Drop Down Menu." sqref="C9:F9 C17:F17">
      <formula1>$AA$8:$AA$9</formula1>
    </dataValidation>
  </dataValidations>
  <pageMargins left="0.5" right="0.5" top="1" bottom="0.25" header="0.5" footer="0.5"/>
  <pageSetup orientation="portrait" r:id="rId1"/>
  <headerFooter alignWithMargins="0">
    <oddFooter>&amp;CApplication &amp;A</oddFooter>
  </headerFooter>
</worksheet>
</file>

<file path=xl/worksheets/sheet37.xml><?xml version="1.0" encoding="utf-8"?>
<worksheet xmlns="http://schemas.openxmlformats.org/spreadsheetml/2006/main" xmlns:r="http://schemas.openxmlformats.org/officeDocument/2006/relationships">
  <sheetPr codeName="Sheet38">
    <pageSetUpPr autoPageBreaks="0"/>
  </sheetPr>
  <dimension ref="A1:J143"/>
  <sheetViews>
    <sheetView showGridLines="0" showRowColHeaders="0" topLeftCell="A28" workbookViewId="0">
      <selection activeCell="N13" sqref="N13"/>
    </sheetView>
  </sheetViews>
  <sheetFormatPr defaultRowHeight="12.75"/>
  <cols>
    <col min="1" max="1" width="27" customWidth="1"/>
    <col min="2" max="2" width="13.85546875" customWidth="1"/>
    <col min="3" max="3" width="8.7109375" customWidth="1"/>
    <col min="4" max="4" width="6.42578125" customWidth="1"/>
    <col min="5" max="5" width="15.7109375" customWidth="1"/>
    <col min="6" max="6" width="11.140625" customWidth="1"/>
    <col min="8" max="8" width="16" customWidth="1"/>
    <col min="9" max="10" width="10.7109375" customWidth="1"/>
  </cols>
  <sheetData>
    <row r="1" spans="1:10" ht="15.75">
      <c r="A1" s="383" t="s">
        <v>1540</v>
      </c>
      <c r="B1" s="383"/>
      <c r="C1" s="15"/>
      <c r="D1" s="15"/>
      <c r="E1" s="15"/>
      <c r="F1" s="15"/>
      <c r="G1" s="15"/>
      <c r="H1" s="15"/>
      <c r="I1" s="15"/>
      <c r="J1" s="15"/>
    </row>
    <row r="2" spans="1:10" ht="15.75">
      <c r="A2" s="383" t="s">
        <v>1974</v>
      </c>
      <c r="B2" s="383"/>
      <c r="C2" s="15"/>
      <c r="D2" s="15"/>
      <c r="E2" s="15"/>
      <c r="F2" s="15"/>
      <c r="G2" s="15"/>
      <c r="H2" s="15"/>
      <c r="I2" s="15"/>
      <c r="J2" s="15"/>
    </row>
    <row r="3" spans="1:10" ht="15.75">
      <c r="A3" s="10"/>
      <c r="B3" s="10"/>
      <c r="C3" s="34"/>
      <c r="D3" s="34"/>
      <c r="E3" s="34"/>
      <c r="F3" s="34"/>
      <c r="G3" s="34"/>
    </row>
    <row r="4" spans="1:10" ht="15.75">
      <c r="A4" s="8" t="s">
        <v>1036</v>
      </c>
      <c r="B4" s="1921">
        <f>'Page 13'!E6</f>
        <v>0</v>
      </c>
      <c r="C4" s="1757"/>
      <c r="D4" s="1757"/>
      <c r="E4" s="1757"/>
      <c r="F4" s="1757"/>
      <c r="G4" s="1757"/>
      <c r="H4" s="1757"/>
      <c r="I4" s="12"/>
      <c r="J4" s="12"/>
    </row>
    <row r="5" spans="1:10" ht="15.75">
      <c r="B5" s="8"/>
      <c r="C5" s="34"/>
      <c r="D5" s="34"/>
      <c r="E5" s="34"/>
      <c r="F5" s="34"/>
      <c r="G5" s="34"/>
    </row>
    <row r="6" spans="1:10" ht="15.75">
      <c r="B6" s="10"/>
      <c r="D6" s="80" t="s">
        <v>26</v>
      </c>
      <c r="E6" s="942"/>
      <c r="F6" s="34"/>
      <c r="G6" s="34"/>
    </row>
    <row r="7" spans="1:10" ht="15.75">
      <c r="B7" s="10"/>
      <c r="D7" s="80" t="s">
        <v>25</v>
      </c>
      <c r="E7" s="486"/>
      <c r="F7" s="34"/>
      <c r="G7" s="34"/>
    </row>
    <row r="8" spans="1:10" ht="15.75">
      <c r="A8" s="10"/>
      <c r="B8" s="10"/>
      <c r="C8" s="34"/>
      <c r="D8" s="34"/>
      <c r="E8" s="34"/>
      <c r="F8" s="34"/>
      <c r="G8" s="34"/>
    </row>
    <row r="9" spans="1:10" ht="16.5" thickBot="1">
      <c r="A9" s="10" t="s">
        <v>1037</v>
      </c>
      <c r="B9" s="10"/>
      <c r="C9" s="34"/>
      <c r="D9" s="34"/>
      <c r="E9" s="34"/>
      <c r="F9" s="34"/>
      <c r="G9" s="34"/>
    </row>
    <row r="10" spans="1:10" ht="16.5" thickTop="1">
      <c r="A10" s="1936" t="s">
        <v>1038</v>
      </c>
      <c r="B10" s="1937"/>
      <c r="C10" s="1940" t="s">
        <v>468</v>
      </c>
      <c r="D10" s="1940"/>
      <c r="E10" s="389" t="s">
        <v>1039</v>
      </c>
      <c r="F10" s="389" t="s">
        <v>1040</v>
      </c>
      <c r="G10" s="389" t="s">
        <v>1306</v>
      </c>
      <c r="H10" s="389" t="s">
        <v>1041</v>
      </c>
      <c r="I10" s="390" t="s">
        <v>1042</v>
      </c>
      <c r="J10" s="391" t="s">
        <v>1043</v>
      </c>
    </row>
    <row r="11" spans="1:10" ht="16.5" thickBot="1">
      <c r="A11" s="1938" t="s">
        <v>466</v>
      </c>
      <c r="B11" s="1939"/>
      <c r="C11" s="1941" t="s">
        <v>467</v>
      </c>
      <c r="D11" s="1941"/>
      <c r="E11" s="392" t="s">
        <v>1044</v>
      </c>
      <c r="F11" s="392" t="s">
        <v>1045</v>
      </c>
      <c r="G11" s="392" t="s">
        <v>1046</v>
      </c>
      <c r="H11" s="392" t="s">
        <v>1047</v>
      </c>
      <c r="I11" s="393" t="s">
        <v>990</v>
      </c>
      <c r="J11" s="394" t="s">
        <v>1048</v>
      </c>
    </row>
    <row r="12" spans="1:10" ht="16.5" thickTop="1">
      <c r="A12" s="1934" t="s">
        <v>2443</v>
      </c>
      <c r="B12" s="1935"/>
      <c r="C12" s="1930"/>
      <c r="D12" s="1930"/>
      <c r="E12" s="1926"/>
      <c r="F12" s="1928"/>
      <c r="G12" s="1928"/>
      <c r="H12" s="1926"/>
      <c r="I12" s="1922"/>
      <c r="J12" s="1924"/>
    </row>
    <row r="13" spans="1:10" ht="16.5" thickBot="1">
      <c r="A13" s="1931"/>
      <c r="B13" s="1932"/>
      <c r="C13" s="1933"/>
      <c r="D13" s="1933"/>
      <c r="E13" s="1927"/>
      <c r="F13" s="1929"/>
      <c r="G13" s="1929"/>
      <c r="H13" s="1927"/>
      <c r="I13" s="1923"/>
      <c r="J13" s="1925"/>
    </row>
    <row r="14" spans="1:10" ht="16.5" thickTop="1">
      <c r="A14" s="1934"/>
      <c r="B14" s="1935"/>
      <c r="C14" s="1930"/>
      <c r="D14" s="1930"/>
      <c r="E14" s="1926"/>
      <c r="F14" s="1928"/>
      <c r="G14" s="1928"/>
      <c r="H14" s="1926"/>
      <c r="I14" s="1922"/>
      <c r="J14" s="1924"/>
    </row>
    <row r="15" spans="1:10" ht="16.5" thickBot="1">
      <c r="A15" s="1931"/>
      <c r="B15" s="1932"/>
      <c r="C15" s="1933"/>
      <c r="D15" s="1933"/>
      <c r="E15" s="1927"/>
      <c r="F15" s="1929"/>
      <c r="G15" s="1929"/>
      <c r="H15" s="1927"/>
      <c r="I15" s="1923"/>
      <c r="J15" s="1925"/>
    </row>
    <row r="16" spans="1:10" ht="16.5" thickTop="1">
      <c r="A16" s="1934"/>
      <c r="B16" s="1935"/>
      <c r="C16" s="1930"/>
      <c r="D16" s="1930"/>
      <c r="E16" s="1926"/>
      <c r="F16" s="1928"/>
      <c r="G16" s="1928"/>
      <c r="H16" s="1926"/>
      <c r="I16" s="1922"/>
      <c r="J16" s="1924"/>
    </row>
    <row r="17" spans="1:10" ht="16.5" thickBot="1">
      <c r="A17" s="1931"/>
      <c r="B17" s="1932"/>
      <c r="C17" s="1933"/>
      <c r="D17" s="1933"/>
      <c r="E17" s="1927"/>
      <c r="F17" s="1929"/>
      <c r="G17" s="1929"/>
      <c r="H17" s="1927"/>
      <c r="I17" s="1923"/>
      <c r="J17" s="1925"/>
    </row>
    <row r="18" spans="1:10" ht="16.5" thickTop="1">
      <c r="A18" s="1934"/>
      <c r="B18" s="1935"/>
      <c r="C18" s="1930"/>
      <c r="D18" s="1930"/>
      <c r="E18" s="1926"/>
      <c r="F18" s="1928"/>
      <c r="G18" s="1928"/>
      <c r="H18" s="1926"/>
      <c r="I18" s="1922"/>
      <c r="J18" s="1924"/>
    </row>
    <row r="19" spans="1:10" ht="16.5" thickBot="1">
      <c r="A19" s="1931"/>
      <c r="B19" s="1932"/>
      <c r="C19" s="1933"/>
      <c r="D19" s="1933"/>
      <c r="E19" s="1927"/>
      <c r="F19" s="1929"/>
      <c r="G19" s="1929"/>
      <c r="H19" s="1927"/>
      <c r="I19" s="1923"/>
      <c r="J19" s="1925"/>
    </row>
    <row r="20" spans="1:10" ht="16.5" thickTop="1">
      <c r="A20" s="1934"/>
      <c r="B20" s="1935"/>
      <c r="C20" s="1930"/>
      <c r="D20" s="1930"/>
      <c r="E20" s="1926"/>
      <c r="F20" s="1928"/>
      <c r="G20" s="1928"/>
      <c r="H20" s="1926"/>
      <c r="I20" s="1922"/>
      <c r="J20" s="1924"/>
    </row>
    <row r="21" spans="1:10" ht="16.5" thickBot="1">
      <c r="A21" s="1931"/>
      <c r="B21" s="1932"/>
      <c r="C21" s="1933"/>
      <c r="D21" s="1933"/>
      <c r="E21" s="1927"/>
      <c r="F21" s="1929"/>
      <c r="G21" s="1929"/>
      <c r="H21" s="1927"/>
      <c r="I21" s="1923"/>
      <c r="J21" s="1925"/>
    </row>
    <row r="22" spans="1:10" ht="16.5" thickTop="1">
      <c r="A22" s="1934"/>
      <c r="B22" s="1935"/>
      <c r="C22" s="1930"/>
      <c r="D22" s="1930"/>
      <c r="E22" s="1926"/>
      <c r="F22" s="1928"/>
      <c r="G22" s="1928"/>
      <c r="H22" s="1926"/>
      <c r="I22" s="1922"/>
      <c r="J22" s="1924"/>
    </row>
    <row r="23" spans="1:10" ht="16.5" thickBot="1">
      <c r="A23" s="1931"/>
      <c r="B23" s="1932"/>
      <c r="C23" s="1933"/>
      <c r="D23" s="1933"/>
      <c r="E23" s="1927"/>
      <c r="F23" s="1929"/>
      <c r="G23" s="1929"/>
      <c r="H23" s="1927"/>
      <c r="I23" s="1923"/>
      <c r="J23" s="1925"/>
    </row>
    <row r="24" spans="1:10" ht="16.5" thickTop="1">
      <c r="A24" s="1934"/>
      <c r="B24" s="1935"/>
      <c r="C24" s="1930"/>
      <c r="D24" s="1930"/>
      <c r="E24" s="1926"/>
      <c r="F24" s="1928"/>
      <c r="G24" s="1928"/>
      <c r="H24" s="1926"/>
      <c r="I24" s="1922"/>
      <c r="J24" s="1924"/>
    </row>
    <row r="25" spans="1:10" ht="16.5" thickBot="1">
      <c r="A25" s="1931"/>
      <c r="B25" s="1932"/>
      <c r="C25" s="1933"/>
      <c r="D25" s="1933"/>
      <c r="E25" s="1927"/>
      <c r="F25" s="1929"/>
      <c r="G25" s="1929"/>
      <c r="H25" s="1927"/>
      <c r="I25" s="1923"/>
      <c r="J25" s="1925"/>
    </row>
    <row r="26" spans="1:10" ht="16.5" thickTop="1">
      <c r="A26" s="1934"/>
      <c r="B26" s="1935"/>
      <c r="C26" s="1930"/>
      <c r="D26" s="1930"/>
      <c r="E26" s="1926"/>
      <c r="F26" s="1928"/>
      <c r="G26" s="1928"/>
      <c r="H26" s="1926"/>
      <c r="I26" s="1922"/>
      <c r="J26" s="1924"/>
    </row>
    <row r="27" spans="1:10" ht="16.5" thickBot="1">
      <c r="A27" s="1931"/>
      <c r="B27" s="1932"/>
      <c r="C27" s="1933"/>
      <c r="D27" s="1933"/>
      <c r="E27" s="1927"/>
      <c r="F27" s="1929"/>
      <c r="G27" s="1929"/>
      <c r="H27" s="1927"/>
      <c r="I27" s="1923"/>
      <c r="J27" s="1925"/>
    </row>
    <row r="28" spans="1:10" ht="16.5" thickTop="1">
      <c r="A28" s="1934"/>
      <c r="B28" s="1935"/>
      <c r="C28" s="1930"/>
      <c r="D28" s="1930"/>
      <c r="E28" s="1926"/>
      <c r="F28" s="1928"/>
      <c r="G28" s="1928"/>
      <c r="H28" s="1926"/>
      <c r="I28" s="1922"/>
      <c r="J28" s="1924"/>
    </row>
    <row r="29" spans="1:10" ht="16.5" thickBot="1">
      <c r="A29" s="1931"/>
      <c r="B29" s="1932"/>
      <c r="C29" s="1933"/>
      <c r="D29" s="1933"/>
      <c r="E29" s="1927"/>
      <c r="F29" s="1929"/>
      <c r="G29" s="1929"/>
      <c r="H29" s="1927"/>
      <c r="I29" s="1923"/>
      <c r="J29" s="1925"/>
    </row>
    <row r="30" spans="1:10" ht="16.5" thickTop="1">
      <c r="A30" s="1934"/>
      <c r="B30" s="1935"/>
      <c r="C30" s="1930"/>
      <c r="D30" s="1930"/>
      <c r="E30" s="1926"/>
      <c r="F30" s="1928"/>
      <c r="G30" s="1928"/>
      <c r="H30" s="1926"/>
      <c r="I30" s="1922"/>
      <c r="J30" s="1924"/>
    </row>
    <row r="31" spans="1:10" ht="16.5" thickBot="1">
      <c r="A31" s="1931"/>
      <c r="B31" s="1932"/>
      <c r="C31" s="1933"/>
      <c r="D31" s="1933"/>
      <c r="E31" s="1927"/>
      <c r="F31" s="1929"/>
      <c r="G31" s="1929"/>
      <c r="H31" s="1927"/>
      <c r="I31" s="1923"/>
      <c r="J31" s="1925"/>
    </row>
    <row r="32" spans="1:10" ht="16.5" thickTop="1">
      <c r="A32" s="1934"/>
      <c r="B32" s="1935"/>
      <c r="C32" s="1930"/>
      <c r="D32" s="1930"/>
      <c r="E32" s="1926"/>
      <c r="F32" s="1928"/>
      <c r="G32" s="1928"/>
      <c r="H32" s="1926"/>
      <c r="I32" s="1922"/>
      <c r="J32" s="1924"/>
    </row>
    <row r="33" spans="1:10" ht="16.5" thickBot="1">
      <c r="A33" s="1931"/>
      <c r="B33" s="1932"/>
      <c r="C33" s="1933"/>
      <c r="D33" s="1933"/>
      <c r="E33" s="1927"/>
      <c r="F33" s="1929"/>
      <c r="G33" s="1929"/>
      <c r="H33" s="1927"/>
      <c r="I33" s="1923"/>
      <c r="J33" s="1925"/>
    </row>
    <row r="34" spans="1:10" ht="13.5" thickTop="1"/>
    <row r="35" spans="1:10" s="22" customFormat="1">
      <c r="A35" s="63" t="s">
        <v>505</v>
      </c>
      <c r="B35" s="57"/>
      <c r="C35" s="57"/>
      <c r="D35" s="57"/>
      <c r="E35" s="57"/>
      <c r="F35" s="57"/>
      <c r="G35" s="57"/>
      <c r="H35" s="57"/>
      <c r="I35" s="57"/>
      <c r="J35" s="57"/>
    </row>
    <row r="36" spans="1:10" ht="15.75">
      <c r="A36" s="383" t="s">
        <v>1540</v>
      </c>
      <c r="B36" s="383"/>
      <c r="C36" s="15"/>
      <c r="D36" s="15"/>
      <c r="E36" s="15"/>
      <c r="F36" s="15"/>
      <c r="G36" s="15"/>
      <c r="H36" s="15"/>
      <c r="I36" s="15"/>
      <c r="J36" s="15"/>
    </row>
    <row r="37" spans="1:10" ht="15.75">
      <c r="A37" s="383" t="s">
        <v>1974</v>
      </c>
      <c r="B37" s="383"/>
      <c r="C37" s="15"/>
      <c r="D37" s="15"/>
      <c r="E37" s="15"/>
      <c r="F37" s="15"/>
      <c r="G37" s="15"/>
      <c r="H37" s="15"/>
      <c r="I37" s="15"/>
      <c r="J37" s="15"/>
    </row>
    <row r="38" spans="1:10" ht="8.25" customHeight="1">
      <c r="A38" s="10"/>
      <c r="B38" s="10"/>
      <c r="C38" s="34"/>
      <c r="D38" s="34"/>
      <c r="E38" s="34"/>
      <c r="F38" s="34"/>
      <c r="G38" s="34"/>
    </row>
    <row r="39" spans="1:10" ht="15.75">
      <c r="A39" s="8" t="s">
        <v>1036</v>
      </c>
      <c r="B39" s="1921">
        <f>B4</f>
        <v>0</v>
      </c>
      <c r="C39" s="1757"/>
      <c r="D39" s="1757"/>
      <c r="E39" s="1757"/>
      <c r="F39" s="1757"/>
      <c r="G39" s="1757"/>
      <c r="H39" s="1757"/>
      <c r="I39" s="12"/>
      <c r="J39" s="12"/>
    </row>
    <row r="40" spans="1:10" ht="7.5" customHeight="1"/>
    <row r="41" spans="1:10" ht="16.5" thickBot="1">
      <c r="A41" s="10" t="s">
        <v>1037</v>
      </c>
      <c r="B41" s="10"/>
      <c r="C41" s="34"/>
      <c r="D41" s="34"/>
      <c r="E41" s="34"/>
      <c r="F41" s="34"/>
      <c r="G41" s="34"/>
    </row>
    <row r="42" spans="1:10" ht="16.5" thickTop="1">
      <c r="A42" s="1936" t="s">
        <v>1038</v>
      </c>
      <c r="B42" s="1937"/>
      <c r="C42" s="1940" t="s">
        <v>468</v>
      </c>
      <c r="D42" s="1940"/>
      <c r="E42" s="389" t="s">
        <v>1039</v>
      </c>
      <c r="F42" s="389" t="s">
        <v>1040</v>
      </c>
      <c r="G42" s="389" t="s">
        <v>1306</v>
      </c>
      <c r="H42" s="389" t="s">
        <v>1041</v>
      </c>
      <c r="I42" s="390" t="s">
        <v>1042</v>
      </c>
      <c r="J42" s="391" t="s">
        <v>1043</v>
      </c>
    </row>
    <row r="43" spans="1:10" ht="16.5" thickBot="1">
      <c r="A43" s="1938" t="s">
        <v>466</v>
      </c>
      <c r="B43" s="1939"/>
      <c r="C43" s="1941" t="s">
        <v>467</v>
      </c>
      <c r="D43" s="1941"/>
      <c r="E43" s="392" t="s">
        <v>1044</v>
      </c>
      <c r="F43" s="392" t="s">
        <v>1045</v>
      </c>
      <c r="G43" s="392" t="s">
        <v>1046</v>
      </c>
      <c r="H43" s="392" t="s">
        <v>1047</v>
      </c>
      <c r="I43" s="393" t="s">
        <v>990</v>
      </c>
      <c r="J43" s="394" t="s">
        <v>1048</v>
      </c>
    </row>
    <row r="44" spans="1:10" ht="16.5" thickTop="1">
      <c r="A44" s="1934"/>
      <c r="B44" s="1935"/>
      <c r="C44" s="1930"/>
      <c r="D44" s="1930"/>
      <c r="E44" s="1926"/>
      <c r="F44" s="1928"/>
      <c r="G44" s="1928"/>
      <c r="H44" s="1926"/>
      <c r="I44" s="1922"/>
      <c r="J44" s="1924"/>
    </row>
    <row r="45" spans="1:10" ht="16.5" thickBot="1">
      <c r="A45" s="1931"/>
      <c r="B45" s="1932"/>
      <c r="C45" s="1933"/>
      <c r="D45" s="1933"/>
      <c r="E45" s="1927"/>
      <c r="F45" s="1929"/>
      <c r="G45" s="1929"/>
      <c r="H45" s="1927"/>
      <c r="I45" s="1923"/>
      <c r="J45" s="1925"/>
    </row>
    <row r="46" spans="1:10" ht="16.5" thickTop="1">
      <c r="A46" s="1934"/>
      <c r="B46" s="1935"/>
      <c r="C46" s="1930"/>
      <c r="D46" s="1930"/>
      <c r="E46" s="1926"/>
      <c r="F46" s="1928"/>
      <c r="G46" s="1928"/>
      <c r="H46" s="1926"/>
      <c r="I46" s="1922"/>
      <c r="J46" s="1924"/>
    </row>
    <row r="47" spans="1:10" ht="16.5" thickBot="1">
      <c r="A47" s="1931"/>
      <c r="B47" s="1932"/>
      <c r="C47" s="1933"/>
      <c r="D47" s="1933"/>
      <c r="E47" s="1927"/>
      <c r="F47" s="1929"/>
      <c r="G47" s="1929"/>
      <c r="H47" s="1927"/>
      <c r="I47" s="1923"/>
      <c r="J47" s="1925"/>
    </row>
    <row r="48" spans="1:10" ht="16.5" thickTop="1">
      <c r="A48" s="1934"/>
      <c r="B48" s="1935"/>
      <c r="C48" s="1930"/>
      <c r="D48" s="1930"/>
      <c r="E48" s="1926"/>
      <c r="F48" s="1928"/>
      <c r="G48" s="1928"/>
      <c r="H48" s="1926"/>
      <c r="I48" s="1922"/>
      <c r="J48" s="1924"/>
    </row>
    <row r="49" spans="1:10" ht="16.5" thickBot="1">
      <c r="A49" s="1931"/>
      <c r="B49" s="1932"/>
      <c r="C49" s="1933"/>
      <c r="D49" s="1933"/>
      <c r="E49" s="1927"/>
      <c r="F49" s="1929"/>
      <c r="G49" s="1929"/>
      <c r="H49" s="1927"/>
      <c r="I49" s="1923"/>
      <c r="J49" s="1925"/>
    </row>
    <row r="50" spans="1:10" ht="16.5" thickTop="1">
      <c r="A50" s="1934"/>
      <c r="B50" s="1935"/>
      <c r="C50" s="1930"/>
      <c r="D50" s="1930"/>
      <c r="E50" s="1926"/>
      <c r="F50" s="1928"/>
      <c r="G50" s="1928"/>
      <c r="H50" s="1926"/>
      <c r="I50" s="1922"/>
      <c r="J50" s="1924"/>
    </row>
    <row r="51" spans="1:10" ht="16.5" thickBot="1">
      <c r="A51" s="1931"/>
      <c r="B51" s="1932"/>
      <c r="C51" s="1933"/>
      <c r="D51" s="1933"/>
      <c r="E51" s="1927"/>
      <c r="F51" s="1929"/>
      <c r="G51" s="1929"/>
      <c r="H51" s="1927"/>
      <c r="I51" s="1923"/>
      <c r="J51" s="1925"/>
    </row>
    <row r="52" spans="1:10" ht="16.5" thickTop="1">
      <c r="A52" s="1934"/>
      <c r="B52" s="1935"/>
      <c r="C52" s="1930"/>
      <c r="D52" s="1930"/>
      <c r="E52" s="1926"/>
      <c r="F52" s="1928"/>
      <c r="G52" s="1928"/>
      <c r="H52" s="1926"/>
      <c r="I52" s="1922"/>
      <c r="J52" s="1924"/>
    </row>
    <row r="53" spans="1:10" ht="16.5" thickBot="1">
      <c r="A53" s="1931"/>
      <c r="B53" s="1932"/>
      <c r="C53" s="1933"/>
      <c r="D53" s="1933"/>
      <c r="E53" s="1927"/>
      <c r="F53" s="1929"/>
      <c r="G53" s="1929"/>
      <c r="H53" s="1927"/>
      <c r="I53" s="1923"/>
      <c r="J53" s="1925"/>
    </row>
    <row r="54" spans="1:10" ht="16.5" thickTop="1">
      <c r="A54" s="1934"/>
      <c r="B54" s="1935"/>
      <c r="C54" s="1930"/>
      <c r="D54" s="1930"/>
      <c r="E54" s="1926"/>
      <c r="F54" s="1928"/>
      <c r="G54" s="1928"/>
      <c r="H54" s="1926"/>
      <c r="I54" s="1922"/>
      <c r="J54" s="1924"/>
    </row>
    <row r="55" spans="1:10" ht="16.5" thickBot="1">
      <c r="A55" s="1931"/>
      <c r="B55" s="1932"/>
      <c r="C55" s="1933"/>
      <c r="D55" s="1933"/>
      <c r="E55" s="1927"/>
      <c r="F55" s="1929"/>
      <c r="G55" s="1929"/>
      <c r="H55" s="1927"/>
      <c r="I55" s="1923"/>
      <c r="J55" s="1925"/>
    </row>
    <row r="56" spans="1:10" ht="16.5" thickTop="1">
      <c r="A56" s="1934"/>
      <c r="B56" s="1935"/>
      <c r="C56" s="1930"/>
      <c r="D56" s="1930"/>
      <c r="E56" s="1926"/>
      <c r="F56" s="1928"/>
      <c r="G56" s="1928"/>
      <c r="H56" s="1926"/>
      <c r="I56" s="1922"/>
      <c r="J56" s="1924"/>
    </row>
    <row r="57" spans="1:10" ht="16.5" thickBot="1">
      <c r="A57" s="1931"/>
      <c r="B57" s="1932"/>
      <c r="C57" s="1933"/>
      <c r="D57" s="1933"/>
      <c r="E57" s="1927"/>
      <c r="F57" s="1929"/>
      <c r="G57" s="1929"/>
      <c r="H57" s="1927"/>
      <c r="I57" s="1923"/>
      <c r="J57" s="1925"/>
    </row>
    <row r="58" spans="1:10" ht="16.5" thickTop="1">
      <c r="A58" s="1934"/>
      <c r="B58" s="1935"/>
      <c r="C58" s="1930"/>
      <c r="D58" s="1930"/>
      <c r="E58" s="1926"/>
      <c r="F58" s="1928"/>
      <c r="G58" s="1928"/>
      <c r="H58" s="1926"/>
      <c r="I58" s="1922"/>
      <c r="J58" s="1924"/>
    </row>
    <row r="59" spans="1:10" ht="16.5" thickBot="1">
      <c r="A59" s="1931"/>
      <c r="B59" s="1932"/>
      <c r="C59" s="1933"/>
      <c r="D59" s="1933"/>
      <c r="E59" s="1927"/>
      <c r="F59" s="1929"/>
      <c r="G59" s="1929"/>
      <c r="H59" s="1927"/>
      <c r="I59" s="1923"/>
      <c r="J59" s="1925"/>
    </row>
    <row r="60" spans="1:10" ht="16.5" thickTop="1">
      <c r="A60" s="1934"/>
      <c r="B60" s="1935"/>
      <c r="C60" s="1930"/>
      <c r="D60" s="1930"/>
      <c r="E60" s="1926"/>
      <c r="F60" s="1928"/>
      <c r="G60" s="1928"/>
      <c r="H60" s="1926"/>
      <c r="I60" s="1922"/>
      <c r="J60" s="1924"/>
    </row>
    <row r="61" spans="1:10" ht="16.5" thickBot="1">
      <c r="A61" s="1931"/>
      <c r="B61" s="1932"/>
      <c r="C61" s="1933"/>
      <c r="D61" s="1933"/>
      <c r="E61" s="1927"/>
      <c r="F61" s="1929"/>
      <c r="G61" s="1929"/>
      <c r="H61" s="1927"/>
      <c r="I61" s="1923"/>
      <c r="J61" s="1925"/>
    </row>
    <row r="62" spans="1:10" ht="16.5" thickTop="1">
      <c r="A62" s="1934"/>
      <c r="B62" s="1935"/>
      <c r="C62" s="1930"/>
      <c r="D62" s="1930"/>
      <c r="E62" s="1926"/>
      <c r="F62" s="1928"/>
      <c r="G62" s="1928"/>
      <c r="H62" s="1926"/>
      <c r="I62" s="1922"/>
      <c r="J62" s="1924"/>
    </row>
    <row r="63" spans="1:10" ht="16.5" thickBot="1">
      <c r="A63" s="1931"/>
      <c r="B63" s="1932"/>
      <c r="C63" s="1933"/>
      <c r="D63" s="1933"/>
      <c r="E63" s="1927"/>
      <c r="F63" s="1929"/>
      <c r="G63" s="1929"/>
      <c r="H63" s="1927"/>
      <c r="I63" s="1923"/>
      <c r="J63" s="1925"/>
    </row>
    <row r="64" spans="1:10" ht="16.5" thickTop="1">
      <c r="A64" s="1934"/>
      <c r="B64" s="1935"/>
      <c r="C64" s="1930"/>
      <c r="D64" s="1930"/>
      <c r="E64" s="1926"/>
      <c r="F64" s="1928"/>
      <c r="G64" s="1928"/>
      <c r="H64" s="1926"/>
      <c r="I64" s="1922"/>
      <c r="J64" s="1924"/>
    </row>
    <row r="65" spans="1:10" ht="16.5" thickBot="1">
      <c r="A65" s="1931"/>
      <c r="B65" s="1932"/>
      <c r="C65" s="1933"/>
      <c r="D65" s="1933"/>
      <c r="E65" s="1927"/>
      <c r="F65" s="1929"/>
      <c r="G65" s="1929"/>
      <c r="H65" s="1927"/>
      <c r="I65" s="1923"/>
      <c r="J65" s="1925"/>
    </row>
    <row r="66" spans="1:10" ht="16.5" thickTop="1">
      <c r="A66" s="1934"/>
      <c r="B66" s="1935"/>
      <c r="C66" s="1930"/>
      <c r="D66" s="1930"/>
      <c r="E66" s="1926"/>
      <c r="F66" s="1928"/>
      <c r="G66" s="1928"/>
      <c r="H66" s="1926"/>
      <c r="I66" s="1922"/>
      <c r="J66" s="1924"/>
    </row>
    <row r="67" spans="1:10" ht="16.5" thickBot="1">
      <c r="A67" s="1931"/>
      <c r="B67" s="1932"/>
      <c r="C67" s="1933"/>
      <c r="D67" s="1933"/>
      <c r="E67" s="1927"/>
      <c r="F67" s="1929"/>
      <c r="G67" s="1929"/>
      <c r="H67" s="1927"/>
      <c r="I67" s="1923"/>
      <c r="J67" s="1925"/>
    </row>
    <row r="68" spans="1:10" ht="16.5" thickTop="1">
      <c r="A68" s="1934"/>
      <c r="B68" s="1935"/>
      <c r="C68" s="1930"/>
      <c r="D68" s="1930"/>
      <c r="E68" s="1926"/>
      <c r="F68" s="1928"/>
      <c r="G68" s="1928"/>
      <c r="H68" s="1926"/>
      <c r="I68" s="1922"/>
      <c r="J68" s="1924"/>
    </row>
    <row r="69" spans="1:10" ht="16.5" thickBot="1">
      <c r="A69" s="1931"/>
      <c r="B69" s="1932"/>
      <c r="C69" s="1933"/>
      <c r="D69" s="1933"/>
      <c r="E69" s="1927"/>
      <c r="F69" s="1929"/>
      <c r="G69" s="1929"/>
      <c r="H69" s="1927"/>
      <c r="I69" s="1923"/>
      <c r="J69" s="1925"/>
    </row>
    <row r="70" spans="1:10" ht="13.5" thickTop="1"/>
    <row r="71" spans="1:10" s="22" customFormat="1">
      <c r="A71" s="63" t="s">
        <v>506</v>
      </c>
      <c r="B71" s="57"/>
      <c r="C71" s="57"/>
      <c r="D71" s="57"/>
      <c r="E71" s="57"/>
      <c r="F71" s="57"/>
      <c r="G71" s="57"/>
      <c r="H71" s="57"/>
      <c r="I71" s="57"/>
      <c r="J71" s="57"/>
    </row>
    <row r="72" spans="1:10" ht="15.75">
      <c r="A72" s="383" t="s">
        <v>1540</v>
      </c>
      <c r="B72" s="383"/>
      <c r="C72" s="15"/>
      <c r="D72" s="15"/>
      <c r="E72" s="15"/>
      <c r="F72" s="15"/>
      <c r="G72" s="15"/>
      <c r="H72" s="15"/>
      <c r="I72" s="15"/>
      <c r="J72" s="15"/>
    </row>
    <row r="73" spans="1:10" ht="15.75">
      <c r="A73" s="383" t="s">
        <v>1974</v>
      </c>
      <c r="B73" s="383"/>
      <c r="C73" s="15"/>
      <c r="D73" s="15"/>
      <c r="E73" s="15"/>
      <c r="F73" s="15"/>
      <c r="G73" s="15"/>
      <c r="H73" s="15"/>
      <c r="I73" s="15"/>
      <c r="J73" s="15"/>
    </row>
    <row r="74" spans="1:10" ht="8.25" customHeight="1">
      <c r="A74" s="10"/>
      <c r="B74" s="10"/>
      <c r="C74" s="34"/>
      <c r="D74" s="34"/>
      <c r="E74" s="34"/>
      <c r="F74" s="34"/>
      <c r="G74" s="34"/>
    </row>
    <row r="75" spans="1:10" ht="15.75">
      <c r="A75" s="8" t="s">
        <v>1036</v>
      </c>
      <c r="B75" s="1921">
        <f>B4</f>
        <v>0</v>
      </c>
      <c r="C75" s="1757"/>
      <c r="D75" s="1757"/>
      <c r="E75" s="1757"/>
      <c r="F75" s="1757"/>
      <c r="G75" s="1757"/>
      <c r="H75" s="1757"/>
      <c r="I75" s="12"/>
      <c r="J75" s="12"/>
    </row>
    <row r="76" spans="1:10" ht="7.5" customHeight="1"/>
    <row r="77" spans="1:10" ht="16.5" thickBot="1">
      <c r="A77" s="10" t="s">
        <v>1037</v>
      </c>
      <c r="B77" s="10"/>
      <c r="C77" s="34"/>
      <c r="D77" s="34"/>
      <c r="E77" s="34"/>
      <c r="F77" s="34"/>
      <c r="G77" s="34"/>
    </row>
    <row r="78" spans="1:10" ht="16.5" thickTop="1">
      <c r="A78" s="1936" t="s">
        <v>1038</v>
      </c>
      <c r="B78" s="1937"/>
      <c r="C78" s="1940" t="s">
        <v>468</v>
      </c>
      <c r="D78" s="1940"/>
      <c r="E78" s="389" t="s">
        <v>1039</v>
      </c>
      <c r="F78" s="389" t="s">
        <v>1040</v>
      </c>
      <c r="G78" s="389" t="s">
        <v>1306</v>
      </c>
      <c r="H78" s="389" t="s">
        <v>1041</v>
      </c>
      <c r="I78" s="390" t="s">
        <v>1042</v>
      </c>
      <c r="J78" s="391" t="s">
        <v>1043</v>
      </c>
    </row>
    <row r="79" spans="1:10" ht="16.5" thickBot="1">
      <c r="A79" s="1938" t="s">
        <v>466</v>
      </c>
      <c r="B79" s="1939"/>
      <c r="C79" s="1941" t="s">
        <v>467</v>
      </c>
      <c r="D79" s="1941"/>
      <c r="E79" s="392" t="s">
        <v>1044</v>
      </c>
      <c r="F79" s="392" t="s">
        <v>1045</v>
      </c>
      <c r="G79" s="392" t="s">
        <v>1046</v>
      </c>
      <c r="H79" s="392" t="s">
        <v>1047</v>
      </c>
      <c r="I79" s="393" t="s">
        <v>990</v>
      </c>
      <c r="J79" s="394" t="s">
        <v>1048</v>
      </c>
    </row>
    <row r="80" spans="1:10" ht="16.5" thickTop="1">
      <c r="A80" s="1934"/>
      <c r="B80" s="1935"/>
      <c r="C80" s="1930"/>
      <c r="D80" s="1930"/>
      <c r="E80" s="1926"/>
      <c r="F80" s="1928"/>
      <c r="G80" s="1928"/>
      <c r="H80" s="1926"/>
      <c r="I80" s="1922"/>
      <c r="J80" s="1924"/>
    </row>
    <row r="81" spans="1:10" ht="16.5" thickBot="1">
      <c r="A81" s="1931"/>
      <c r="B81" s="1932"/>
      <c r="C81" s="1933"/>
      <c r="D81" s="1933"/>
      <c r="E81" s="1927"/>
      <c r="F81" s="1929"/>
      <c r="G81" s="1929"/>
      <c r="H81" s="1927"/>
      <c r="I81" s="1923"/>
      <c r="J81" s="1925"/>
    </row>
    <row r="82" spans="1:10" ht="16.5" thickTop="1">
      <c r="A82" s="1934"/>
      <c r="B82" s="1935"/>
      <c r="C82" s="1930"/>
      <c r="D82" s="1930"/>
      <c r="E82" s="1926"/>
      <c r="F82" s="1928"/>
      <c r="G82" s="1928"/>
      <c r="H82" s="1926"/>
      <c r="I82" s="1922"/>
      <c r="J82" s="1924"/>
    </row>
    <row r="83" spans="1:10" ht="16.5" thickBot="1">
      <c r="A83" s="1931"/>
      <c r="B83" s="1932"/>
      <c r="C83" s="1933"/>
      <c r="D83" s="1933"/>
      <c r="E83" s="1927"/>
      <c r="F83" s="1929"/>
      <c r="G83" s="1929"/>
      <c r="H83" s="1927"/>
      <c r="I83" s="1923"/>
      <c r="J83" s="1925"/>
    </row>
    <row r="84" spans="1:10" ht="16.5" thickTop="1">
      <c r="A84" s="1934"/>
      <c r="B84" s="1935"/>
      <c r="C84" s="1930"/>
      <c r="D84" s="1930"/>
      <c r="E84" s="1926"/>
      <c r="F84" s="1928"/>
      <c r="G84" s="1928"/>
      <c r="H84" s="1926"/>
      <c r="I84" s="1922"/>
      <c r="J84" s="1924"/>
    </row>
    <row r="85" spans="1:10" ht="16.5" thickBot="1">
      <c r="A85" s="1931"/>
      <c r="B85" s="1932"/>
      <c r="C85" s="1933"/>
      <c r="D85" s="1933"/>
      <c r="E85" s="1927"/>
      <c r="F85" s="1929"/>
      <c r="G85" s="1929"/>
      <c r="H85" s="1927"/>
      <c r="I85" s="1923"/>
      <c r="J85" s="1925"/>
    </row>
    <row r="86" spans="1:10" ht="16.5" thickTop="1">
      <c r="A86" s="1934"/>
      <c r="B86" s="1935"/>
      <c r="C86" s="1930"/>
      <c r="D86" s="1930"/>
      <c r="E86" s="1926"/>
      <c r="F86" s="1928"/>
      <c r="G86" s="1928"/>
      <c r="H86" s="1926"/>
      <c r="I86" s="1922"/>
      <c r="J86" s="1924"/>
    </row>
    <row r="87" spans="1:10" ht="16.5" thickBot="1">
      <c r="A87" s="1931"/>
      <c r="B87" s="1932"/>
      <c r="C87" s="1933"/>
      <c r="D87" s="1933"/>
      <c r="E87" s="1927"/>
      <c r="F87" s="1929"/>
      <c r="G87" s="1929"/>
      <c r="H87" s="1927"/>
      <c r="I87" s="1923"/>
      <c r="J87" s="1925"/>
    </row>
    <row r="88" spans="1:10" ht="16.5" thickTop="1">
      <c r="A88" s="1934"/>
      <c r="B88" s="1935"/>
      <c r="C88" s="1930"/>
      <c r="D88" s="1930"/>
      <c r="E88" s="1926"/>
      <c r="F88" s="1928"/>
      <c r="G88" s="1928"/>
      <c r="H88" s="1926"/>
      <c r="I88" s="1922"/>
      <c r="J88" s="1924"/>
    </row>
    <row r="89" spans="1:10" ht="16.5" thickBot="1">
      <c r="A89" s="1931"/>
      <c r="B89" s="1932"/>
      <c r="C89" s="1933"/>
      <c r="D89" s="1933"/>
      <c r="E89" s="1927"/>
      <c r="F89" s="1929"/>
      <c r="G89" s="1929"/>
      <c r="H89" s="1927"/>
      <c r="I89" s="1923"/>
      <c r="J89" s="1925"/>
    </row>
    <row r="90" spans="1:10" ht="16.5" thickTop="1">
      <c r="A90" s="1934"/>
      <c r="B90" s="1935"/>
      <c r="C90" s="1930"/>
      <c r="D90" s="1930"/>
      <c r="E90" s="1926"/>
      <c r="F90" s="1928"/>
      <c r="G90" s="1928"/>
      <c r="H90" s="1926"/>
      <c r="I90" s="1922"/>
      <c r="J90" s="1924"/>
    </row>
    <row r="91" spans="1:10" ht="16.5" thickBot="1">
      <c r="A91" s="1931"/>
      <c r="B91" s="1932"/>
      <c r="C91" s="1933"/>
      <c r="D91" s="1933"/>
      <c r="E91" s="1927"/>
      <c r="F91" s="1929"/>
      <c r="G91" s="1929"/>
      <c r="H91" s="1927"/>
      <c r="I91" s="1923"/>
      <c r="J91" s="1925"/>
    </row>
    <row r="92" spans="1:10" ht="16.5" thickTop="1">
      <c r="A92" s="1934"/>
      <c r="B92" s="1935"/>
      <c r="C92" s="1930"/>
      <c r="D92" s="1930"/>
      <c r="E92" s="1926"/>
      <c r="F92" s="1928"/>
      <c r="G92" s="1928"/>
      <c r="H92" s="1926"/>
      <c r="I92" s="1922"/>
      <c r="J92" s="1924"/>
    </row>
    <row r="93" spans="1:10" ht="16.5" thickBot="1">
      <c r="A93" s="1931"/>
      <c r="B93" s="1932"/>
      <c r="C93" s="1933"/>
      <c r="D93" s="1933"/>
      <c r="E93" s="1927"/>
      <c r="F93" s="1929"/>
      <c r="G93" s="1929"/>
      <c r="H93" s="1927"/>
      <c r="I93" s="1923"/>
      <c r="J93" s="1925"/>
    </row>
    <row r="94" spans="1:10" ht="16.5" thickTop="1">
      <c r="A94" s="1934"/>
      <c r="B94" s="1935"/>
      <c r="C94" s="1930"/>
      <c r="D94" s="1930"/>
      <c r="E94" s="1926"/>
      <c r="F94" s="1928"/>
      <c r="G94" s="1928"/>
      <c r="H94" s="1926"/>
      <c r="I94" s="1922"/>
      <c r="J94" s="1924"/>
    </row>
    <row r="95" spans="1:10" ht="16.5" thickBot="1">
      <c r="A95" s="1931"/>
      <c r="B95" s="1932"/>
      <c r="C95" s="1933"/>
      <c r="D95" s="1933"/>
      <c r="E95" s="1927"/>
      <c r="F95" s="1929"/>
      <c r="G95" s="1929"/>
      <c r="H95" s="1927"/>
      <c r="I95" s="1923"/>
      <c r="J95" s="1925"/>
    </row>
    <row r="96" spans="1:10" ht="16.5" thickTop="1">
      <c r="A96" s="1934"/>
      <c r="B96" s="1935"/>
      <c r="C96" s="1930"/>
      <c r="D96" s="1930"/>
      <c r="E96" s="1926"/>
      <c r="F96" s="1928"/>
      <c r="G96" s="1928"/>
      <c r="H96" s="1926"/>
      <c r="I96" s="1922"/>
      <c r="J96" s="1924"/>
    </row>
    <row r="97" spans="1:10" ht="16.5" thickBot="1">
      <c r="A97" s="1931"/>
      <c r="B97" s="1932"/>
      <c r="C97" s="1933"/>
      <c r="D97" s="1933"/>
      <c r="E97" s="1927"/>
      <c r="F97" s="1929"/>
      <c r="G97" s="1929"/>
      <c r="H97" s="1927"/>
      <c r="I97" s="1923"/>
      <c r="J97" s="1925"/>
    </row>
    <row r="98" spans="1:10" ht="16.5" thickTop="1">
      <c r="A98" s="1934"/>
      <c r="B98" s="1935"/>
      <c r="C98" s="1930"/>
      <c r="D98" s="1930"/>
      <c r="E98" s="1926"/>
      <c r="F98" s="1928"/>
      <c r="G98" s="1928"/>
      <c r="H98" s="1926"/>
      <c r="I98" s="1922"/>
      <c r="J98" s="1924"/>
    </row>
    <row r="99" spans="1:10" ht="16.5" thickBot="1">
      <c r="A99" s="1931"/>
      <c r="B99" s="1932"/>
      <c r="C99" s="1933"/>
      <c r="D99" s="1933"/>
      <c r="E99" s="1927"/>
      <c r="F99" s="1929"/>
      <c r="G99" s="1929"/>
      <c r="H99" s="1927"/>
      <c r="I99" s="1923"/>
      <c r="J99" s="1925"/>
    </row>
    <row r="100" spans="1:10" ht="16.5" thickTop="1">
      <c r="A100" s="1934"/>
      <c r="B100" s="1935"/>
      <c r="C100" s="1930"/>
      <c r="D100" s="1930"/>
      <c r="E100" s="1926"/>
      <c r="F100" s="1928"/>
      <c r="G100" s="1928"/>
      <c r="H100" s="1926"/>
      <c r="I100" s="1922"/>
      <c r="J100" s="1924"/>
    </row>
    <row r="101" spans="1:10" ht="16.5" thickBot="1">
      <c r="A101" s="1931"/>
      <c r="B101" s="1932"/>
      <c r="C101" s="1933"/>
      <c r="D101" s="1933"/>
      <c r="E101" s="1927"/>
      <c r="F101" s="1929"/>
      <c r="G101" s="1929"/>
      <c r="H101" s="1927"/>
      <c r="I101" s="1923"/>
      <c r="J101" s="1925"/>
    </row>
    <row r="102" spans="1:10" ht="16.5" thickTop="1">
      <c r="A102" s="1934"/>
      <c r="B102" s="1935"/>
      <c r="C102" s="1930"/>
      <c r="D102" s="1930"/>
      <c r="E102" s="1926"/>
      <c r="F102" s="1928"/>
      <c r="G102" s="1928"/>
      <c r="H102" s="1926"/>
      <c r="I102" s="1922"/>
      <c r="J102" s="1924"/>
    </row>
    <row r="103" spans="1:10" ht="16.5" thickBot="1">
      <c r="A103" s="1931"/>
      <c r="B103" s="1932"/>
      <c r="C103" s="1933"/>
      <c r="D103" s="1933"/>
      <c r="E103" s="1927"/>
      <c r="F103" s="1929"/>
      <c r="G103" s="1929"/>
      <c r="H103" s="1927"/>
      <c r="I103" s="1923"/>
      <c r="J103" s="1925"/>
    </row>
    <row r="104" spans="1:10" ht="16.5" thickTop="1">
      <c r="A104" s="1934"/>
      <c r="B104" s="1935"/>
      <c r="C104" s="1930"/>
      <c r="D104" s="1930"/>
      <c r="E104" s="1926"/>
      <c r="F104" s="1928"/>
      <c r="G104" s="1928"/>
      <c r="H104" s="1926"/>
      <c r="I104" s="1922"/>
      <c r="J104" s="1924"/>
    </row>
    <row r="105" spans="1:10" ht="16.5" thickBot="1">
      <c r="A105" s="1931"/>
      <c r="B105" s="1932"/>
      <c r="C105" s="1933"/>
      <c r="D105" s="1933"/>
      <c r="E105" s="1927"/>
      <c r="F105" s="1929"/>
      <c r="G105" s="1929"/>
      <c r="H105" s="1927"/>
      <c r="I105" s="1923"/>
      <c r="J105" s="1925"/>
    </row>
    <row r="106" spans="1:10" ht="13.5" thickTop="1"/>
    <row r="107" spans="1:10" s="22" customFormat="1">
      <c r="A107" s="63" t="s">
        <v>507</v>
      </c>
      <c r="B107" s="57"/>
      <c r="C107" s="57"/>
      <c r="D107" s="57"/>
      <c r="E107" s="57"/>
      <c r="F107" s="57"/>
      <c r="G107" s="57"/>
      <c r="H107" s="57"/>
      <c r="I107" s="57"/>
      <c r="J107" s="57"/>
    </row>
    <row r="108" spans="1:10" ht="15.75">
      <c r="A108" s="383" t="s">
        <v>1540</v>
      </c>
      <c r="B108" s="383"/>
      <c r="C108" s="15"/>
      <c r="D108" s="15"/>
      <c r="E108" s="15"/>
      <c r="F108" s="15"/>
      <c r="G108" s="15"/>
      <c r="H108" s="15"/>
      <c r="I108" s="15"/>
      <c r="J108" s="15"/>
    </row>
    <row r="109" spans="1:10" ht="15.75">
      <c r="A109" s="383" t="s">
        <v>1974</v>
      </c>
      <c r="B109" s="383"/>
      <c r="C109" s="15"/>
      <c r="D109" s="15"/>
      <c r="E109" s="15"/>
      <c r="F109" s="15"/>
      <c r="G109" s="15"/>
      <c r="H109" s="15"/>
      <c r="I109" s="15"/>
      <c r="J109" s="15"/>
    </row>
    <row r="110" spans="1:10" ht="8.25" customHeight="1">
      <c r="A110" s="10"/>
      <c r="B110" s="10"/>
      <c r="C110" s="34"/>
      <c r="D110" s="34"/>
      <c r="E110" s="34"/>
      <c r="F110" s="34"/>
      <c r="G110" s="34"/>
    </row>
    <row r="111" spans="1:10" ht="15.75">
      <c r="A111" s="8" t="s">
        <v>1036</v>
      </c>
      <c r="B111" s="1921">
        <f>B4</f>
        <v>0</v>
      </c>
      <c r="C111" s="1757"/>
      <c r="D111" s="1757"/>
      <c r="E111" s="1757"/>
      <c r="F111" s="1757"/>
      <c r="G111" s="1757"/>
      <c r="H111" s="1757"/>
      <c r="I111" s="12"/>
      <c r="J111" s="12"/>
    </row>
    <row r="112" spans="1:10" ht="7.5" customHeight="1"/>
    <row r="113" spans="1:10" ht="16.5" thickBot="1">
      <c r="A113" s="10" t="s">
        <v>1037</v>
      </c>
      <c r="B113" s="10"/>
      <c r="C113" s="34"/>
      <c r="D113" s="34"/>
      <c r="E113" s="34"/>
      <c r="F113" s="34"/>
      <c r="G113" s="34"/>
    </row>
    <row r="114" spans="1:10" ht="16.5" thickTop="1">
      <c r="A114" s="1936" t="s">
        <v>1038</v>
      </c>
      <c r="B114" s="1937"/>
      <c r="C114" s="1940" t="s">
        <v>468</v>
      </c>
      <c r="D114" s="1940"/>
      <c r="E114" s="389" t="s">
        <v>1039</v>
      </c>
      <c r="F114" s="389" t="s">
        <v>1040</v>
      </c>
      <c r="G114" s="389" t="s">
        <v>1306</v>
      </c>
      <c r="H114" s="389" t="s">
        <v>1041</v>
      </c>
      <c r="I114" s="390" t="s">
        <v>1042</v>
      </c>
      <c r="J114" s="391" t="s">
        <v>1043</v>
      </c>
    </row>
    <row r="115" spans="1:10" ht="16.5" thickBot="1">
      <c r="A115" s="1938" t="s">
        <v>466</v>
      </c>
      <c r="B115" s="1939"/>
      <c r="C115" s="1941" t="s">
        <v>467</v>
      </c>
      <c r="D115" s="1941"/>
      <c r="E115" s="392" t="s">
        <v>1044</v>
      </c>
      <c r="F115" s="392" t="s">
        <v>1045</v>
      </c>
      <c r="G115" s="392" t="s">
        <v>1046</v>
      </c>
      <c r="H115" s="392" t="s">
        <v>1047</v>
      </c>
      <c r="I115" s="393" t="s">
        <v>990</v>
      </c>
      <c r="J115" s="394" t="s">
        <v>1048</v>
      </c>
    </row>
    <row r="116" spans="1:10" ht="16.5" thickTop="1">
      <c r="A116" s="1934"/>
      <c r="B116" s="1935"/>
      <c r="C116" s="1930"/>
      <c r="D116" s="1930"/>
      <c r="E116" s="1926"/>
      <c r="F116" s="1928"/>
      <c r="G116" s="1928"/>
      <c r="H116" s="1926"/>
      <c r="I116" s="1922"/>
      <c r="J116" s="1924"/>
    </row>
    <row r="117" spans="1:10" ht="16.5" thickBot="1">
      <c r="A117" s="1931"/>
      <c r="B117" s="1932"/>
      <c r="C117" s="1933"/>
      <c r="D117" s="1933"/>
      <c r="E117" s="1927"/>
      <c r="F117" s="1929"/>
      <c r="G117" s="1929"/>
      <c r="H117" s="1927"/>
      <c r="I117" s="1923"/>
      <c r="J117" s="1925"/>
    </row>
    <row r="118" spans="1:10" ht="16.5" thickTop="1">
      <c r="A118" s="1934"/>
      <c r="B118" s="1935"/>
      <c r="C118" s="1930"/>
      <c r="D118" s="1930"/>
      <c r="E118" s="1926"/>
      <c r="F118" s="1928"/>
      <c r="G118" s="1928"/>
      <c r="H118" s="1926"/>
      <c r="I118" s="1922"/>
      <c r="J118" s="1924"/>
    </row>
    <row r="119" spans="1:10" ht="16.5" thickBot="1">
      <c r="A119" s="1931"/>
      <c r="B119" s="1932"/>
      <c r="C119" s="1933"/>
      <c r="D119" s="1933"/>
      <c r="E119" s="1927"/>
      <c r="F119" s="1929"/>
      <c r="G119" s="1929"/>
      <c r="H119" s="1927"/>
      <c r="I119" s="1923"/>
      <c r="J119" s="1925"/>
    </row>
    <row r="120" spans="1:10" ht="16.5" thickTop="1">
      <c r="A120" s="1934"/>
      <c r="B120" s="1935"/>
      <c r="C120" s="1930"/>
      <c r="D120" s="1930"/>
      <c r="E120" s="1926"/>
      <c r="F120" s="1928"/>
      <c r="G120" s="1928"/>
      <c r="H120" s="1926"/>
      <c r="I120" s="1922"/>
      <c r="J120" s="1924"/>
    </row>
    <row r="121" spans="1:10" ht="16.5" thickBot="1">
      <c r="A121" s="1931"/>
      <c r="B121" s="1932"/>
      <c r="C121" s="1933"/>
      <c r="D121" s="1933"/>
      <c r="E121" s="1927"/>
      <c r="F121" s="1929"/>
      <c r="G121" s="1929"/>
      <c r="H121" s="1927"/>
      <c r="I121" s="1923"/>
      <c r="J121" s="1925"/>
    </row>
    <row r="122" spans="1:10" ht="16.5" thickTop="1">
      <c r="A122" s="1934"/>
      <c r="B122" s="1935"/>
      <c r="C122" s="1930"/>
      <c r="D122" s="1930"/>
      <c r="E122" s="1926"/>
      <c r="F122" s="1928"/>
      <c r="G122" s="1928"/>
      <c r="H122" s="1926"/>
      <c r="I122" s="1922"/>
      <c r="J122" s="1924"/>
    </row>
    <row r="123" spans="1:10" ht="16.5" thickBot="1">
      <c r="A123" s="1931"/>
      <c r="B123" s="1932"/>
      <c r="C123" s="1933"/>
      <c r="D123" s="1933"/>
      <c r="E123" s="1927"/>
      <c r="F123" s="1929"/>
      <c r="G123" s="1929"/>
      <c r="H123" s="1927"/>
      <c r="I123" s="1923"/>
      <c r="J123" s="1925"/>
    </row>
    <row r="124" spans="1:10" ht="16.5" thickTop="1">
      <c r="A124" s="1934"/>
      <c r="B124" s="1935"/>
      <c r="C124" s="1930"/>
      <c r="D124" s="1930"/>
      <c r="E124" s="1926"/>
      <c r="F124" s="1928"/>
      <c r="G124" s="1928"/>
      <c r="H124" s="1926"/>
      <c r="I124" s="1922"/>
      <c r="J124" s="1924"/>
    </row>
    <row r="125" spans="1:10" ht="16.5" thickBot="1">
      <c r="A125" s="1931"/>
      <c r="B125" s="1932"/>
      <c r="C125" s="1933"/>
      <c r="D125" s="1933"/>
      <c r="E125" s="1927"/>
      <c r="F125" s="1929"/>
      <c r="G125" s="1929"/>
      <c r="H125" s="1927"/>
      <c r="I125" s="1923"/>
      <c r="J125" s="1925"/>
    </row>
    <row r="126" spans="1:10" ht="16.5" thickTop="1">
      <c r="A126" s="1934"/>
      <c r="B126" s="1935"/>
      <c r="C126" s="1930"/>
      <c r="D126" s="1930"/>
      <c r="E126" s="1926"/>
      <c r="F126" s="1928"/>
      <c r="G126" s="1928"/>
      <c r="H126" s="1926"/>
      <c r="I126" s="1922"/>
      <c r="J126" s="1924"/>
    </row>
    <row r="127" spans="1:10" ht="16.5" thickBot="1">
      <c r="A127" s="1931"/>
      <c r="B127" s="1932"/>
      <c r="C127" s="1933"/>
      <c r="D127" s="1933"/>
      <c r="E127" s="1927"/>
      <c r="F127" s="1929"/>
      <c r="G127" s="1929"/>
      <c r="H127" s="1927"/>
      <c r="I127" s="1923"/>
      <c r="J127" s="1925"/>
    </row>
    <row r="128" spans="1:10" ht="16.5" thickTop="1">
      <c r="A128" s="1934"/>
      <c r="B128" s="1935"/>
      <c r="C128" s="1930"/>
      <c r="D128" s="1930"/>
      <c r="E128" s="1926"/>
      <c r="F128" s="1928"/>
      <c r="G128" s="1928"/>
      <c r="H128" s="1926"/>
      <c r="I128" s="1922"/>
      <c r="J128" s="1924"/>
    </row>
    <row r="129" spans="1:10" ht="16.5" thickBot="1">
      <c r="A129" s="1931"/>
      <c r="B129" s="1932"/>
      <c r="C129" s="1933"/>
      <c r="D129" s="1933"/>
      <c r="E129" s="1927"/>
      <c r="F129" s="1929"/>
      <c r="G129" s="1929"/>
      <c r="H129" s="1927"/>
      <c r="I129" s="1923"/>
      <c r="J129" s="1925"/>
    </row>
    <row r="130" spans="1:10" ht="16.5" thickTop="1">
      <c r="A130" s="1934"/>
      <c r="B130" s="1935"/>
      <c r="C130" s="1930"/>
      <c r="D130" s="1930"/>
      <c r="E130" s="1926"/>
      <c r="F130" s="1928"/>
      <c r="G130" s="1928"/>
      <c r="H130" s="1926"/>
      <c r="I130" s="1922"/>
      <c r="J130" s="1924"/>
    </row>
    <row r="131" spans="1:10" ht="16.5" thickBot="1">
      <c r="A131" s="1931"/>
      <c r="B131" s="1932"/>
      <c r="C131" s="1933"/>
      <c r="D131" s="1933"/>
      <c r="E131" s="1927"/>
      <c r="F131" s="1929"/>
      <c r="G131" s="1929"/>
      <c r="H131" s="1927"/>
      <c r="I131" s="1923"/>
      <c r="J131" s="1925"/>
    </row>
    <row r="132" spans="1:10" ht="16.5" thickTop="1">
      <c r="A132" s="1934"/>
      <c r="B132" s="1935"/>
      <c r="C132" s="1930"/>
      <c r="D132" s="1930"/>
      <c r="E132" s="1926"/>
      <c r="F132" s="1928"/>
      <c r="G132" s="1928"/>
      <c r="H132" s="1926"/>
      <c r="I132" s="1922"/>
      <c r="J132" s="1924"/>
    </row>
    <row r="133" spans="1:10" ht="16.5" thickBot="1">
      <c r="A133" s="1931"/>
      <c r="B133" s="1932"/>
      <c r="C133" s="1933"/>
      <c r="D133" s="1933"/>
      <c r="E133" s="1927"/>
      <c r="F133" s="1929"/>
      <c r="G133" s="1929"/>
      <c r="H133" s="1927"/>
      <c r="I133" s="1923"/>
      <c r="J133" s="1925"/>
    </row>
    <row r="134" spans="1:10" ht="16.5" thickTop="1">
      <c r="A134" s="1934"/>
      <c r="B134" s="1935"/>
      <c r="C134" s="1930"/>
      <c r="D134" s="1930"/>
      <c r="E134" s="1926"/>
      <c r="F134" s="1928"/>
      <c r="G134" s="1928"/>
      <c r="H134" s="1926"/>
      <c r="I134" s="1922"/>
      <c r="J134" s="1924"/>
    </row>
    <row r="135" spans="1:10" ht="16.5" thickBot="1">
      <c r="A135" s="1931"/>
      <c r="B135" s="1932"/>
      <c r="C135" s="1933"/>
      <c r="D135" s="1933"/>
      <c r="E135" s="1927"/>
      <c r="F135" s="1929"/>
      <c r="G135" s="1929"/>
      <c r="H135" s="1927"/>
      <c r="I135" s="1923"/>
      <c r="J135" s="1925"/>
    </row>
    <row r="136" spans="1:10" ht="16.5" thickTop="1">
      <c r="A136" s="1934"/>
      <c r="B136" s="1935"/>
      <c r="C136" s="1930"/>
      <c r="D136" s="1930"/>
      <c r="E136" s="1926"/>
      <c r="F136" s="1928"/>
      <c r="G136" s="1928"/>
      <c r="H136" s="1926"/>
      <c r="I136" s="1922"/>
      <c r="J136" s="1924"/>
    </row>
    <row r="137" spans="1:10" ht="16.5" thickBot="1">
      <c r="A137" s="1931"/>
      <c r="B137" s="1932"/>
      <c r="C137" s="1933"/>
      <c r="D137" s="1933"/>
      <c r="E137" s="1927"/>
      <c r="F137" s="1929"/>
      <c r="G137" s="1929"/>
      <c r="H137" s="1927"/>
      <c r="I137" s="1923"/>
      <c r="J137" s="1925"/>
    </row>
    <row r="138" spans="1:10" ht="16.5" thickTop="1">
      <c r="A138" s="1934"/>
      <c r="B138" s="1935"/>
      <c r="C138" s="1930"/>
      <c r="D138" s="1930"/>
      <c r="E138" s="1926"/>
      <c r="F138" s="1928"/>
      <c r="G138" s="1928"/>
      <c r="H138" s="1926"/>
      <c r="I138" s="1922"/>
      <c r="J138" s="1924"/>
    </row>
    <row r="139" spans="1:10" ht="16.5" thickBot="1">
      <c r="A139" s="1931"/>
      <c r="B139" s="1932"/>
      <c r="C139" s="1933"/>
      <c r="D139" s="1933"/>
      <c r="E139" s="1927"/>
      <c r="F139" s="1929"/>
      <c r="G139" s="1929"/>
      <c r="H139" s="1927"/>
      <c r="I139" s="1923"/>
      <c r="J139" s="1925"/>
    </row>
    <row r="140" spans="1:10" ht="16.5" thickTop="1">
      <c r="A140" s="1934"/>
      <c r="B140" s="1935"/>
      <c r="C140" s="1930"/>
      <c r="D140" s="1930"/>
      <c r="E140" s="1926"/>
      <c r="F140" s="1928"/>
      <c r="G140" s="1928"/>
      <c r="H140" s="1926"/>
      <c r="I140" s="1922"/>
      <c r="J140" s="1924"/>
    </row>
    <row r="141" spans="1:10" ht="16.5" thickBot="1">
      <c r="A141" s="1931"/>
      <c r="B141" s="1932"/>
      <c r="C141" s="1933"/>
      <c r="D141" s="1933"/>
      <c r="E141" s="1927"/>
      <c r="F141" s="1929"/>
      <c r="G141" s="1929"/>
      <c r="H141" s="1927"/>
      <c r="I141" s="1923"/>
      <c r="J141" s="1925"/>
    </row>
    <row r="142" spans="1:10" ht="13.5" thickTop="1"/>
    <row r="143" spans="1:10" s="22" customFormat="1">
      <c r="A143" s="63" t="s">
        <v>508</v>
      </c>
      <c r="B143" s="57"/>
      <c r="C143" s="57"/>
      <c r="D143" s="57"/>
      <c r="E143" s="57"/>
      <c r="F143" s="57"/>
      <c r="G143" s="57"/>
      <c r="H143" s="57"/>
      <c r="I143" s="57"/>
      <c r="J143" s="57"/>
    </row>
  </sheetData>
  <sheetProtection password="FEF7" sheet="1" objects="1" scenarios="1"/>
  <mergeCells count="520">
    <mergeCell ref="G140:G141"/>
    <mergeCell ref="H140:H141"/>
    <mergeCell ref="I140:I141"/>
    <mergeCell ref="J140:J141"/>
    <mergeCell ref="A140:B140"/>
    <mergeCell ref="C140:D140"/>
    <mergeCell ref="E140:E141"/>
    <mergeCell ref="F140:F141"/>
    <mergeCell ref="A141:B141"/>
    <mergeCell ref="C141:D141"/>
    <mergeCell ref="G138:G139"/>
    <mergeCell ref="H138:H139"/>
    <mergeCell ref="I138:I139"/>
    <mergeCell ref="J138:J139"/>
    <mergeCell ref="A138:B138"/>
    <mergeCell ref="C138:D138"/>
    <mergeCell ref="E138:E139"/>
    <mergeCell ref="F138:F139"/>
    <mergeCell ref="A139:B139"/>
    <mergeCell ref="C139:D139"/>
    <mergeCell ref="G136:G137"/>
    <mergeCell ref="H136:H137"/>
    <mergeCell ref="I136:I137"/>
    <mergeCell ref="J136:J137"/>
    <mergeCell ref="A136:B136"/>
    <mergeCell ref="C136:D136"/>
    <mergeCell ref="E136:E137"/>
    <mergeCell ref="F136:F137"/>
    <mergeCell ref="A137:B137"/>
    <mergeCell ref="C137:D137"/>
    <mergeCell ref="G134:G135"/>
    <mergeCell ref="H134:H135"/>
    <mergeCell ref="I134:I135"/>
    <mergeCell ref="J134:J135"/>
    <mergeCell ref="A134:B134"/>
    <mergeCell ref="C134:D134"/>
    <mergeCell ref="E134:E135"/>
    <mergeCell ref="F134:F135"/>
    <mergeCell ref="A135:B135"/>
    <mergeCell ref="C135:D135"/>
    <mergeCell ref="G132:G133"/>
    <mergeCell ref="H132:H133"/>
    <mergeCell ref="I132:I133"/>
    <mergeCell ref="J132:J133"/>
    <mergeCell ref="A132:B132"/>
    <mergeCell ref="C132:D132"/>
    <mergeCell ref="E132:E133"/>
    <mergeCell ref="F132:F133"/>
    <mergeCell ref="A133:B133"/>
    <mergeCell ref="C133:D133"/>
    <mergeCell ref="G130:G131"/>
    <mergeCell ref="H130:H131"/>
    <mergeCell ref="I130:I131"/>
    <mergeCell ref="J130:J131"/>
    <mergeCell ref="A130:B130"/>
    <mergeCell ref="C130:D130"/>
    <mergeCell ref="E130:E131"/>
    <mergeCell ref="F130:F131"/>
    <mergeCell ref="A131:B131"/>
    <mergeCell ref="C131:D131"/>
    <mergeCell ref="G128:G129"/>
    <mergeCell ref="H128:H129"/>
    <mergeCell ref="I128:I129"/>
    <mergeCell ref="J128:J129"/>
    <mergeCell ref="A128:B128"/>
    <mergeCell ref="C128:D128"/>
    <mergeCell ref="E128:E129"/>
    <mergeCell ref="F128:F129"/>
    <mergeCell ref="A129:B129"/>
    <mergeCell ref="C129:D129"/>
    <mergeCell ref="G126:G127"/>
    <mergeCell ref="H126:H127"/>
    <mergeCell ref="I126:I127"/>
    <mergeCell ref="J126:J127"/>
    <mergeCell ref="A126:B126"/>
    <mergeCell ref="C126:D126"/>
    <mergeCell ref="E126:E127"/>
    <mergeCell ref="F126:F127"/>
    <mergeCell ref="A127:B127"/>
    <mergeCell ref="C127:D127"/>
    <mergeCell ref="G124:G125"/>
    <mergeCell ref="H124:H125"/>
    <mergeCell ref="I124:I125"/>
    <mergeCell ref="J124:J125"/>
    <mergeCell ref="A124:B124"/>
    <mergeCell ref="C124:D124"/>
    <mergeCell ref="E124:E125"/>
    <mergeCell ref="F124:F125"/>
    <mergeCell ref="A125:B125"/>
    <mergeCell ref="C125:D125"/>
    <mergeCell ref="G122:G123"/>
    <mergeCell ref="H122:H123"/>
    <mergeCell ref="I122:I123"/>
    <mergeCell ref="J122:J123"/>
    <mergeCell ref="A122:B122"/>
    <mergeCell ref="C122:D122"/>
    <mergeCell ref="E122:E123"/>
    <mergeCell ref="F122:F123"/>
    <mergeCell ref="A123:B123"/>
    <mergeCell ref="C123:D123"/>
    <mergeCell ref="G120:G121"/>
    <mergeCell ref="H120:H121"/>
    <mergeCell ref="I120:I121"/>
    <mergeCell ref="J120:J121"/>
    <mergeCell ref="A120:B120"/>
    <mergeCell ref="C120:D120"/>
    <mergeCell ref="E120:E121"/>
    <mergeCell ref="F120:F121"/>
    <mergeCell ref="A121:B121"/>
    <mergeCell ref="C121:D121"/>
    <mergeCell ref="J116:J117"/>
    <mergeCell ref="A116:B116"/>
    <mergeCell ref="C116:D116"/>
    <mergeCell ref="E116:E117"/>
    <mergeCell ref="F116:F117"/>
    <mergeCell ref="A117:B117"/>
    <mergeCell ref="C117:D117"/>
    <mergeCell ref="G118:G119"/>
    <mergeCell ref="H118:H119"/>
    <mergeCell ref="I118:I119"/>
    <mergeCell ref="J118:J119"/>
    <mergeCell ref="A118:B118"/>
    <mergeCell ref="C118:D118"/>
    <mergeCell ref="E118:E119"/>
    <mergeCell ref="F118:F119"/>
    <mergeCell ref="A119:B119"/>
    <mergeCell ref="C119:D119"/>
    <mergeCell ref="A114:B114"/>
    <mergeCell ref="C114:D114"/>
    <mergeCell ref="A115:B115"/>
    <mergeCell ref="C115:D115"/>
    <mergeCell ref="G104:G105"/>
    <mergeCell ref="H104:H105"/>
    <mergeCell ref="G116:G117"/>
    <mergeCell ref="H116:H117"/>
    <mergeCell ref="I116:I117"/>
    <mergeCell ref="I104:I105"/>
    <mergeCell ref="J104:J105"/>
    <mergeCell ref="A104:B104"/>
    <mergeCell ref="C104:D104"/>
    <mergeCell ref="E104:E105"/>
    <mergeCell ref="F104:F105"/>
    <mergeCell ref="A105:B105"/>
    <mergeCell ref="C105:D105"/>
    <mergeCell ref="B111:H111"/>
    <mergeCell ref="G102:G103"/>
    <mergeCell ref="H102:H103"/>
    <mergeCell ref="I102:I103"/>
    <mergeCell ref="J102:J103"/>
    <mergeCell ref="A102:B102"/>
    <mergeCell ref="C102:D102"/>
    <mergeCell ref="E102:E103"/>
    <mergeCell ref="F102:F103"/>
    <mergeCell ref="A103:B103"/>
    <mergeCell ref="C103:D103"/>
    <mergeCell ref="G100:G101"/>
    <mergeCell ref="H100:H101"/>
    <mergeCell ref="I100:I101"/>
    <mergeCell ref="J100:J101"/>
    <mergeCell ref="A100:B100"/>
    <mergeCell ref="C100:D100"/>
    <mergeCell ref="E100:E101"/>
    <mergeCell ref="F100:F101"/>
    <mergeCell ref="A101:B101"/>
    <mergeCell ref="C101:D101"/>
    <mergeCell ref="G98:G99"/>
    <mergeCell ref="H98:H99"/>
    <mergeCell ref="I98:I99"/>
    <mergeCell ref="J98:J99"/>
    <mergeCell ref="A98:B98"/>
    <mergeCell ref="C98:D98"/>
    <mergeCell ref="E98:E99"/>
    <mergeCell ref="F98:F99"/>
    <mergeCell ref="A99:B99"/>
    <mergeCell ref="C99:D99"/>
    <mergeCell ref="G96:G97"/>
    <mergeCell ref="H96:H97"/>
    <mergeCell ref="I96:I97"/>
    <mergeCell ref="J96:J97"/>
    <mergeCell ref="A96:B96"/>
    <mergeCell ref="C96:D96"/>
    <mergeCell ref="E96:E97"/>
    <mergeCell ref="F96:F97"/>
    <mergeCell ref="A97:B97"/>
    <mergeCell ref="C97:D97"/>
    <mergeCell ref="G94:G95"/>
    <mergeCell ref="H94:H95"/>
    <mergeCell ref="I94:I95"/>
    <mergeCell ref="J94:J95"/>
    <mergeCell ref="A94:B94"/>
    <mergeCell ref="C94:D94"/>
    <mergeCell ref="E94:E95"/>
    <mergeCell ref="F94:F95"/>
    <mergeCell ref="A95:B95"/>
    <mergeCell ref="C95:D95"/>
    <mergeCell ref="G92:G93"/>
    <mergeCell ref="H92:H93"/>
    <mergeCell ref="I92:I93"/>
    <mergeCell ref="J92:J93"/>
    <mergeCell ref="A92:B92"/>
    <mergeCell ref="C92:D92"/>
    <mergeCell ref="E92:E93"/>
    <mergeCell ref="F92:F93"/>
    <mergeCell ref="A93:B93"/>
    <mergeCell ref="C93:D93"/>
    <mergeCell ref="G90:G91"/>
    <mergeCell ref="H90:H91"/>
    <mergeCell ref="I90:I91"/>
    <mergeCell ref="J90:J91"/>
    <mergeCell ref="A90:B90"/>
    <mergeCell ref="C90:D90"/>
    <mergeCell ref="E90:E91"/>
    <mergeCell ref="F90:F91"/>
    <mergeCell ref="A91:B91"/>
    <mergeCell ref="C91:D91"/>
    <mergeCell ref="G88:G89"/>
    <mergeCell ref="H88:H89"/>
    <mergeCell ref="I88:I89"/>
    <mergeCell ref="J88:J89"/>
    <mergeCell ref="A88:B88"/>
    <mergeCell ref="C88:D88"/>
    <mergeCell ref="E88:E89"/>
    <mergeCell ref="F88:F89"/>
    <mergeCell ref="A89:B89"/>
    <mergeCell ref="C89:D89"/>
    <mergeCell ref="G86:G87"/>
    <mergeCell ref="H86:H87"/>
    <mergeCell ref="I86:I87"/>
    <mergeCell ref="J86:J87"/>
    <mergeCell ref="A86:B86"/>
    <mergeCell ref="C86:D86"/>
    <mergeCell ref="E86:E87"/>
    <mergeCell ref="F86:F87"/>
    <mergeCell ref="A87:B87"/>
    <mergeCell ref="C87:D87"/>
    <mergeCell ref="G84:G85"/>
    <mergeCell ref="H84:H85"/>
    <mergeCell ref="I84:I85"/>
    <mergeCell ref="J84:J85"/>
    <mergeCell ref="A84:B84"/>
    <mergeCell ref="C84:D84"/>
    <mergeCell ref="E84:E85"/>
    <mergeCell ref="F84:F85"/>
    <mergeCell ref="A85:B85"/>
    <mergeCell ref="C85:D85"/>
    <mergeCell ref="J80:J81"/>
    <mergeCell ref="A80:B80"/>
    <mergeCell ref="C80:D80"/>
    <mergeCell ref="E80:E81"/>
    <mergeCell ref="F80:F81"/>
    <mergeCell ref="A81:B81"/>
    <mergeCell ref="C81:D81"/>
    <mergeCell ref="G82:G83"/>
    <mergeCell ref="H82:H83"/>
    <mergeCell ref="I82:I83"/>
    <mergeCell ref="J82:J83"/>
    <mergeCell ref="A82:B82"/>
    <mergeCell ref="C82:D82"/>
    <mergeCell ref="E82:E83"/>
    <mergeCell ref="F82:F83"/>
    <mergeCell ref="A83:B83"/>
    <mergeCell ref="C83:D83"/>
    <mergeCell ref="A78:B78"/>
    <mergeCell ref="C78:D78"/>
    <mergeCell ref="A79:B79"/>
    <mergeCell ref="C79:D79"/>
    <mergeCell ref="G68:G69"/>
    <mergeCell ref="H68:H69"/>
    <mergeCell ref="G80:G81"/>
    <mergeCell ref="H80:H81"/>
    <mergeCell ref="I80:I81"/>
    <mergeCell ref="I68:I69"/>
    <mergeCell ref="J68:J69"/>
    <mergeCell ref="A68:B68"/>
    <mergeCell ref="C68:D68"/>
    <mergeCell ref="E68:E69"/>
    <mergeCell ref="F68:F69"/>
    <mergeCell ref="A69:B69"/>
    <mergeCell ref="C69:D69"/>
    <mergeCell ref="B75:H75"/>
    <mergeCell ref="G66:G67"/>
    <mergeCell ref="H66:H67"/>
    <mergeCell ref="I66:I67"/>
    <mergeCell ref="J66:J67"/>
    <mergeCell ref="A66:B66"/>
    <mergeCell ref="C66:D66"/>
    <mergeCell ref="E66:E67"/>
    <mergeCell ref="F66:F67"/>
    <mergeCell ref="A67:B67"/>
    <mergeCell ref="C67:D67"/>
    <mergeCell ref="G64:G65"/>
    <mergeCell ref="H64:H65"/>
    <mergeCell ref="I64:I65"/>
    <mergeCell ref="J64:J65"/>
    <mergeCell ref="A64:B64"/>
    <mergeCell ref="C64:D64"/>
    <mergeCell ref="E64:E65"/>
    <mergeCell ref="F64:F65"/>
    <mergeCell ref="A65:B65"/>
    <mergeCell ref="C65:D65"/>
    <mergeCell ref="G62:G63"/>
    <mergeCell ref="H62:H63"/>
    <mergeCell ref="I62:I63"/>
    <mergeCell ref="J62:J63"/>
    <mergeCell ref="A62:B62"/>
    <mergeCell ref="C62:D62"/>
    <mergeCell ref="E62:E63"/>
    <mergeCell ref="F62:F63"/>
    <mergeCell ref="A63:B63"/>
    <mergeCell ref="C63:D63"/>
    <mergeCell ref="G60:G61"/>
    <mergeCell ref="H60:H61"/>
    <mergeCell ref="I60:I61"/>
    <mergeCell ref="J60:J61"/>
    <mergeCell ref="A60:B60"/>
    <mergeCell ref="C60:D60"/>
    <mergeCell ref="E60:E61"/>
    <mergeCell ref="F60:F61"/>
    <mergeCell ref="A61:B61"/>
    <mergeCell ref="C61:D61"/>
    <mergeCell ref="G58:G59"/>
    <mergeCell ref="H58:H59"/>
    <mergeCell ref="I58:I59"/>
    <mergeCell ref="J58:J59"/>
    <mergeCell ref="A58:B58"/>
    <mergeCell ref="C58:D58"/>
    <mergeCell ref="E58:E59"/>
    <mergeCell ref="F58:F59"/>
    <mergeCell ref="A59:B59"/>
    <mergeCell ref="C59:D59"/>
    <mergeCell ref="G56:G57"/>
    <mergeCell ref="H56:H57"/>
    <mergeCell ref="I56:I57"/>
    <mergeCell ref="J56:J57"/>
    <mergeCell ref="A56:B56"/>
    <mergeCell ref="C56:D56"/>
    <mergeCell ref="E56:E57"/>
    <mergeCell ref="F56:F57"/>
    <mergeCell ref="A57:B57"/>
    <mergeCell ref="C57:D57"/>
    <mergeCell ref="G54:G55"/>
    <mergeCell ref="H54:H55"/>
    <mergeCell ref="I54:I55"/>
    <mergeCell ref="J54:J55"/>
    <mergeCell ref="A54:B54"/>
    <mergeCell ref="C54:D54"/>
    <mergeCell ref="E54:E55"/>
    <mergeCell ref="F54:F55"/>
    <mergeCell ref="A55:B55"/>
    <mergeCell ref="C55:D55"/>
    <mergeCell ref="G52:G53"/>
    <mergeCell ref="H52:H53"/>
    <mergeCell ref="I52:I53"/>
    <mergeCell ref="J52:J53"/>
    <mergeCell ref="A52:B52"/>
    <mergeCell ref="C52:D52"/>
    <mergeCell ref="E52:E53"/>
    <mergeCell ref="F52:F53"/>
    <mergeCell ref="A53:B53"/>
    <mergeCell ref="C53:D53"/>
    <mergeCell ref="G50:G51"/>
    <mergeCell ref="H50:H51"/>
    <mergeCell ref="I50:I51"/>
    <mergeCell ref="J50:J51"/>
    <mergeCell ref="A50:B50"/>
    <mergeCell ref="C50:D50"/>
    <mergeCell ref="E50:E51"/>
    <mergeCell ref="F50:F51"/>
    <mergeCell ref="A51:B51"/>
    <mergeCell ref="C51:D51"/>
    <mergeCell ref="G48:G49"/>
    <mergeCell ref="H48:H49"/>
    <mergeCell ref="I48:I49"/>
    <mergeCell ref="J48:J49"/>
    <mergeCell ref="A48:B48"/>
    <mergeCell ref="C48:D48"/>
    <mergeCell ref="E48:E49"/>
    <mergeCell ref="F48:F49"/>
    <mergeCell ref="A49:B49"/>
    <mergeCell ref="C49:D49"/>
    <mergeCell ref="I44:I45"/>
    <mergeCell ref="J44:J45"/>
    <mergeCell ref="A44:B44"/>
    <mergeCell ref="C44:D44"/>
    <mergeCell ref="E44:E45"/>
    <mergeCell ref="F44:F45"/>
    <mergeCell ref="A45:B45"/>
    <mergeCell ref="C45:D45"/>
    <mergeCell ref="G46:G47"/>
    <mergeCell ref="H46:H47"/>
    <mergeCell ref="I46:I47"/>
    <mergeCell ref="J46:J47"/>
    <mergeCell ref="A46:B46"/>
    <mergeCell ref="C46:D46"/>
    <mergeCell ref="E46:E47"/>
    <mergeCell ref="F46:F47"/>
    <mergeCell ref="A47:B47"/>
    <mergeCell ref="C47:D47"/>
    <mergeCell ref="A43:B43"/>
    <mergeCell ref="C43:D43"/>
    <mergeCell ref="A12:B12"/>
    <mergeCell ref="A13:B13"/>
    <mergeCell ref="C12:D12"/>
    <mergeCell ref="C13:D13"/>
    <mergeCell ref="A15:B15"/>
    <mergeCell ref="G44:G45"/>
    <mergeCell ref="H44:H45"/>
    <mergeCell ref="A23:B23"/>
    <mergeCell ref="C23:D23"/>
    <mergeCell ref="A27:B27"/>
    <mergeCell ref="C27:D27"/>
    <mergeCell ref="A24:B24"/>
    <mergeCell ref="C24:D24"/>
    <mergeCell ref="A25:B25"/>
    <mergeCell ref="C25:D25"/>
    <mergeCell ref="A32:B32"/>
    <mergeCell ref="C32:D32"/>
    <mergeCell ref="A28:B28"/>
    <mergeCell ref="C28:D28"/>
    <mergeCell ref="A29:B29"/>
    <mergeCell ref="C29:D29"/>
    <mergeCell ref="A26:B26"/>
    <mergeCell ref="A10:B10"/>
    <mergeCell ref="A11:B11"/>
    <mergeCell ref="C10:D10"/>
    <mergeCell ref="C11:D11"/>
    <mergeCell ref="A14:B14"/>
    <mergeCell ref="C14:D14"/>
    <mergeCell ref="B39:H39"/>
    <mergeCell ref="A42:B42"/>
    <mergeCell ref="C42:D42"/>
    <mergeCell ref="A19:B19"/>
    <mergeCell ref="C19:D19"/>
    <mergeCell ref="A20:B20"/>
    <mergeCell ref="C20:D20"/>
    <mergeCell ref="A21:B21"/>
    <mergeCell ref="C21:D21"/>
    <mergeCell ref="C15:D15"/>
    <mergeCell ref="A16:B16"/>
    <mergeCell ref="C16:D16"/>
    <mergeCell ref="A17:B17"/>
    <mergeCell ref="C17:D17"/>
    <mergeCell ref="A18:B18"/>
    <mergeCell ref="C18:D18"/>
    <mergeCell ref="A22:B22"/>
    <mergeCell ref="C22:D22"/>
    <mergeCell ref="C26:D26"/>
    <mergeCell ref="A33:B33"/>
    <mergeCell ref="C33:D33"/>
    <mergeCell ref="A30:B30"/>
    <mergeCell ref="C30:D30"/>
    <mergeCell ref="A31:B31"/>
    <mergeCell ref="C31:D31"/>
    <mergeCell ref="I12:I13"/>
    <mergeCell ref="J12:J13"/>
    <mergeCell ref="E14:E15"/>
    <mergeCell ref="F14:F15"/>
    <mergeCell ref="G14:G15"/>
    <mergeCell ref="H14:H15"/>
    <mergeCell ref="I14:I15"/>
    <mergeCell ref="J14:J15"/>
    <mergeCell ref="E12:E13"/>
    <mergeCell ref="F12:F13"/>
    <mergeCell ref="G12:G13"/>
    <mergeCell ref="H12:H13"/>
    <mergeCell ref="I16:I17"/>
    <mergeCell ref="J16:J17"/>
    <mergeCell ref="I18:I19"/>
    <mergeCell ref="J18:J19"/>
    <mergeCell ref="G18:G19"/>
    <mergeCell ref="H18:H19"/>
    <mergeCell ref="I22:I23"/>
    <mergeCell ref="J22:J23"/>
    <mergeCell ref="E16:E17"/>
    <mergeCell ref="F16:F17"/>
    <mergeCell ref="G16:G17"/>
    <mergeCell ref="H16:H17"/>
    <mergeCell ref="I20:I21"/>
    <mergeCell ref="J20:J21"/>
    <mergeCell ref="E18:E19"/>
    <mergeCell ref="F18:F19"/>
    <mergeCell ref="J28:J29"/>
    <mergeCell ref="H30:H31"/>
    <mergeCell ref="H24:H25"/>
    <mergeCell ref="E26:E27"/>
    <mergeCell ref="F26:F27"/>
    <mergeCell ref="G26:G27"/>
    <mergeCell ref="H26:H27"/>
    <mergeCell ref="E20:E21"/>
    <mergeCell ref="F20:F21"/>
    <mergeCell ref="E22:E23"/>
    <mergeCell ref="F22:F23"/>
    <mergeCell ref="G22:G23"/>
    <mergeCell ref="H22:H23"/>
    <mergeCell ref="G20:G21"/>
    <mergeCell ref="H20:H21"/>
    <mergeCell ref="B4:H4"/>
    <mergeCell ref="I32:I33"/>
    <mergeCell ref="J32:J33"/>
    <mergeCell ref="E32:E33"/>
    <mergeCell ref="F32:F33"/>
    <mergeCell ref="G32:G33"/>
    <mergeCell ref="H32:H33"/>
    <mergeCell ref="I30:I31"/>
    <mergeCell ref="J30:J31"/>
    <mergeCell ref="E28:E29"/>
    <mergeCell ref="G28:G29"/>
    <mergeCell ref="H28:H29"/>
    <mergeCell ref="I24:I25"/>
    <mergeCell ref="F28:F29"/>
    <mergeCell ref="E30:E31"/>
    <mergeCell ref="F30:F31"/>
    <mergeCell ref="G30:G31"/>
    <mergeCell ref="E24:E25"/>
    <mergeCell ref="F24:F25"/>
    <mergeCell ref="G24:G25"/>
    <mergeCell ref="J24:J25"/>
    <mergeCell ref="I26:I27"/>
    <mergeCell ref="J26:J27"/>
    <mergeCell ref="I28:I29"/>
  </mergeCells>
  <phoneticPr fontId="5" type="noConversion"/>
  <pageMargins left="0.5" right="0.5" top="0.5" bottom="0.25" header="0.5" footer="0.5"/>
  <pageSetup orientation="landscape" r:id="rId1"/>
  <headerFooter alignWithMargins="0"/>
</worksheet>
</file>

<file path=xl/worksheets/sheet38.xml><?xml version="1.0" encoding="utf-8"?>
<worksheet xmlns="http://schemas.openxmlformats.org/spreadsheetml/2006/main" xmlns:r="http://schemas.openxmlformats.org/officeDocument/2006/relationships">
  <sheetPr codeName="Sheet39">
    <pageSetUpPr autoPageBreaks="0"/>
  </sheetPr>
  <dimension ref="A1:M132"/>
  <sheetViews>
    <sheetView showGridLines="0" showRowColHeaders="0" topLeftCell="A16" workbookViewId="0">
      <selection activeCell="A8" sqref="A8:M8"/>
    </sheetView>
  </sheetViews>
  <sheetFormatPr defaultRowHeight="12.75"/>
  <cols>
    <col min="2" max="2" width="16.140625" customWidth="1"/>
    <col min="3" max="3" width="16.42578125" customWidth="1"/>
    <col min="4" max="4" width="8.7109375" customWidth="1"/>
    <col min="5" max="5" width="6.42578125" customWidth="1"/>
    <col min="6" max="6" width="4.7109375" customWidth="1"/>
    <col min="7" max="7" width="5.85546875" customWidth="1"/>
    <col min="8" max="8" width="8.42578125" customWidth="1"/>
    <col min="9" max="9" width="8.28515625" customWidth="1"/>
    <col min="10" max="10" width="7" customWidth="1"/>
    <col min="11" max="11" width="11.85546875" customWidth="1"/>
    <col min="12" max="12" width="11.28515625" customWidth="1"/>
    <col min="13" max="13" width="12.85546875" customWidth="1"/>
  </cols>
  <sheetData>
    <row r="1" spans="1:13" ht="15.75">
      <c r="A1" s="383" t="s">
        <v>1540</v>
      </c>
      <c r="B1" s="383"/>
      <c r="C1" s="383"/>
      <c r="D1" s="15"/>
      <c r="E1" s="15"/>
      <c r="F1" s="15"/>
      <c r="G1" s="15"/>
      <c r="H1" s="15"/>
      <c r="I1" s="15"/>
      <c r="J1" s="15"/>
      <c r="K1" s="15"/>
      <c r="L1" s="15"/>
      <c r="M1" s="15"/>
    </row>
    <row r="2" spans="1:13" ht="15.75">
      <c r="A2" s="383" t="s">
        <v>1974</v>
      </c>
      <c r="B2" s="383"/>
      <c r="C2" s="383"/>
      <c r="D2" s="15"/>
      <c r="E2" s="15"/>
      <c r="F2" s="15"/>
      <c r="G2" s="15"/>
      <c r="H2" s="15"/>
      <c r="I2" s="15"/>
      <c r="J2" s="15"/>
      <c r="K2" s="15"/>
      <c r="L2" s="15"/>
      <c r="M2" s="15"/>
    </row>
    <row r="3" spans="1:13" ht="15.75">
      <c r="A3" s="10"/>
      <c r="B3" s="10"/>
      <c r="C3" s="10"/>
      <c r="D3" s="34"/>
      <c r="E3" s="34"/>
      <c r="F3" s="34"/>
      <c r="G3" s="34"/>
      <c r="H3" s="34"/>
      <c r="I3" s="34"/>
    </row>
    <row r="4" spans="1:13" ht="15.75">
      <c r="A4" s="8" t="s">
        <v>27</v>
      </c>
      <c r="B4" s="8"/>
      <c r="C4" s="8"/>
      <c r="D4" s="1560">
        <f>'Page 14'!V10</f>
        <v>0</v>
      </c>
      <c r="E4" s="1560"/>
      <c r="F4" s="1560"/>
      <c r="G4" s="1560"/>
      <c r="H4" s="1560"/>
      <c r="I4" s="1560"/>
      <c r="J4" s="1560"/>
      <c r="K4" s="12"/>
      <c r="L4" s="104" t="s">
        <v>1924</v>
      </c>
      <c r="M4" s="47">
        <f>'Page 14'!Q10</f>
        <v>0</v>
      </c>
    </row>
    <row r="5" spans="1:13" ht="15">
      <c r="A5" t="s">
        <v>466</v>
      </c>
      <c r="B5" s="1511"/>
      <c r="C5" s="1511"/>
      <c r="D5" s="1511"/>
      <c r="E5" s="1511"/>
      <c r="F5" s="1511"/>
      <c r="G5" s="104" t="s">
        <v>468</v>
      </c>
      <c r="H5" s="1511"/>
      <c r="I5" s="1511"/>
      <c r="J5" s="395" t="s">
        <v>467</v>
      </c>
      <c r="K5" s="436"/>
      <c r="L5" s="104" t="s">
        <v>28</v>
      </c>
      <c r="M5" s="436"/>
    </row>
    <row r="6" spans="1:13" ht="15.75">
      <c r="A6" t="s">
        <v>1468</v>
      </c>
      <c r="B6" s="532"/>
      <c r="C6" s="396" t="s">
        <v>977</v>
      </c>
      <c r="D6" s="1827"/>
      <c r="E6" s="1827"/>
      <c r="F6" s="232"/>
      <c r="I6" s="399"/>
      <c r="J6" s="80" t="s">
        <v>26</v>
      </c>
      <c r="K6" s="434"/>
      <c r="L6" s="92"/>
      <c r="M6" s="13"/>
    </row>
    <row r="7" spans="1:13" ht="39" customHeight="1">
      <c r="A7" s="1718" t="s">
        <v>1923</v>
      </c>
      <c r="B7" s="1718"/>
      <c r="C7" s="1718"/>
      <c r="D7" s="1718"/>
      <c r="E7" s="1718"/>
      <c r="F7" s="1718"/>
      <c r="G7" s="1718"/>
      <c r="H7" s="1718"/>
      <c r="I7" s="1718"/>
      <c r="J7" s="1718"/>
      <c r="K7" s="1718"/>
      <c r="L7" s="1718"/>
      <c r="M7" s="1718"/>
    </row>
    <row r="8" spans="1:13" ht="115.5" customHeight="1">
      <c r="A8" s="1956"/>
      <c r="B8" s="1509"/>
      <c r="C8" s="1509"/>
      <c r="D8" s="1509"/>
      <c r="E8" s="1509"/>
      <c r="F8" s="1509"/>
      <c r="G8" s="1509"/>
      <c r="H8" s="1509"/>
      <c r="I8" s="1509"/>
      <c r="J8" s="1509"/>
      <c r="K8" s="1509"/>
      <c r="L8" s="1509"/>
      <c r="M8" s="1509"/>
    </row>
    <row r="9" spans="1:13" ht="16.5" thickBot="1">
      <c r="A9" s="10" t="s">
        <v>1037</v>
      </c>
      <c r="B9" s="10"/>
      <c r="C9" s="10"/>
      <c r="D9" s="34"/>
      <c r="E9" s="34"/>
      <c r="F9" s="34"/>
      <c r="G9" s="34"/>
      <c r="H9" s="34"/>
      <c r="I9" s="34"/>
    </row>
    <row r="10" spans="1:13" ht="16.5" thickTop="1">
      <c r="A10" s="1936" t="s">
        <v>1038</v>
      </c>
      <c r="B10" s="1961"/>
      <c r="C10" s="1961"/>
      <c r="D10" s="1940" t="s">
        <v>468</v>
      </c>
      <c r="E10" s="1940"/>
      <c r="F10" s="1940" t="s">
        <v>1040</v>
      </c>
      <c r="G10" s="1961"/>
      <c r="H10" s="389" t="s">
        <v>1306</v>
      </c>
      <c r="I10" s="1957" t="s">
        <v>1929</v>
      </c>
      <c r="J10" s="1958"/>
      <c r="K10" s="389" t="s">
        <v>1927</v>
      </c>
      <c r="L10" s="390" t="s">
        <v>1925</v>
      </c>
      <c r="M10" s="397" t="s">
        <v>1930</v>
      </c>
    </row>
    <row r="11" spans="1:13" ht="16.5" thickBot="1">
      <c r="A11" s="1938" t="s">
        <v>466</v>
      </c>
      <c r="B11" s="1962"/>
      <c r="C11" s="1962"/>
      <c r="D11" s="1941" t="s">
        <v>467</v>
      </c>
      <c r="E11" s="1941"/>
      <c r="F11" s="1941" t="s">
        <v>1045</v>
      </c>
      <c r="G11" s="1962"/>
      <c r="H11" s="392" t="s">
        <v>1046</v>
      </c>
      <c r="I11" s="1959" t="s">
        <v>1047</v>
      </c>
      <c r="J11" s="1960"/>
      <c r="K11" s="392" t="s">
        <v>1928</v>
      </c>
      <c r="L11" s="393" t="s">
        <v>1926</v>
      </c>
      <c r="M11" s="398" t="s">
        <v>1926</v>
      </c>
    </row>
    <row r="12" spans="1:13" ht="15.75" thickTop="1">
      <c r="A12" s="1964" t="s">
        <v>2443</v>
      </c>
      <c r="B12" s="1953"/>
      <c r="C12" s="1953"/>
      <c r="D12" s="1963"/>
      <c r="E12" s="1963"/>
      <c r="F12" s="1965"/>
      <c r="G12" s="1966"/>
      <c r="H12" s="1950"/>
      <c r="I12" s="1946"/>
      <c r="J12" s="1947"/>
      <c r="K12" s="1950"/>
      <c r="L12" s="1942"/>
      <c r="M12" s="1944"/>
    </row>
    <row r="13" spans="1:13" ht="15.75" thickBot="1">
      <c r="A13" s="1954"/>
      <c r="B13" s="1955"/>
      <c r="C13" s="1955"/>
      <c r="D13" s="1969"/>
      <c r="E13" s="1969"/>
      <c r="F13" s="1967"/>
      <c r="G13" s="1968"/>
      <c r="H13" s="1951"/>
      <c r="I13" s="1948"/>
      <c r="J13" s="1949"/>
      <c r="K13" s="1951"/>
      <c r="L13" s="1943"/>
      <c r="M13" s="1945"/>
    </row>
    <row r="14" spans="1:13" ht="15.75" thickTop="1">
      <c r="A14" s="1952"/>
      <c r="B14" s="1953"/>
      <c r="C14" s="1953"/>
      <c r="D14" s="1963"/>
      <c r="E14" s="1963"/>
      <c r="F14" s="1965"/>
      <c r="G14" s="1966"/>
      <c r="H14" s="1950"/>
      <c r="I14" s="1946"/>
      <c r="J14" s="1947"/>
      <c r="K14" s="1950"/>
      <c r="L14" s="1942"/>
      <c r="M14" s="1944"/>
    </row>
    <row r="15" spans="1:13" ht="15.75" thickBot="1">
      <c r="A15" s="1954"/>
      <c r="B15" s="1955"/>
      <c r="C15" s="1955"/>
      <c r="D15" s="1969"/>
      <c r="E15" s="1969"/>
      <c r="F15" s="1967"/>
      <c r="G15" s="1968"/>
      <c r="H15" s="1951"/>
      <c r="I15" s="1948"/>
      <c r="J15" s="1949"/>
      <c r="K15" s="1951"/>
      <c r="L15" s="1943"/>
      <c r="M15" s="1945"/>
    </row>
    <row r="16" spans="1:13" ht="15.75" thickTop="1">
      <c r="A16" s="1952"/>
      <c r="B16" s="1953"/>
      <c r="C16" s="1953"/>
      <c r="D16" s="1963"/>
      <c r="E16" s="1963"/>
      <c r="F16" s="1965"/>
      <c r="G16" s="1966"/>
      <c r="H16" s="1950"/>
      <c r="I16" s="1946"/>
      <c r="J16" s="1947"/>
      <c r="K16" s="1950"/>
      <c r="L16" s="1942"/>
      <c r="M16" s="1944"/>
    </row>
    <row r="17" spans="1:13" ht="15.75" thickBot="1">
      <c r="A17" s="1954"/>
      <c r="B17" s="1955"/>
      <c r="C17" s="1955"/>
      <c r="D17" s="1969"/>
      <c r="E17" s="1969"/>
      <c r="F17" s="1967"/>
      <c r="G17" s="1968"/>
      <c r="H17" s="1951"/>
      <c r="I17" s="1948"/>
      <c r="J17" s="1949"/>
      <c r="K17" s="1951"/>
      <c r="L17" s="1943"/>
      <c r="M17" s="1945"/>
    </row>
    <row r="18" spans="1:13" ht="15.75" thickTop="1">
      <c r="A18" s="1952"/>
      <c r="B18" s="1953"/>
      <c r="C18" s="1953"/>
      <c r="D18" s="1963"/>
      <c r="E18" s="1963"/>
      <c r="F18" s="1965"/>
      <c r="G18" s="1966"/>
      <c r="H18" s="1950"/>
      <c r="I18" s="1946"/>
      <c r="J18" s="1947"/>
      <c r="K18" s="1950"/>
      <c r="L18" s="1942"/>
      <c r="M18" s="1944"/>
    </row>
    <row r="19" spans="1:13" ht="15.75" thickBot="1">
      <c r="A19" s="1954"/>
      <c r="B19" s="1955"/>
      <c r="C19" s="1955"/>
      <c r="D19" s="1969"/>
      <c r="E19" s="1969"/>
      <c r="F19" s="1967"/>
      <c r="G19" s="1968"/>
      <c r="H19" s="1951"/>
      <c r="I19" s="1948"/>
      <c r="J19" s="1949"/>
      <c r="K19" s="1951"/>
      <c r="L19" s="1943"/>
      <c r="M19" s="1945"/>
    </row>
    <row r="20" spans="1:13" ht="15.75" thickTop="1">
      <c r="A20" s="1952"/>
      <c r="B20" s="1953"/>
      <c r="C20" s="1953"/>
      <c r="D20" s="1963"/>
      <c r="E20" s="1963"/>
      <c r="F20" s="1965"/>
      <c r="G20" s="1966"/>
      <c r="H20" s="1950"/>
      <c r="I20" s="1946"/>
      <c r="J20" s="1947"/>
      <c r="K20" s="1950"/>
      <c r="L20" s="1942"/>
      <c r="M20" s="1944"/>
    </row>
    <row r="21" spans="1:13" ht="15.75" thickBot="1">
      <c r="A21" s="1954"/>
      <c r="B21" s="1955"/>
      <c r="C21" s="1955"/>
      <c r="D21" s="1969"/>
      <c r="E21" s="1969"/>
      <c r="F21" s="1967"/>
      <c r="G21" s="1968"/>
      <c r="H21" s="1951"/>
      <c r="I21" s="1948"/>
      <c r="J21" s="1949"/>
      <c r="K21" s="1951"/>
      <c r="L21" s="1943"/>
      <c r="M21" s="1945"/>
    </row>
    <row r="22" spans="1:13" ht="15.75" thickTop="1">
      <c r="A22" s="1952"/>
      <c r="B22" s="1953"/>
      <c r="C22" s="1953"/>
      <c r="D22" s="1963"/>
      <c r="E22" s="1963"/>
      <c r="F22" s="1965"/>
      <c r="G22" s="1966"/>
      <c r="H22" s="1950"/>
      <c r="I22" s="1946"/>
      <c r="J22" s="1947"/>
      <c r="K22" s="1950"/>
      <c r="L22" s="1942"/>
      <c r="M22" s="1944"/>
    </row>
    <row r="23" spans="1:13" ht="15.75" thickBot="1">
      <c r="A23" s="1954"/>
      <c r="B23" s="1955"/>
      <c r="C23" s="1955"/>
      <c r="D23" s="1969"/>
      <c r="E23" s="1969"/>
      <c r="F23" s="1967"/>
      <c r="G23" s="1968"/>
      <c r="H23" s="1951"/>
      <c r="I23" s="1948"/>
      <c r="J23" s="1949"/>
      <c r="K23" s="1951"/>
      <c r="L23" s="1943"/>
      <c r="M23" s="1945"/>
    </row>
    <row r="24" spans="1:13" ht="15.75" thickTop="1">
      <c r="A24" s="1952"/>
      <c r="B24" s="1953"/>
      <c r="C24" s="1953"/>
      <c r="D24" s="1963"/>
      <c r="E24" s="1963"/>
      <c r="F24" s="1965"/>
      <c r="G24" s="1966"/>
      <c r="H24" s="1950"/>
      <c r="I24" s="1946"/>
      <c r="J24" s="1947"/>
      <c r="K24" s="1950"/>
      <c r="L24" s="1942"/>
      <c r="M24" s="1944"/>
    </row>
    <row r="25" spans="1:13" ht="15.75" thickBot="1">
      <c r="A25" s="1954"/>
      <c r="B25" s="1955"/>
      <c r="C25" s="1955"/>
      <c r="D25" s="1969"/>
      <c r="E25" s="1969"/>
      <c r="F25" s="1967"/>
      <c r="G25" s="1968"/>
      <c r="H25" s="1951"/>
      <c r="I25" s="1948"/>
      <c r="J25" s="1949"/>
      <c r="K25" s="1951"/>
      <c r="L25" s="1943"/>
      <c r="M25" s="1945"/>
    </row>
    <row r="26" spans="1:13" ht="13.5" thickTop="1"/>
    <row r="27" spans="1:13" s="22" customFormat="1">
      <c r="A27" s="63" t="s">
        <v>1357</v>
      </c>
      <c r="B27" s="57"/>
      <c r="C27" s="57"/>
      <c r="D27" s="57"/>
      <c r="E27" s="57"/>
      <c r="F27" s="57"/>
      <c r="G27" s="57"/>
      <c r="H27" s="57"/>
      <c r="I27" s="57"/>
      <c r="J27" s="57"/>
      <c r="K27" s="57"/>
      <c r="L27" s="57"/>
      <c r="M27" s="57"/>
    </row>
    <row r="28" spans="1:13" ht="15.75">
      <c r="A28" s="383" t="s">
        <v>1540</v>
      </c>
      <c r="B28" s="383"/>
      <c r="C28" s="383"/>
      <c r="D28" s="15"/>
      <c r="E28" s="15"/>
      <c r="F28" s="15"/>
      <c r="G28" s="15"/>
      <c r="H28" s="15"/>
      <c r="I28" s="15"/>
      <c r="J28" s="15"/>
      <c r="K28" s="15"/>
      <c r="L28" s="15"/>
      <c r="M28" s="15"/>
    </row>
    <row r="29" spans="1:13" ht="15.75">
      <c r="A29" s="383" t="s">
        <v>1974</v>
      </c>
      <c r="B29" s="383"/>
      <c r="C29" s="383"/>
      <c r="D29" s="15"/>
      <c r="E29" s="15"/>
      <c r="F29" s="15"/>
      <c r="G29" s="15"/>
      <c r="H29" s="15"/>
      <c r="I29" s="15"/>
      <c r="J29" s="15"/>
      <c r="K29" s="15"/>
      <c r="L29" s="15"/>
      <c r="M29" s="15"/>
    </row>
    <row r="30" spans="1:13" ht="15.75">
      <c r="A30" s="10"/>
      <c r="B30" s="10"/>
      <c r="C30" s="10"/>
      <c r="D30" s="34"/>
      <c r="E30" s="34"/>
      <c r="F30" s="34"/>
      <c r="G30" s="34"/>
      <c r="H30" s="34"/>
      <c r="I30" s="34"/>
    </row>
    <row r="31" spans="1:13" ht="15.75">
      <c r="A31" s="8" t="s">
        <v>27</v>
      </c>
      <c r="B31" s="8"/>
      <c r="C31" s="8"/>
      <c r="D31" s="1560">
        <f>D4</f>
        <v>0</v>
      </c>
      <c r="E31" s="1560"/>
      <c r="F31" s="1560"/>
      <c r="G31" s="1560"/>
      <c r="H31" s="1560"/>
      <c r="I31" s="1560"/>
      <c r="J31" s="1560"/>
      <c r="K31" s="12"/>
      <c r="L31" s="104"/>
      <c r="M31" s="40"/>
    </row>
    <row r="32" spans="1:13" ht="15">
      <c r="B32" s="1970"/>
      <c r="C32" s="1970"/>
      <c r="D32" s="1970"/>
      <c r="E32" s="1970"/>
      <c r="F32" s="1970"/>
      <c r="G32" s="707"/>
      <c r="H32" s="1970"/>
      <c r="I32" s="1970"/>
      <c r="J32" s="708"/>
      <c r="K32" s="531"/>
      <c r="L32" s="707"/>
      <c r="M32" s="531"/>
    </row>
    <row r="33" spans="1:13" ht="16.5" thickBot="1">
      <c r="A33" s="10" t="s">
        <v>1037</v>
      </c>
      <c r="B33" s="10"/>
      <c r="C33" s="10"/>
      <c r="D33" s="34"/>
      <c r="E33" s="34"/>
      <c r="F33" s="34"/>
      <c r="G33" s="34"/>
      <c r="H33" s="34"/>
      <c r="I33" s="34"/>
    </row>
    <row r="34" spans="1:13" ht="16.5" thickTop="1">
      <c r="A34" s="1936" t="s">
        <v>1038</v>
      </c>
      <c r="B34" s="1961"/>
      <c r="C34" s="1961"/>
      <c r="D34" s="1940" t="s">
        <v>468</v>
      </c>
      <c r="E34" s="1940"/>
      <c r="F34" s="1940" t="s">
        <v>1040</v>
      </c>
      <c r="G34" s="1961"/>
      <c r="H34" s="389" t="s">
        <v>1306</v>
      </c>
      <c r="I34" s="1957" t="s">
        <v>1929</v>
      </c>
      <c r="J34" s="1958"/>
      <c r="K34" s="389" t="s">
        <v>1927</v>
      </c>
      <c r="L34" s="390" t="s">
        <v>1925</v>
      </c>
      <c r="M34" s="397" t="s">
        <v>1930</v>
      </c>
    </row>
    <row r="35" spans="1:13" ht="16.5" thickBot="1">
      <c r="A35" s="1938" t="s">
        <v>466</v>
      </c>
      <c r="B35" s="1962"/>
      <c r="C35" s="1962"/>
      <c r="D35" s="1941" t="s">
        <v>467</v>
      </c>
      <c r="E35" s="1941"/>
      <c r="F35" s="1941" t="s">
        <v>1045</v>
      </c>
      <c r="G35" s="1962"/>
      <c r="H35" s="392" t="s">
        <v>1046</v>
      </c>
      <c r="I35" s="1959" t="s">
        <v>1047</v>
      </c>
      <c r="J35" s="1960"/>
      <c r="K35" s="392" t="s">
        <v>1928</v>
      </c>
      <c r="L35" s="393" t="s">
        <v>1926</v>
      </c>
      <c r="M35" s="398" t="s">
        <v>1926</v>
      </c>
    </row>
    <row r="36" spans="1:13" ht="15.75" thickTop="1">
      <c r="A36" s="1952"/>
      <c r="B36" s="1953"/>
      <c r="C36" s="1953"/>
      <c r="D36" s="1963"/>
      <c r="E36" s="1963"/>
      <c r="F36" s="1965"/>
      <c r="G36" s="1966"/>
      <c r="H36" s="1950"/>
      <c r="I36" s="1946"/>
      <c r="J36" s="1947"/>
      <c r="K36" s="1950"/>
      <c r="L36" s="1942"/>
      <c r="M36" s="1944"/>
    </row>
    <row r="37" spans="1:13" ht="15.75" thickBot="1">
      <c r="A37" s="1954"/>
      <c r="B37" s="1955"/>
      <c r="C37" s="1955"/>
      <c r="D37" s="1969"/>
      <c r="E37" s="1969"/>
      <c r="F37" s="1967"/>
      <c r="G37" s="1968"/>
      <c r="H37" s="1951"/>
      <c r="I37" s="1948"/>
      <c r="J37" s="1949"/>
      <c r="K37" s="1951"/>
      <c r="L37" s="1943"/>
      <c r="M37" s="1945"/>
    </row>
    <row r="38" spans="1:13" ht="15.75" thickTop="1">
      <c r="A38" s="1952"/>
      <c r="B38" s="1953"/>
      <c r="C38" s="1953"/>
      <c r="D38" s="1963"/>
      <c r="E38" s="1963"/>
      <c r="F38" s="1965"/>
      <c r="G38" s="1966"/>
      <c r="H38" s="1950"/>
      <c r="I38" s="1946"/>
      <c r="J38" s="1947"/>
      <c r="K38" s="1950"/>
      <c r="L38" s="1942"/>
      <c r="M38" s="1944"/>
    </row>
    <row r="39" spans="1:13" ht="15.75" thickBot="1">
      <c r="A39" s="1954"/>
      <c r="B39" s="1955"/>
      <c r="C39" s="1955"/>
      <c r="D39" s="1969"/>
      <c r="E39" s="1969"/>
      <c r="F39" s="1967"/>
      <c r="G39" s="1968"/>
      <c r="H39" s="1951"/>
      <c r="I39" s="1948"/>
      <c r="J39" s="1949"/>
      <c r="K39" s="1951"/>
      <c r="L39" s="1943"/>
      <c r="M39" s="1945"/>
    </row>
    <row r="40" spans="1:13" ht="15.75" thickTop="1">
      <c r="A40" s="1952"/>
      <c r="B40" s="1953"/>
      <c r="C40" s="1953"/>
      <c r="D40" s="1963"/>
      <c r="E40" s="1963"/>
      <c r="F40" s="1965"/>
      <c r="G40" s="1966"/>
      <c r="H40" s="1950"/>
      <c r="I40" s="1946"/>
      <c r="J40" s="1947"/>
      <c r="K40" s="1950"/>
      <c r="L40" s="1942"/>
      <c r="M40" s="1944"/>
    </row>
    <row r="41" spans="1:13" ht="15.75" thickBot="1">
      <c r="A41" s="1954"/>
      <c r="B41" s="1955"/>
      <c r="C41" s="1955"/>
      <c r="D41" s="1969"/>
      <c r="E41" s="1969"/>
      <c r="F41" s="1967"/>
      <c r="G41" s="1968"/>
      <c r="H41" s="1951"/>
      <c r="I41" s="1948"/>
      <c r="J41" s="1949"/>
      <c r="K41" s="1951"/>
      <c r="L41" s="1943"/>
      <c r="M41" s="1945"/>
    </row>
    <row r="42" spans="1:13" ht="15.75" thickTop="1">
      <c r="A42" s="1952"/>
      <c r="B42" s="1953"/>
      <c r="C42" s="1953"/>
      <c r="D42" s="1963"/>
      <c r="E42" s="1963"/>
      <c r="F42" s="1965"/>
      <c r="G42" s="1966"/>
      <c r="H42" s="1950"/>
      <c r="I42" s="1946"/>
      <c r="J42" s="1947"/>
      <c r="K42" s="1950"/>
      <c r="L42" s="1942"/>
      <c r="M42" s="1944"/>
    </row>
    <row r="43" spans="1:13" ht="15.75" thickBot="1">
      <c r="A43" s="1954"/>
      <c r="B43" s="1955"/>
      <c r="C43" s="1955"/>
      <c r="D43" s="1969"/>
      <c r="E43" s="1969"/>
      <c r="F43" s="1967"/>
      <c r="G43" s="1968"/>
      <c r="H43" s="1951"/>
      <c r="I43" s="1948"/>
      <c r="J43" s="1949"/>
      <c r="K43" s="1951"/>
      <c r="L43" s="1943"/>
      <c r="M43" s="1945"/>
    </row>
    <row r="44" spans="1:13" ht="15.75" thickTop="1">
      <c r="A44" s="1952"/>
      <c r="B44" s="1953"/>
      <c r="C44" s="1953"/>
      <c r="D44" s="1963"/>
      <c r="E44" s="1963"/>
      <c r="F44" s="1965"/>
      <c r="G44" s="1966"/>
      <c r="H44" s="1950"/>
      <c r="I44" s="1946"/>
      <c r="J44" s="1947"/>
      <c r="K44" s="1950"/>
      <c r="L44" s="1942"/>
      <c r="M44" s="1944"/>
    </row>
    <row r="45" spans="1:13" ht="15.75" thickBot="1">
      <c r="A45" s="1954"/>
      <c r="B45" s="1955"/>
      <c r="C45" s="1955"/>
      <c r="D45" s="1969"/>
      <c r="E45" s="1969"/>
      <c r="F45" s="1967"/>
      <c r="G45" s="1968"/>
      <c r="H45" s="1951"/>
      <c r="I45" s="1948"/>
      <c r="J45" s="1949"/>
      <c r="K45" s="1951"/>
      <c r="L45" s="1943"/>
      <c r="M45" s="1945"/>
    </row>
    <row r="46" spans="1:13" ht="15.75" thickTop="1">
      <c r="A46" s="1952"/>
      <c r="B46" s="1953"/>
      <c r="C46" s="1953"/>
      <c r="D46" s="1963"/>
      <c r="E46" s="1963"/>
      <c r="F46" s="1965"/>
      <c r="G46" s="1966"/>
      <c r="H46" s="1950"/>
      <c r="I46" s="1946"/>
      <c r="J46" s="1947"/>
      <c r="K46" s="1950"/>
      <c r="L46" s="1942"/>
      <c r="M46" s="1944"/>
    </row>
    <row r="47" spans="1:13" ht="15.75" thickBot="1">
      <c r="A47" s="1954"/>
      <c r="B47" s="1955"/>
      <c r="C47" s="1955"/>
      <c r="D47" s="1969"/>
      <c r="E47" s="1969"/>
      <c r="F47" s="1967"/>
      <c r="G47" s="1968"/>
      <c r="H47" s="1951"/>
      <c r="I47" s="1948"/>
      <c r="J47" s="1949"/>
      <c r="K47" s="1951"/>
      <c r="L47" s="1943"/>
      <c r="M47" s="1945"/>
    </row>
    <row r="48" spans="1:13" ht="15.75" thickTop="1">
      <c r="A48" s="1952"/>
      <c r="B48" s="1953"/>
      <c r="C48" s="1953"/>
      <c r="D48" s="1963"/>
      <c r="E48" s="1963"/>
      <c r="F48" s="1965"/>
      <c r="G48" s="1966"/>
      <c r="H48" s="1950"/>
      <c r="I48" s="1946"/>
      <c r="J48" s="1947"/>
      <c r="K48" s="1950"/>
      <c r="L48" s="1942"/>
      <c r="M48" s="1944"/>
    </row>
    <row r="49" spans="1:13" ht="15.75" thickBot="1">
      <c r="A49" s="1954"/>
      <c r="B49" s="1955"/>
      <c r="C49" s="1955"/>
      <c r="D49" s="1969"/>
      <c r="E49" s="1969"/>
      <c r="F49" s="1967"/>
      <c r="G49" s="1968"/>
      <c r="H49" s="1951"/>
      <c r="I49" s="1948"/>
      <c r="J49" s="1949"/>
      <c r="K49" s="1951"/>
      <c r="L49" s="1943"/>
      <c r="M49" s="1945"/>
    </row>
    <row r="50" spans="1:13" ht="15.75" thickTop="1">
      <c r="A50" s="1952"/>
      <c r="B50" s="1953"/>
      <c r="C50" s="1953"/>
      <c r="D50" s="1963"/>
      <c r="E50" s="1963"/>
      <c r="F50" s="1965"/>
      <c r="G50" s="1966"/>
      <c r="H50" s="1950"/>
      <c r="I50" s="1946"/>
      <c r="J50" s="1947"/>
      <c r="K50" s="1950"/>
      <c r="L50" s="1942"/>
      <c r="M50" s="1944"/>
    </row>
    <row r="51" spans="1:13" ht="15.75" thickBot="1">
      <c r="A51" s="1954"/>
      <c r="B51" s="1955"/>
      <c r="C51" s="1955"/>
      <c r="D51" s="1969"/>
      <c r="E51" s="1969"/>
      <c r="F51" s="1967"/>
      <c r="G51" s="1968"/>
      <c r="H51" s="1951"/>
      <c r="I51" s="1948"/>
      <c r="J51" s="1949"/>
      <c r="K51" s="1951"/>
      <c r="L51" s="1943"/>
      <c r="M51" s="1945"/>
    </row>
    <row r="52" spans="1:13" ht="15.75" thickTop="1">
      <c r="A52" s="1952"/>
      <c r="B52" s="1953"/>
      <c r="C52" s="1953"/>
      <c r="D52" s="1963"/>
      <c r="E52" s="1963"/>
      <c r="F52" s="1965"/>
      <c r="G52" s="1966"/>
      <c r="H52" s="1950"/>
      <c r="I52" s="1946"/>
      <c r="J52" s="1947"/>
      <c r="K52" s="1950"/>
      <c r="L52" s="1942"/>
      <c r="M52" s="1944"/>
    </row>
    <row r="53" spans="1:13" ht="15.75" thickBot="1">
      <c r="A53" s="1954"/>
      <c r="B53" s="1955"/>
      <c r="C53" s="1955"/>
      <c r="D53" s="1969"/>
      <c r="E53" s="1969"/>
      <c r="F53" s="1967"/>
      <c r="G53" s="1968"/>
      <c r="H53" s="1951"/>
      <c r="I53" s="1948"/>
      <c r="J53" s="1949"/>
      <c r="K53" s="1951"/>
      <c r="L53" s="1943"/>
      <c r="M53" s="1945"/>
    </row>
    <row r="54" spans="1:13" ht="15.75" thickTop="1">
      <c r="A54" s="1952"/>
      <c r="B54" s="1953"/>
      <c r="C54" s="1953"/>
      <c r="D54" s="1963"/>
      <c r="E54" s="1963"/>
      <c r="F54" s="1965"/>
      <c r="G54" s="1966"/>
      <c r="H54" s="1950"/>
      <c r="I54" s="1946"/>
      <c r="J54" s="1947"/>
      <c r="K54" s="1950"/>
      <c r="L54" s="1942"/>
      <c r="M54" s="1944"/>
    </row>
    <row r="55" spans="1:13" ht="15.75" thickBot="1">
      <c r="A55" s="1954"/>
      <c r="B55" s="1955"/>
      <c r="C55" s="1955"/>
      <c r="D55" s="1969"/>
      <c r="E55" s="1969"/>
      <c r="F55" s="1967"/>
      <c r="G55" s="1968"/>
      <c r="H55" s="1951"/>
      <c r="I55" s="1948"/>
      <c r="J55" s="1949"/>
      <c r="K55" s="1951"/>
      <c r="L55" s="1943"/>
      <c r="M55" s="1945"/>
    </row>
    <row r="56" spans="1:13" ht="15.75" thickTop="1">
      <c r="A56" s="1952"/>
      <c r="B56" s="1953"/>
      <c r="C56" s="1953"/>
      <c r="D56" s="1963"/>
      <c r="E56" s="1963"/>
      <c r="F56" s="1965"/>
      <c r="G56" s="1966"/>
      <c r="H56" s="1950"/>
      <c r="I56" s="1946"/>
      <c r="J56" s="1947"/>
      <c r="K56" s="1950"/>
      <c r="L56" s="1942"/>
      <c r="M56" s="1944"/>
    </row>
    <row r="57" spans="1:13" ht="15.75" thickBot="1">
      <c r="A57" s="1954"/>
      <c r="B57" s="1955"/>
      <c r="C57" s="1955"/>
      <c r="D57" s="1969"/>
      <c r="E57" s="1969"/>
      <c r="F57" s="1967"/>
      <c r="G57" s="1968"/>
      <c r="H57" s="1951"/>
      <c r="I57" s="1948"/>
      <c r="J57" s="1949"/>
      <c r="K57" s="1951"/>
      <c r="L57" s="1943"/>
      <c r="M57" s="1945"/>
    </row>
    <row r="58" spans="1:13" ht="15.75" thickTop="1">
      <c r="A58" s="1952"/>
      <c r="B58" s="1953"/>
      <c r="C58" s="1953"/>
      <c r="D58" s="1963"/>
      <c r="E58" s="1963"/>
      <c r="F58" s="1965"/>
      <c r="G58" s="1966"/>
      <c r="H58" s="1950"/>
      <c r="I58" s="1946"/>
      <c r="J58" s="1947"/>
      <c r="K58" s="1950"/>
      <c r="L58" s="1942"/>
      <c r="M58" s="1944"/>
    </row>
    <row r="59" spans="1:13" ht="15.75" thickBot="1">
      <c r="A59" s="1954"/>
      <c r="B59" s="1955"/>
      <c r="C59" s="1955"/>
      <c r="D59" s="1969"/>
      <c r="E59" s="1969"/>
      <c r="F59" s="1967"/>
      <c r="G59" s="1968"/>
      <c r="H59" s="1951"/>
      <c r="I59" s="1948"/>
      <c r="J59" s="1949"/>
      <c r="K59" s="1951"/>
      <c r="L59" s="1943"/>
      <c r="M59" s="1945"/>
    </row>
    <row r="60" spans="1:13" ht="13.5" thickTop="1"/>
    <row r="62" spans="1:13" s="22" customFormat="1">
      <c r="A62" s="63" t="s">
        <v>1358</v>
      </c>
      <c r="B62" s="57"/>
      <c r="C62" s="57"/>
      <c r="D62" s="57"/>
      <c r="E62" s="57"/>
      <c r="F62" s="57"/>
      <c r="G62" s="57"/>
      <c r="H62" s="57"/>
      <c r="I62" s="57"/>
      <c r="J62" s="57"/>
      <c r="K62" s="57"/>
      <c r="L62" s="57"/>
      <c r="M62" s="57"/>
    </row>
    <row r="63" spans="1:13" ht="15.75">
      <c r="A63" s="383" t="s">
        <v>1540</v>
      </c>
      <c r="B63" s="383"/>
      <c r="C63" s="383"/>
      <c r="D63" s="15"/>
      <c r="E63" s="15"/>
      <c r="F63" s="15"/>
      <c r="G63" s="15"/>
      <c r="H63" s="15"/>
      <c r="I63" s="15"/>
      <c r="J63" s="15"/>
      <c r="K63" s="15"/>
      <c r="L63" s="15"/>
      <c r="M63" s="15"/>
    </row>
    <row r="64" spans="1:13" ht="15.75">
      <c r="A64" s="383" t="s">
        <v>1974</v>
      </c>
      <c r="B64" s="383"/>
      <c r="C64" s="383"/>
      <c r="D64" s="15"/>
      <c r="E64" s="15"/>
      <c r="F64" s="15"/>
      <c r="G64" s="15"/>
      <c r="H64" s="15"/>
      <c r="I64" s="15"/>
      <c r="J64" s="15"/>
      <c r="K64" s="15"/>
      <c r="L64" s="15"/>
      <c r="M64" s="15"/>
    </row>
    <row r="65" spans="1:13" ht="15.75">
      <c r="A65" s="10"/>
      <c r="B65" s="10"/>
      <c r="C65" s="10"/>
      <c r="D65" s="34"/>
      <c r="E65" s="34"/>
      <c r="F65" s="34"/>
      <c r="G65" s="34"/>
      <c r="H65" s="34"/>
      <c r="I65" s="34"/>
    </row>
    <row r="66" spans="1:13" ht="15.75">
      <c r="A66" s="8" t="s">
        <v>27</v>
      </c>
      <c r="B66" s="8"/>
      <c r="C66" s="8"/>
      <c r="D66" s="1560">
        <f>D4</f>
        <v>0</v>
      </c>
      <c r="E66" s="1560"/>
      <c r="F66" s="1560"/>
      <c r="G66" s="1560"/>
      <c r="H66" s="1560"/>
      <c r="I66" s="1560"/>
      <c r="J66" s="1560"/>
      <c r="K66" s="12"/>
      <c r="L66" s="104"/>
      <c r="M66" s="40"/>
    </row>
    <row r="67" spans="1:13" ht="15">
      <c r="B67" s="1970"/>
      <c r="C67" s="1970"/>
      <c r="D67" s="1970"/>
      <c r="E67" s="1970"/>
      <c r="F67" s="1970"/>
      <c r="G67" s="707"/>
      <c r="H67" s="1970"/>
      <c r="I67" s="1970"/>
      <c r="J67" s="708"/>
      <c r="K67" s="531"/>
      <c r="L67" s="707"/>
      <c r="M67" s="531"/>
    </row>
    <row r="68" spans="1:13" ht="16.5" thickBot="1">
      <c r="A68" s="10" t="s">
        <v>1037</v>
      </c>
      <c r="B68" s="10"/>
      <c r="C68" s="10"/>
      <c r="D68" s="34"/>
      <c r="E68" s="34"/>
      <c r="F68" s="34"/>
      <c r="G68" s="34"/>
      <c r="H68" s="34"/>
      <c r="I68" s="34"/>
    </row>
    <row r="69" spans="1:13" ht="16.5" thickTop="1">
      <c r="A69" s="1936" t="s">
        <v>1038</v>
      </c>
      <c r="B69" s="1961"/>
      <c r="C69" s="1961"/>
      <c r="D69" s="1940" t="s">
        <v>468</v>
      </c>
      <c r="E69" s="1940"/>
      <c r="F69" s="1940" t="s">
        <v>1040</v>
      </c>
      <c r="G69" s="1961"/>
      <c r="H69" s="389" t="s">
        <v>1306</v>
      </c>
      <c r="I69" s="1957" t="s">
        <v>1929</v>
      </c>
      <c r="J69" s="1958"/>
      <c r="K69" s="389" t="s">
        <v>1927</v>
      </c>
      <c r="L69" s="390" t="s">
        <v>1925</v>
      </c>
      <c r="M69" s="397" t="s">
        <v>1930</v>
      </c>
    </row>
    <row r="70" spans="1:13" ht="16.5" thickBot="1">
      <c r="A70" s="1938" t="s">
        <v>466</v>
      </c>
      <c r="B70" s="1962"/>
      <c r="C70" s="1962"/>
      <c r="D70" s="1941" t="s">
        <v>467</v>
      </c>
      <c r="E70" s="1941"/>
      <c r="F70" s="1941" t="s">
        <v>1045</v>
      </c>
      <c r="G70" s="1962"/>
      <c r="H70" s="392" t="s">
        <v>1046</v>
      </c>
      <c r="I70" s="1959" t="s">
        <v>1047</v>
      </c>
      <c r="J70" s="1960"/>
      <c r="K70" s="392" t="s">
        <v>1928</v>
      </c>
      <c r="L70" s="393" t="s">
        <v>1926</v>
      </c>
      <c r="M70" s="398" t="s">
        <v>1926</v>
      </c>
    </row>
    <row r="71" spans="1:13" ht="15.75" thickTop="1">
      <c r="A71" s="1952"/>
      <c r="B71" s="1953"/>
      <c r="C71" s="1953"/>
      <c r="D71" s="1963"/>
      <c r="E71" s="1963"/>
      <c r="F71" s="1965"/>
      <c r="G71" s="1966"/>
      <c r="H71" s="1950"/>
      <c r="I71" s="1946"/>
      <c r="J71" s="1947"/>
      <c r="K71" s="1950"/>
      <c r="L71" s="1942"/>
      <c r="M71" s="1944"/>
    </row>
    <row r="72" spans="1:13" ht="15.75" thickBot="1">
      <c r="A72" s="1954"/>
      <c r="B72" s="1955"/>
      <c r="C72" s="1955"/>
      <c r="D72" s="1969"/>
      <c r="E72" s="1969"/>
      <c r="F72" s="1967"/>
      <c r="G72" s="1968"/>
      <c r="H72" s="1951"/>
      <c r="I72" s="1948"/>
      <c r="J72" s="1949"/>
      <c r="K72" s="1951"/>
      <c r="L72" s="1943"/>
      <c r="M72" s="1945"/>
    </row>
    <row r="73" spans="1:13" ht="15.75" thickTop="1">
      <c r="A73" s="1952"/>
      <c r="B73" s="1953"/>
      <c r="C73" s="1953"/>
      <c r="D73" s="1963"/>
      <c r="E73" s="1963"/>
      <c r="F73" s="1965"/>
      <c r="G73" s="1966"/>
      <c r="H73" s="1950"/>
      <c r="I73" s="1946"/>
      <c r="J73" s="1947"/>
      <c r="K73" s="1950"/>
      <c r="L73" s="1942"/>
      <c r="M73" s="1944"/>
    </row>
    <row r="74" spans="1:13" ht="15.75" thickBot="1">
      <c r="A74" s="1954"/>
      <c r="B74" s="1955"/>
      <c r="C74" s="1955"/>
      <c r="D74" s="1969"/>
      <c r="E74" s="1969"/>
      <c r="F74" s="1967"/>
      <c r="G74" s="1968"/>
      <c r="H74" s="1951"/>
      <c r="I74" s="1948"/>
      <c r="J74" s="1949"/>
      <c r="K74" s="1951"/>
      <c r="L74" s="1943"/>
      <c r="M74" s="1945"/>
    </row>
    <row r="75" spans="1:13" ht="15.75" thickTop="1">
      <c r="A75" s="1952"/>
      <c r="B75" s="1953"/>
      <c r="C75" s="1953"/>
      <c r="D75" s="1963"/>
      <c r="E75" s="1963"/>
      <c r="F75" s="1965"/>
      <c r="G75" s="1966"/>
      <c r="H75" s="1950"/>
      <c r="I75" s="1946"/>
      <c r="J75" s="1947"/>
      <c r="K75" s="1950"/>
      <c r="L75" s="1942"/>
      <c r="M75" s="1944"/>
    </row>
    <row r="76" spans="1:13" ht="15.75" thickBot="1">
      <c r="A76" s="1954"/>
      <c r="B76" s="1955"/>
      <c r="C76" s="1955"/>
      <c r="D76" s="1969"/>
      <c r="E76" s="1969"/>
      <c r="F76" s="1967"/>
      <c r="G76" s="1968"/>
      <c r="H76" s="1951"/>
      <c r="I76" s="1948"/>
      <c r="J76" s="1949"/>
      <c r="K76" s="1951"/>
      <c r="L76" s="1943"/>
      <c r="M76" s="1945"/>
    </row>
    <row r="77" spans="1:13" ht="15.75" thickTop="1">
      <c r="A77" s="1952"/>
      <c r="B77" s="1953"/>
      <c r="C77" s="1953"/>
      <c r="D77" s="1963"/>
      <c r="E77" s="1963"/>
      <c r="F77" s="1965"/>
      <c r="G77" s="1966"/>
      <c r="H77" s="1950"/>
      <c r="I77" s="1946"/>
      <c r="J77" s="1947"/>
      <c r="K77" s="1950"/>
      <c r="L77" s="1942"/>
      <c r="M77" s="1944"/>
    </row>
    <row r="78" spans="1:13" ht="15.75" thickBot="1">
      <c r="A78" s="1954"/>
      <c r="B78" s="1955"/>
      <c r="C78" s="1955"/>
      <c r="D78" s="1969"/>
      <c r="E78" s="1969"/>
      <c r="F78" s="1967"/>
      <c r="G78" s="1968"/>
      <c r="H78" s="1951"/>
      <c r="I78" s="1948"/>
      <c r="J78" s="1949"/>
      <c r="K78" s="1951"/>
      <c r="L78" s="1943"/>
      <c r="M78" s="1945"/>
    </row>
    <row r="79" spans="1:13" ht="15.75" thickTop="1">
      <c r="A79" s="1952"/>
      <c r="B79" s="1953"/>
      <c r="C79" s="1953"/>
      <c r="D79" s="1963"/>
      <c r="E79" s="1963"/>
      <c r="F79" s="1965"/>
      <c r="G79" s="1966"/>
      <c r="H79" s="1950"/>
      <c r="I79" s="1946"/>
      <c r="J79" s="1947"/>
      <c r="K79" s="1950"/>
      <c r="L79" s="1942"/>
      <c r="M79" s="1944"/>
    </row>
    <row r="80" spans="1:13" ht="15.75" thickBot="1">
      <c r="A80" s="1954"/>
      <c r="B80" s="1955"/>
      <c r="C80" s="1955"/>
      <c r="D80" s="1969"/>
      <c r="E80" s="1969"/>
      <c r="F80" s="1967"/>
      <c r="G80" s="1968"/>
      <c r="H80" s="1951"/>
      <c r="I80" s="1948"/>
      <c r="J80" s="1949"/>
      <c r="K80" s="1951"/>
      <c r="L80" s="1943"/>
      <c r="M80" s="1945"/>
    </row>
    <row r="81" spans="1:13" ht="15.75" thickTop="1">
      <c r="A81" s="1952"/>
      <c r="B81" s="1953"/>
      <c r="C81" s="1953"/>
      <c r="D81" s="1963"/>
      <c r="E81" s="1963"/>
      <c r="F81" s="1965"/>
      <c r="G81" s="1966"/>
      <c r="H81" s="1950"/>
      <c r="I81" s="1946"/>
      <c r="J81" s="1947"/>
      <c r="K81" s="1950"/>
      <c r="L81" s="1942"/>
      <c r="M81" s="1944"/>
    </row>
    <row r="82" spans="1:13" ht="15.75" thickBot="1">
      <c r="A82" s="1954"/>
      <c r="B82" s="1955"/>
      <c r="C82" s="1955"/>
      <c r="D82" s="1969"/>
      <c r="E82" s="1969"/>
      <c r="F82" s="1967"/>
      <c r="G82" s="1968"/>
      <c r="H82" s="1951"/>
      <c r="I82" s="1948"/>
      <c r="J82" s="1949"/>
      <c r="K82" s="1951"/>
      <c r="L82" s="1943"/>
      <c r="M82" s="1945"/>
    </row>
    <row r="83" spans="1:13" ht="15.75" thickTop="1">
      <c r="A83" s="1952"/>
      <c r="B83" s="1953"/>
      <c r="C83" s="1953"/>
      <c r="D83" s="1963"/>
      <c r="E83" s="1963"/>
      <c r="F83" s="1965"/>
      <c r="G83" s="1966"/>
      <c r="H83" s="1950"/>
      <c r="I83" s="1946"/>
      <c r="J83" s="1947"/>
      <c r="K83" s="1950"/>
      <c r="L83" s="1942"/>
      <c r="M83" s="1944"/>
    </row>
    <row r="84" spans="1:13" ht="15.75" thickBot="1">
      <c r="A84" s="1954"/>
      <c r="B84" s="1955"/>
      <c r="C84" s="1955"/>
      <c r="D84" s="1969"/>
      <c r="E84" s="1969"/>
      <c r="F84" s="1967"/>
      <c r="G84" s="1968"/>
      <c r="H84" s="1951"/>
      <c r="I84" s="1948"/>
      <c r="J84" s="1949"/>
      <c r="K84" s="1951"/>
      <c r="L84" s="1943"/>
      <c r="M84" s="1945"/>
    </row>
    <row r="85" spans="1:13" ht="15.75" thickTop="1">
      <c r="A85" s="1952"/>
      <c r="B85" s="1953"/>
      <c r="C85" s="1953"/>
      <c r="D85" s="1963"/>
      <c r="E85" s="1963"/>
      <c r="F85" s="1965"/>
      <c r="G85" s="1966"/>
      <c r="H85" s="1950"/>
      <c r="I85" s="1946"/>
      <c r="J85" s="1947"/>
      <c r="K85" s="1950"/>
      <c r="L85" s="1942"/>
      <c r="M85" s="1944"/>
    </row>
    <row r="86" spans="1:13" ht="15.75" thickBot="1">
      <c r="A86" s="1954"/>
      <c r="B86" s="1955"/>
      <c r="C86" s="1955"/>
      <c r="D86" s="1969"/>
      <c r="E86" s="1969"/>
      <c r="F86" s="1967"/>
      <c r="G86" s="1968"/>
      <c r="H86" s="1951"/>
      <c r="I86" s="1948"/>
      <c r="J86" s="1949"/>
      <c r="K86" s="1951"/>
      <c r="L86" s="1943"/>
      <c r="M86" s="1945"/>
    </row>
    <row r="87" spans="1:13" ht="15.75" thickTop="1">
      <c r="A87" s="1952"/>
      <c r="B87" s="1953"/>
      <c r="C87" s="1953"/>
      <c r="D87" s="1963"/>
      <c r="E87" s="1963"/>
      <c r="F87" s="1965"/>
      <c r="G87" s="1966"/>
      <c r="H87" s="1950"/>
      <c r="I87" s="1946"/>
      <c r="J87" s="1947"/>
      <c r="K87" s="1950"/>
      <c r="L87" s="1942"/>
      <c r="M87" s="1944"/>
    </row>
    <row r="88" spans="1:13" ht="15.75" thickBot="1">
      <c r="A88" s="1954"/>
      <c r="B88" s="1955"/>
      <c r="C88" s="1955"/>
      <c r="D88" s="1969"/>
      <c r="E88" s="1969"/>
      <c r="F88" s="1967"/>
      <c r="G88" s="1968"/>
      <c r="H88" s="1951"/>
      <c r="I88" s="1948"/>
      <c r="J88" s="1949"/>
      <c r="K88" s="1951"/>
      <c r="L88" s="1943"/>
      <c r="M88" s="1945"/>
    </row>
    <row r="89" spans="1:13" ht="15.75" thickTop="1">
      <c r="A89" s="1952"/>
      <c r="B89" s="1953"/>
      <c r="C89" s="1953"/>
      <c r="D89" s="1963"/>
      <c r="E89" s="1963"/>
      <c r="F89" s="1965"/>
      <c r="G89" s="1966"/>
      <c r="H89" s="1950"/>
      <c r="I89" s="1946"/>
      <c r="J89" s="1947"/>
      <c r="K89" s="1950"/>
      <c r="L89" s="1942"/>
      <c r="M89" s="1944"/>
    </row>
    <row r="90" spans="1:13" ht="15.75" thickBot="1">
      <c r="A90" s="1954"/>
      <c r="B90" s="1955"/>
      <c r="C90" s="1955"/>
      <c r="D90" s="1969"/>
      <c r="E90" s="1969"/>
      <c r="F90" s="1967"/>
      <c r="G90" s="1968"/>
      <c r="H90" s="1951"/>
      <c r="I90" s="1948"/>
      <c r="J90" s="1949"/>
      <c r="K90" s="1951"/>
      <c r="L90" s="1943"/>
      <c r="M90" s="1945"/>
    </row>
    <row r="91" spans="1:13" ht="15.75" thickTop="1">
      <c r="A91" s="1952"/>
      <c r="B91" s="1953"/>
      <c r="C91" s="1953"/>
      <c r="D91" s="1963"/>
      <c r="E91" s="1963"/>
      <c r="F91" s="1965"/>
      <c r="G91" s="1966"/>
      <c r="H91" s="1950"/>
      <c r="I91" s="1946"/>
      <c r="J91" s="1947"/>
      <c r="K91" s="1950"/>
      <c r="L91" s="1942"/>
      <c r="M91" s="1944"/>
    </row>
    <row r="92" spans="1:13" ht="15.75" thickBot="1">
      <c r="A92" s="1954"/>
      <c r="B92" s="1955"/>
      <c r="C92" s="1955"/>
      <c r="D92" s="1969"/>
      <c r="E92" s="1969"/>
      <c r="F92" s="1967"/>
      <c r="G92" s="1968"/>
      <c r="H92" s="1951"/>
      <c r="I92" s="1948"/>
      <c r="J92" s="1949"/>
      <c r="K92" s="1951"/>
      <c r="L92" s="1943"/>
      <c r="M92" s="1945"/>
    </row>
    <row r="93" spans="1:13" ht="15.75" thickTop="1">
      <c r="A93" s="1952"/>
      <c r="B93" s="1953"/>
      <c r="C93" s="1953"/>
      <c r="D93" s="1963"/>
      <c r="E93" s="1963"/>
      <c r="F93" s="1965"/>
      <c r="G93" s="1966"/>
      <c r="H93" s="1950"/>
      <c r="I93" s="1946"/>
      <c r="J93" s="1947"/>
      <c r="K93" s="1950"/>
      <c r="L93" s="1942"/>
      <c r="M93" s="1944"/>
    </row>
    <row r="94" spans="1:13" ht="15.75" thickBot="1">
      <c r="A94" s="1954"/>
      <c r="B94" s="1955"/>
      <c r="C94" s="1955"/>
      <c r="D94" s="1969"/>
      <c r="E94" s="1969"/>
      <c r="F94" s="1967"/>
      <c r="G94" s="1968"/>
      <c r="H94" s="1951"/>
      <c r="I94" s="1948"/>
      <c r="J94" s="1949"/>
      <c r="K94" s="1951"/>
      <c r="L94" s="1943"/>
      <c r="M94" s="1945"/>
    </row>
    <row r="95" spans="1:13" ht="13.5" thickTop="1"/>
    <row r="97" spans="1:13" s="22" customFormat="1">
      <c r="A97" s="63" t="s">
        <v>1359</v>
      </c>
      <c r="B97" s="57"/>
      <c r="C97" s="57"/>
      <c r="D97" s="57"/>
      <c r="E97" s="57"/>
      <c r="F97" s="57"/>
      <c r="G97" s="57"/>
      <c r="H97" s="57"/>
      <c r="I97" s="57"/>
      <c r="J97" s="57"/>
      <c r="K97" s="57"/>
      <c r="L97" s="57"/>
      <c r="M97" s="57"/>
    </row>
    <row r="98" spans="1:13" ht="15.75">
      <c r="A98" s="383" t="s">
        <v>1540</v>
      </c>
      <c r="B98" s="383"/>
      <c r="C98" s="383"/>
      <c r="D98" s="15"/>
      <c r="E98" s="15"/>
      <c r="F98" s="15"/>
      <c r="G98" s="15"/>
      <c r="H98" s="15"/>
      <c r="I98" s="15"/>
      <c r="J98" s="15"/>
      <c r="K98" s="15"/>
      <c r="L98" s="15"/>
      <c r="M98" s="15"/>
    </row>
    <row r="99" spans="1:13" ht="15.75">
      <c r="A99" s="383" t="s">
        <v>1974</v>
      </c>
      <c r="B99" s="383"/>
      <c r="C99" s="383"/>
      <c r="D99" s="15"/>
      <c r="E99" s="15"/>
      <c r="F99" s="15"/>
      <c r="G99" s="15"/>
      <c r="H99" s="15"/>
      <c r="I99" s="15"/>
      <c r="J99" s="15"/>
      <c r="K99" s="15"/>
      <c r="L99" s="15"/>
      <c r="M99" s="15"/>
    </row>
    <row r="100" spans="1:13" ht="15.75">
      <c r="A100" s="10"/>
      <c r="B100" s="10"/>
      <c r="C100" s="10"/>
      <c r="D100" s="34"/>
      <c r="E100" s="34"/>
      <c r="F100" s="34"/>
      <c r="G100" s="34"/>
      <c r="H100" s="34"/>
      <c r="I100" s="34"/>
    </row>
    <row r="101" spans="1:13" ht="15.75">
      <c r="A101" s="8" t="s">
        <v>27</v>
      </c>
      <c r="B101" s="8"/>
      <c r="C101" s="8"/>
      <c r="D101" s="1560">
        <f>D4</f>
        <v>0</v>
      </c>
      <c r="E101" s="1560"/>
      <c r="F101" s="1560"/>
      <c r="G101" s="1560"/>
      <c r="H101" s="1560"/>
      <c r="I101" s="1560"/>
      <c r="J101" s="1560"/>
      <c r="K101" s="12"/>
      <c r="L101" s="104"/>
      <c r="M101" s="40"/>
    </row>
    <row r="102" spans="1:13" ht="15">
      <c r="B102" s="1970"/>
      <c r="C102" s="1970"/>
      <c r="D102" s="1970"/>
      <c r="E102" s="1970"/>
      <c r="F102" s="1970"/>
      <c r="G102" s="707"/>
      <c r="H102" s="1970"/>
      <c r="I102" s="1970"/>
      <c r="J102" s="708"/>
      <c r="K102" s="531"/>
      <c r="L102" s="707"/>
      <c r="M102" s="531"/>
    </row>
    <row r="103" spans="1:13" ht="16.5" thickBot="1">
      <c r="A103" s="10" t="s">
        <v>1037</v>
      </c>
      <c r="B103" s="10"/>
      <c r="C103" s="10"/>
      <c r="D103" s="34"/>
      <c r="E103" s="34"/>
      <c r="F103" s="34"/>
      <c r="G103" s="34"/>
      <c r="H103" s="34"/>
      <c r="I103" s="34"/>
    </row>
    <row r="104" spans="1:13" ht="16.5" thickTop="1">
      <c r="A104" s="1936" t="s">
        <v>1038</v>
      </c>
      <c r="B104" s="1961"/>
      <c r="C104" s="1961"/>
      <c r="D104" s="1940" t="s">
        <v>468</v>
      </c>
      <c r="E104" s="1940"/>
      <c r="F104" s="1940" t="s">
        <v>1040</v>
      </c>
      <c r="G104" s="1961"/>
      <c r="H104" s="389" t="s">
        <v>1306</v>
      </c>
      <c r="I104" s="1957" t="s">
        <v>1929</v>
      </c>
      <c r="J104" s="1958"/>
      <c r="K104" s="389" t="s">
        <v>1927</v>
      </c>
      <c r="L104" s="390" t="s">
        <v>1925</v>
      </c>
      <c r="M104" s="397" t="s">
        <v>1930</v>
      </c>
    </row>
    <row r="105" spans="1:13" ht="16.5" thickBot="1">
      <c r="A105" s="1938" t="s">
        <v>466</v>
      </c>
      <c r="B105" s="1962"/>
      <c r="C105" s="1962"/>
      <c r="D105" s="1941" t="s">
        <v>467</v>
      </c>
      <c r="E105" s="1941"/>
      <c r="F105" s="1941" t="s">
        <v>1045</v>
      </c>
      <c r="G105" s="1962"/>
      <c r="H105" s="392" t="s">
        <v>1046</v>
      </c>
      <c r="I105" s="1959" t="s">
        <v>1047</v>
      </c>
      <c r="J105" s="1960"/>
      <c r="K105" s="392" t="s">
        <v>1928</v>
      </c>
      <c r="L105" s="393" t="s">
        <v>1926</v>
      </c>
      <c r="M105" s="398" t="s">
        <v>1926</v>
      </c>
    </row>
    <row r="106" spans="1:13" ht="15.75" thickTop="1">
      <c r="A106" s="1952"/>
      <c r="B106" s="1953"/>
      <c r="C106" s="1953"/>
      <c r="D106" s="1963"/>
      <c r="E106" s="1963"/>
      <c r="F106" s="1965"/>
      <c r="G106" s="1966"/>
      <c r="H106" s="1950"/>
      <c r="I106" s="1946"/>
      <c r="J106" s="1947"/>
      <c r="K106" s="1950"/>
      <c r="L106" s="1942"/>
      <c r="M106" s="1944"/>
    </row>
    <row r="107" spans="1:13" ht="15.75" thickBot="1">
      <c r="A107" s="1954"/>
      <c r="B107" s="1955"/>
      <c r="C107" s="1955"/>
      <c r="D107" s="1969"/>
      <c r="E107" s="1969"/>
      <c r="F107" s="1967"/>
      <c r="G107" s="1968"/>
      <c r="H107" s="1951"/>
      <c r="I107" s="1948"/>
      <c r="J107" s="1949"/>
      <c r="K107" s="1951"/>
      <c r="L107" s="1943"/>
      <c r="M107" s="1945"/>
    </row>
    <row r="108" spans="1:13" ht="15.75" thickTop="1">
      <c r="A108" s="1952"/>
      <c r="B108" s="1953"/>
      <c r="C108" s="1953"/>
      <c r="D108" s="1963"/>
      <c r="E108" s="1963"/>
      <c r="F108" s="1965"/>
      <c r="G108" s="1966"/>
      <c r="H108" s="1950"/>
      <c r="I108" s="1946"/>
      <c r="J108" s="1947"/>
      <c r="K108" s="1950"/>
      <c r="L108" s="1942"/>
      <c r="M108" s="1944"/>
    </row>
    <row r="109" spans="1:13" ht="15.75" thickBot="1">
      <c r="A109" s="1954"/>
      <c r="B109" s="1955"/>
      <c r="C109" s="1955"/>
      <c r="D109" s="1969"/>
      <c r="E109" s="1969"/>
      <c r="F109" s="1967"/>
      <c r="G109" s="1968"/>
      <c r="H109" s="1951"/>
      <c r="I109" s="1948"/>
      <c r="J109" s="1949"/>
      <c r="K109" s="1951"/>
      <c r="L109" s="1943"/>
      <c r="M109" s="1945"/>
    </row>
    <row r="110" spans="1:13" ht="15.75" thickTop="1">
      <c r="A110" s="1952"/>
      <c r="B110" s="1953"/>
      <c r="C110" s="1953"/>
      <c r="D110" s="1963"/>
      <c r="E110" s="1963"/>
      <c r="F110" s="1965"/>
      <c r="G110" s="1966"/>
      <c r="H110" s="1950"/>
      <c r="I110" s="1946"/>
      <c r="J110" s="1947"/>
      <c r="K110" s="1950"/>
      <c r="L110" s="1942"/>
      <c r="M110" s="1944"/>
    </row>
    <row r="111" spans="1:13" ht="15.75" thickBot="1">
      <c r="A111" s="1954"/>
      <c r="B111" s="1955"/>
      <c r="C111" s="1955"/>
      <c r="D111" s="1969"/>
      <c r="E111" s="1969"/>
      <c r="F111" s="1967"/>
      <c r="G111" s="1968"/>
      <c r="H111" s="1951"/>
      <c r="I111" s="1948"/>
      <c r="J111" s="1949"/>
      <c r="K111" s="1951"/>
      <c r="L111" s="1943"/>
      <c r="M111" s="1945"/>
    </row>
    <row r="112" spans="1:13" ht="15.75" thickTop="1">
      <c r="A112" s="1952"/>
      <c r="B112" s="1953"/>
      <c r="C112" s="1953"/>
      <c r="D112" s="1963"/>
      <c r="E112" s="1963"/>
      <c r="F112" s="1965"/>
      <c r="G112" s="1966"/>
      <c r="H112" s="1950"/>
      <c r="I112" s="1946"/>
      <c r="J112" s="1947"/>
      <c r="K112" s="1950"/>
      <c r="L112" s="1942"/>
      <c r="M112" s="1944"/>
    </row>
    <row r="113" spans="1:13" ht="15.75" thickBot="1">
      <c r="A113" s="1954"/>
      <c r="B113" s="1955"/>
      <c r="C113" s="1955"/>
      <c r="D113" s="1969"/>
      <c r="E113" s="1969"/>
      <c r="F113" s="1967"/>
      <c r="G113" s="1968"/>
      <c r="H113" s="1951"/>
      <c r="I113" s="1948"/>
      <c r="J113" s="1949"/>
      <c r="K113" s="1951"/>
      <c r="L113" s="1943"/>
      <c r="M113" s="1945"/>
    </row>
    <row r="114" spans="1:13" ht="15.75" thickTop="1">
      <c r="A114" s="1952"/>
      <c r="B114" s="1953"/>
      <c r="C114" s="1953"/>
      <c r="D114" s="1963"/>
      <c r="E114" s="1963"/>
      <c r="F114" s="1965"/>
      <c r="G114" s="1966"/>
      <c r="H114" s="1950"/>
      <c r="I114" s="1946"/>
      <c r="J114" s="1947"/>
      <c r="K114" s="1950"/>
      <c r="L114" s="1942"/>
      <c r="M114" s="1944"/>
    </row>
    <row r="115" spans="1:13" ht="15.75" thickBot="1">
      <c r="A115" s="1954"/>
      <c r="B115" s="1955"/>
      <c r="C115" s="1955"/>
      <c r="D115" s="1969"/>
      <c r="E115" s="1969"/>
      <c r="F115" s="1967"/>
      <c r="G115" s="1968"/>
      <c r="H115" s="1951"/>
      <c r="I115" s="1948"/>
      <c r="J115" s="1949"/>
      <c r="K115" s="1951"/>
      <c r="L115" s="1943"/>
      <c r="M115" s="1945"/>
    </row>
    <row r="116" spans="1:13" ht="15.75" thickTop="1">
      <c r="A116" s="1952"/>
      <c r="B116" s="1953"/>
      <c r="C116" s="1953"/>
      <c r="D116" s="1963"/>
      <c r="E116" s="1963"/>
      <c r="F116" s="1965"/>
      <c r="G116" s="1966"/>
      <c r="H116" s="1950"/>
      <c r="I116" s="1946"/>
      <c r="J116" s="1947"/>
      <c r="K116" s="1950"/>
      <c r="L116" s="1942"/>
      <c r="M116" s="1944"/>
    </row>
    <row r="117" spans="1:13" ht="15.75" thickBot="1">
      <c r="A117" s="1954"/>
      <c r="B117" s="1955"/>
      <c r="C117" s="1955"/>
      <c r="D117" s="1969"/>
      <c r="E117" s="1969"/>
      <c r="F117" s="1967"/>
      <c r="G117" s="1968"/>
      <c r="H117" s="1951"/>
      <c r="I117" s="1948"/>
      <c r="J117" s="1949"/>
      <c r="K117" s="1951"/>
      <c r="L117" s="1943"/>
      <c r="M117" s="1945"/>
    </row>
    <row r="118" spans="1:13" ht="15.75" thickTop="1">
      <c r="A118" s="1952"/>
      <c r="B118" s="1953"/>
      <c r="C118" s="1953"/>
      <c r="D118" s="1963"/>
      <c r="E118" s="1963"/>
      <c r="F118" s="1965"/>
      <c r="G118" s="1966"/>
      <c r="H118" s="1950"/>
      <c r="I118" s="1946"/>
      <c r="J118" s="1947"/>
      <c r="K118" s="1950"/>
      <c r="L118" s="1942"/>
      <c r="M118" s="1944"/>
    </row>
    <row r="119" spans="1:13" ht="15.75" thickBot="1">
      <c r="A119" s="1954"/>
      <c r="B119" s="1955"/>
      <c r="C119" s="1955"/>
      <c r="D119" s="1969"/>
      <c r="E119" s="1969"/>
      <c r="F119" s="1967"/>
      <c r="G119" s="1968"/>
      <c r="H119" s="1951"/>
      <c r="I119" s="1948"/>
      <c r="J119" s="1949"/>
      <c r="K119" s="1951"/>
      <c r="L119" s="1943"/>
      <c r="M119" s="1945"/>
    </row>
    <row r="120" spans="1:13" ht="15.75" thickTop="1">
      <c r="A120" s="1952"/>
      <c r="B120" s="1953"/>
      <c r="C120" s="1953"/>
      <c r="D120" s="1963"/>
      <c r="E120" s="1963"/>
      <c r="F120" s="1965"/>
      <c r="G120" s="1966"/>
      <c r="H120" s="1950"/>
      <c r="I120" s="1946"/>
      <c r="J120" s="1947"/>
      <c r="K120" s="1950"/>
      <c r="L120" s="1942"/>
      <c r="M120" s="1944"/>
    </row>
    <row r="121" spans="1:13" ht="15.75" thickBot="1">
      <c r="A121" s="1954"/>
      <c r="B121" s="1955"/>
      <c r="C121" s="1955"/>
      <c r="D121" s="1969"/>
      <c r="E121" s="1969"/>
      <c r="F121" s="1967"/>
      <c r="G121" s="1968"/>
      <c r="H121" s="1951"/>
      <c r="I121" s="1948"/>
      <c r="J121" s="1949"/>
      <c r="K121" s="1951"/>
      <c r="L121" s="1943"/>
      <c r="M121" s="1945"/>
    </row>
    <row r="122" spans="1:13" ht="15.75" thickTop="1">
      <c r="A122" s="1952"/>
      <c r="B122" s="1953"/>
      <c r="C122" s="1953"/>
      <c r="D122" s="1963"/>
      <c r="E122" s="1963"/>
      <c r="F122" s="1965"/>
      <c r="G122" s="1966"/>
      <c r="H122" s="1950"/>
      <c r="I122" s="1946"/>
      <c r="J122" s="1947"/>
      <c r="K122" s="1950"/>
      <c r="L122" s="1942"/>
      <c r="M122" s="1944"/>
    </row>
    <row r="123" spans="1:13" ht="15.75" thickBot="1">
      <c r="A123" s="1954"/>
      <c r="B123" s="1955"/>
      <c r="C123" s="1955"/>
      <c r="D123" s="1969"/>
      <c r="E123" s="1969"/>
      <c r="F123" s="1967"/>
      <c r="G123" s="1968"/>
      <c r="H123" s="1951"/>
      <c r="I123" s="1948"/>
      <c r="J123" s="1949"/>
      <c r="K123" s="1951"/>
      <c r="L123" s="1943"/>
      <c r="M123" s="1945"/>
    </row>
    <row r="124" spans="1:13" ht="15.75" thickTop="1">
      <c r="A124" s="1952"/>
      <c r="B124" s="1953"/>
      <c r="C124" s="1953"/>
      <c r="D124" s="1963"/>
      <c r="E124" s="1963"/>
      <c r="F124" s="1965"/>
      <c r="G124" s="1966"/>
      <c r="H124" s="1950"/>
      <c r="I124" s="1946"/>
      <c r="J124" s="1947"/>
      <c r="K124" s="1950"/>
      <c r="L124" s="1942"/>
      <c r="M124" s="1944"/>
    </row>
    <row r="125" spans="1:13" ht="15.75" thickBot="1">
      <c r="A125" s="1954"/>
      <c r="B125" s="1955"/>
      <c r="C125" s="1955"/>
      <c r="D125" s="1969"/>
      <c r="E125" s="1969"/>
      <c r="F125" s="1967"/>
      <c r="G125" s="1968"/>
      <c r="H125" s="1951"/>
      <c r="I125" s="1948"/>
      <c r="J125" s="1949"/>
      <c r="K125" s="1951"/>
      <c r="L125" s="1943"/>
      <c r="M125" s="1945"/>
    </row>
    <row r="126" spans="1:13" ht="15.75" thickTop="1">
      <c r="A126" s="1952"/>
      <c r="B126" s="1953"/>
      <c r="C126" s="1953"/>
      <c r="D126" s="1963"/>
      <c r="E126" s="1963"/>
      <c r="F126" s="1965"/>
      <c r="G126" s="1966"/>
      <c r="H126" s="1950"/>
      <c r="I126" s="1946"/>
      <c r="J126" s="1947"/>
      <c r="K126" s="1950"/>
      <c r="L126" s="1942"/>
      <c r="M126" s="1944"/>
    </row>
    <row r="127" spans="1:13" ht="15.75" thickBot="1">
      <c r="A127" s="1954"/>
      <c r="B127" s="1955"/>
      <c r="C127" s="1955"/>
      <c r="D127" s="1969"/>
      <c r="E127" s="1969"/>
      <c r="F127" s="1967"/>
      <c r="G127" s="1968"/>
      <c r="H127" s="1951"/>
      <c r="I127" s="1948"/>
      <c r="J127" s="1949"/>
      <c r="K127" s="1951"/>
      <c r="L127" s="1943"/>
      <c r="M127" s="1945"/>
    </row>
    <row r="128" spans="1:13" ht="15.75" thickTop="1">
      <c r="A128" s="1952"/>
      <c r="B128" s="1953"/>
      <c r="C128" s="1953"/>
      <c r="D128" s="1963"/>
      <c r="E128" s="1963"/>
      <c r="F128" s="1965"/>
      <c r="G128" s="1966"/>
      <c r="H128" s="1950"/>
      <c r="I128" s="1946"/>
      <c r="J128" s="1947"/>
      <c r="K128" s="1950"/>
      <c r="L128" s="1942"/>
      <c r="M128" s="1944"/>
    </row>
    <row r="129" spans="1:13" ht="15.75" thickBot="1">
      <c r="A129" s="1954"/>
      <c r="B129" s="1955"/>
      <c r="C129" s="1955"/>
      <c r="D129" s="1969"/>
      <c r="E129" s="1969"/>
      <c r="F129" s="1967"/>
      <c r="G129" s="1968"/>
      <c r="H129" s="1951"/>
      <c r="I129" s="1948"/>
      <c r="J129" s="1949"/>
      <c r="K129" s="1951"/>
      <c r="L129" s="1943"/>
      <c r="M129" s="1945"/>
    </row>
    <row r="130" spans="1:13" ht="13.5" thickTop="1"/>
    <row r="132" spans="1:13" s="22" customFormat="1">
      <c r="A132" s="63" t="s">
        <v>1360</v>
      </c>
      <c r="B132" s="57"/>
      <c r="C132" s="57"/>
      <c r="D132" s="57"/>
      <c r="E132" s="57"/>
      <c r="F132" s="57"/>
      <c r="G132" s="57"/>
      <c r="H132" s="57"/>
      <c r="I132" s="57"/>
      <c r="J132" s="57"/>
      <c r="K132" s="57"/>
      <c r="L132" s="57"/>
      <c r="M132" s="57"/>
    </row>
  </sheetData>
  <sheetProtection password="FEF7" sheet="1" objects="1" scenarios="1"/>
  <mergeCells count="477">
    <mergeCell ref="I128:J129"/>
    <mergeCell ref="K128:K129"/>
    <mergeCell ref="L128:L129"/>
    <mergeCell ref="M128:M129"/>
    <mergeCell ref="A128:C128"/>
    <mergeCell ref="D128:E128"/>
    <mergeCell ref="F128:G129"/>
    <mergeCell ref="H128:H129"/>
    <mergeCell ref="A129:C129"/>
    <mergeCell ref="D129:E129"/>
    <mergeCell ref="I126:J127"/>
    <mergeCell ref="K126:K127"/>
    <mergeCell ref="L126:L127"/>
    <mergeCell ref="M126:M127"/>
    <mergeCell ref="A126:C126"/>
    <mergeCell ref="D126:E126"/>
    <mergeCell ref="F126:G127"/>
    <mergeCell ref="H126:H127"/>
    <mergeCell ref="A127:C127"/>
    <mergeCell ref="D127:E127"/>
    <mergeCell ref="I124:J125"/>
    <mergeCell ref="K124:K125"/>
    <mergeCell ref="L124:L125"/>
    <mergeCell ref="M124:M125"/>
    <mergeCell ref="A124:C124"/>
    <mergeCell ref="D124:E124"/>
    <mergeCell ref="F124:G125"/>
    <mergeCell ref="H124:H125"/>
    <mergeCell ref="A125:C125"/>
    <mergeCell ref="D125:E125"/>
    <mergeCell ref="I122:J123"/>
    <mergeCell ref="K122:K123"/>
    <mergeCell ref="L122:L123"/>
    <mergeCell ref="M122:M123"/>
    <mergeCell ref="A122:C122"/>
    <mergeCell ref="D122:E122"/>
    <mergeCell ref="F122:G123"/>
    <mergeCell ref="H122:H123"/>
    <mergeCell ref="A123:C123"/>
    <mergeCell ref="D123:E123"/>
    <mergeCell ref="I120:J121"/>
    <mergeCell ref="K120:K121"/>
    <mergeCell ref="L120:L121"/>
    <mergeCell ref="M120:M121"/>
    <mergeCell ref="A120:C120"/>
    <mergeCell ref="D120:E120"/>
    <mergeCell ref="F120:G121"/>
    <mergeCell ref="H120:H121"/>
    <mergeCell ref="A121:C121"/>
    <mergeCell ref="D121:E121"/>
    <mergeCell ref="I118:J119"/>
    <mergeCell ref="K118:K119"/>
    <mergeCell ref="L118:L119"/>
    <mergeCell ref="M118:M119"/>
    <mergeCell ref="A118:C118"/>
    <mergeCell ref="D118:E118"/>
    <mergeCell ref="F118:G119"/>
    <mergeCell ref="H118:H119"/>
    <mergeCell ref="A119:C119"/>
    <mergeCell ref="D119:E119"/>
    <mergeCell ref="I116:J117"/>
    <mergeCell ref="K116:K117"/>
    <mergeCell ref="L116:L117"/>
    <mergeCell ref="M116:M117"/>
    <mergeCell ref="A116:C116"/>
    <mergeCell ref="D116:E116"/>
    <mergeCell ref="F116:G117"/>
    <mergeCell ref="H116:H117"/>
    <mergeCell ref="A117:C117"/>
    <mergeCell ref="D117:E117"/>
    <mergeCell ref="I114:J115"/>
    <mergeCell ref="K114:K115"/>
    <mergeCell ref="L114:L115"/>
    <mergeCell ref="M114:M115"/>
    <mergeCell ref="A114:C114"/>
    <mergeCell ref="D114:E114"/>
    <mergeCell ref="F114:G115"/>
    <mergeCell ref="H114:H115"/>
    <mergeCell ref="A115:C115"/>
    <mergeCell ref="D115:E115"/>
    <mergeCell ref="I112:J113"/>
    <mergeCell ref="K112:K113"/>
    <mergeCell ref="L112:L113"/>
    <mergeCell ref="M112:M113"/>
    <mergeCell ref="A112:C112"/>
    <mergeCell ref="D112:E112"/>
    <mergeCell ref="F112:G113"/>
    <mergeCell ref="H112:H113"/>
    <mergeCell ref="A113:C113"/>
    <mergeCell ref="D113:E113"/>
    <mergeCell ref="I110:J111"/>
    <mergeCell ref="K110:K111"/>
    <mergeCell ref="L110:L111"/>
    <mergeCell ref="M110:M111"/>
    <mergeCell ref="A110:C110"/>
    <mergeCell ref="D110:E110"/>
    <mergeCell ref="F110:G111"/>
    <mergeCell ref="H110:H111"/>
    <mergeCell ref="A111:C111"/>
    <mergeCell ref="D111:E111"/>
    <mergeCell ref="I108:J109"/>
    <mergeCell ref="K108:K109"/>
    <mergeCell ref="L108:L109"/>
    <mergeCell ref="M108:M109"/>
    <mergeCell ref="A108:C108"/>
    <mergeCell ref="D108:E108"/>
    <mergeCell ref="F108:G109"/>
    <mergeCell ref="H108:H109"/>
    <mergeCell ref="A109:C109"/>
    <mergeCell ref="D109:E109"/>
    <mergeCell ref="I106:J107"/>
    <mergeCell ref="K106:K107"/>
    <mergeCell ref="L106:L107"/>
    <mergeCell ref="M106:M107"/>
    <mergeCell ref="A106:C106"/>
    <mergeCell ref="D106:E106"/>
    <mergeCell ref="F106:G107"/>
    <mergeCell ref="H106:H107"/>
    <mergeCell ref="A107:C107"/>
    <mergeCell ref="D107:E107"/>
    <mergeCell ref="A105:C105"/>
    <mergeCell ref="D105:E105"/>
    <mergeCell ref="F105:G105"/>
    <mergeCell ref="I105:J105"/>
    <mergeCell ref="D101:J101"/>
    <mergeCell ref="B102:F102"/>
    <mergeCell ref="H102:I102"/>
    <mergeCell ref="A104:C104"/>
    <mergeCell ref="D104:E104"/>
    <mergeCell ref="F104:G104"/>
    <mergeCell ref="I104:J104"/>
    <mergeCell ref="I93:J94"/>
    <mergeCell ref="K93:K94"/>
    <mergeCell ref="L93:L94"/>
    <mergeCell ref="M93:M94"/>
    <mergeCell ref="A93:C93"/>
    <mergeCell ref="D93:E93"/>
    <mergeCell ref="F93:G94"/>
    <mergeCell ref="H93:H94"/>
    <mergeCell ref="A94:C94"/>
    <mergeCell ref="D94:E94"/>
    <mergeCell ref="I91:J92"/>
    <mergeCell ref="K91:K92"/>
    <mergeCell ref="L91:L92"/>
    <mergeCell ref="M91:M92"/>
    <mergeCell ref="A91:C91"/>
    <mergeCell ref="D91:E91"/>
    <mergeCell ref="F91:G92"/>
    <mergeCell ref="H91:H92"/>
    <mergeCell ref="A92:C92"/>
    <mergeCell ref="D92:E92"/>
    <mergeCell ref="I89:J90"/>
    <mergeCell ref="K89:K90"/>
    <mergeCell ref="L89:L90"/>
    <mergeCell ref="M89:M90"/>
    <mergeCell ref="A89:C89"/>
    <mergeCell ref="D89:E89"/>
    <mergeCell ref="F89:G90"/>
    <mergeCell ref="H89:H90"/>
    <mergeCell ref="A90:C90"/>
    <mergeCell ref="D90:E90"/>
    <mergeCell ref="I87:J88"/>
    <mergeCell ref="K87:K88"/>
    <mergeCell ref="L87:L88"/>
    <mergeCell ref="M87:M88"/>
    <mergeCell ref="A87:C87"/>
    <mergeCell ref="D87:E87"/>
    <mergeCell ref="F87:G88"/>
    <mergeCell ref="H87:H88"/>
    <mergeCell ref="A88:C88"/>
    <mergeCell ref="D88:E88"/>
    <mergeCell ref="I85:J86"/>
    <mergeCell ref="K85:K86"/>
    <mergeCell ref="L85:L86"/>
    <mergeCell ref="M85:M86"/>
    <mergeCell ref="A85:C85"/>
    <mergeCell ref="D85:E85"/>
    <mergeCell ref="F85:G86"/>
    <mergeCell ref="H85:H86"/>
    <mergeCell ref="A86:C86"/>
    <mergeCell ref="D86:E86"/>
    <mergeCell ref="I83:J84"/>
    <mergeCell ref="K83:K84"/>
    <mergeCell ref="L83:L84"/>
    <mergeCell ref="M83:M84"/>
    <mergeCell ref="A83:C83"/>
    <mergeCell ref="D83:E83"/>
    <mergeCell ref="F83:G84"/>
    <mergeCell ref="H83:H84"/>
    <mergeCell ref="A84:C84"/>
    <mergeCell ref="D84:E84"/>
    <mergeCell ref="I81:J82"/>
    <mergeCell ref="K81:K82"/>
    <mergeCell ref="L81:L82"/>
    <mergeCell ref="M81:M82"/>
    <mergeCell ref="A81:C81"/>
    <mergeCell ref="D81:E81"/>
    <mergeCell ref="F81:G82"/>
    <mergeCell ref="H81:H82"/>
    <mergeCell ref="A82:C82"/>
    <mergeCell ref="D82:E82"/>
    <mergeCell ref="I79:J80"/>
    <mergeCell ref="K79:K80"/>
    <mergeCell ref="L79:L80"/>
    <mergeCell ref="M79:M80"/>
    <mergeCell ref="A79:C79"/>
    <mergeCell ref="D79:E79"/>
    <mergeCell ref="F79:G80"/>
    <mergeCell ref="H79:H80"/>
    <mergeCell ref="A80:C80"/>
    <mergeCell ref="D80:E80"/>
    <mergeCell ref="I77:J78"/>
    <mergeCell ref="K77:K78"/>
    <mergeCell ref="L77:L78"/>
    <mergeCell ref="M77:M78"/>
    <mergeCell ref="A77:C77"/>
    <mergeCell ref="D77:E77"/>
    <mergeCell ref="F77:G78"/>
    <mergeCell ref="H77:H78"/>
    <mergeCell ref="A78:C78"/>
    <mergeCell ref="D78:E78"/>
    <mergeCell ref="I75:J76"/>
    <mergeCell ref="K75:K76"/>
    <mergeCell ref="L75:L76"/>
    <mergeCell ref="M75:M76"/>
    <mergeCell ref="A75:C75"/>
    <mergeCell ref="D75:E75"/>
    <mergeCell ref="F75:G76"/>
    <mergeCell ref="H75:H76"/>
    <mergeCell ref="A76:C76"/>
    <mergeCell ref="D76:E76"/>
    <mergeCell ref="L71:L72"/>
    <mergeCell ref="M71:M72"/>
    <mergeCell ref="A71:C71"/>
    <mergeCell ref="D71:E71"/>
    <mergeCell ref="F71:G72"/>
    <mergeCell ref="H71:H72"/>
    <mergeCell ref="A72:C72"/>
    <mergeCell ref="I73:J74"/>
    <mergeCell ref="K73:K74"/>
    <mergeCell ref="L73:L74"/>
    <mergeCell ref="M73:M74"/>
    <mergeCell ref="A73:C73"/>
    <mergeCell ref="D73:E73"/>
    <mergeCell ref="F73:G74"/>
    <mergeCell ref="H73:H74"/>
    <mergeCell ref="A74:C74"/>
    <mergeCell ref="D74:E74"/>
    <mergeCell ref="K58:K59"/>
    <mergeCell ref="L58:L59"/>
    <mergeCell ref="M58:M59"/>
    <mergeCell ref="D72:E72"/>
    <mergeCell ref="A70:C70"/>
    <mergeCell ref="D70:E70"/>
    <mergeCell ref="F70:G70"/>
    <mergeCell ref="I70:J70"/>
    <mergeCell ref="D66:J66"/>
    <mergeCell ref="B67:F67"/>
    <mergeCell ref="H67:I67"/>
    <mergeCell ref="A69:C69"/>
    <mergeCell ref="D69:E69"/>
    <mergeCell ref="A58:C58"/>
    <mergeCell ref="D58:E58"/>
    <mergeCell ref="F58:G59"/>
    <mergeCell ref="H58:H59"/>
    <mergeCell ref="A59:C59"/>
    <mergeCell ref="D59:E59"/>
    <mergeCell ref="F69:G69"/>
    <mergeCell ref="I69:J69"/>
    <mergeCell ref="I58:J59"/>
    <mergeCell ref="I71:J72"/>
    <mergeCell ref="K71:K72"/>
    <mergeCell ref="I56:J57"/>
    <mergeCell ref="K56:K57"/>
    <mergeCell ref="L56:L57"/>
    <mergeCell ref="M56:M57"/>
    <mergeCell ref="A56:C56"/>
    <mergeCell ref="D56:E56"/>
    <mergeCell ref="F56:G57"/>
    <mergeCell ref="H56:H57"/>
    <mergeCell ref="A57:C57"/>
    <mergeCell ref="D57:E57"/>
    <mergeCell ref="I54:J55"/>
    <mergeCell ref="K54:K55"/>
    <mergeCell ref="L54:L55"/>
    <mergeCell ref="M54:M55"/>
    <mergeCell ref="A54:C54"/>
    <mergeCell ref="D54:E54"/>
    <mergeCell ref="F54:G55"/>
    <mergeCell ref="H54:H55"/>
    <mergeCell ref="A55:C55"/>
    <mergeCell ref="D55:E55"/>
    <mergeCell ref="I52:J53"/>
    <mergeCell ref="K52:K53"/>
    <mergeCell ref="L52:L53"/>
    <mergeCell ref="M52:M53"/>
    <mergeCell ref="A52:C52"/>
    <mergeCell ref="D52:E52"/>
    <mergeCell ref="F52:G53"/>
    <mergeCell ref="H52:H53"/>
    <mergeCell ref="A53:C53"/>
    <mergeCell ref="D53:E53"/>
    <mergeCell ref="I50:J51"/>
    <mergeCell ref="K50:K51"/>
    <mergeCell ref="L50:L51"/>
    <mergeCell ref="M50:M51"/>
    <mergeCell ref="A50:C50"/>
    <mergeCell ref="D50:E50"/>
    <mergeCell ref="F50:G51"/>
    <mergeCell ref="H50:H51"/>
    <mergeCell ref="A51:C51"/>
    <mergeCell ref="D51:E51"/>
    <mergeCell ref="I48:J49"/>
    <mergeCell ref="K48:K49"/>
    <mergeCell ref="L48:L49"/>
    <mergeCell ref="M48:M49"/>
    <mergeCell ref="A48:C48"/>
    <mergeCell ref="D48:E48"/>
    <mergeCell ref="F48:G49"/>
    <mergeCell ref="H48:H49"/>
    <mergeCell ref="A49:C49"/>
    <mergeCell ref="D49:E49"/>
    <mergeCell ref="I46:J47"/>
    <mergeCell ref="K46:K47"/>
    <mergeCell ref="L46:L47"/>
    <mergeCell ref="M46:M47"/>
    <mergeCell ref="A46:C46"/>
    <mergeCell ref="D46:E46"/>
    <mergeCell ref="F46:G47"/>
    <mergeCell ref="H46:H47"/>
    <mergeCell ref="A47:C47"/>
    <mergeCell ref="D47:E47"/>
    <mergeCell ref="I44:J45"/>
    <mergeCell ref="K44:K45"/>
    <mergeCell ref="L44:L45"/>
    <mergeCell ref="M44:M45"/>
    <mergeCell ref="A44:C44"/>
    <mergeCell ref="D44:E44"/>
    <mergeCell ref="F44:G45"/>
    <mergeCell ref="H44:H45"/>
    <mergeCell ref="A45:C45"/>
    <mergeCell ref="D45:E45"/>
    <mergeCell ref="I42:J43"/>
    <mergeCell ref="K42:K43"/>
    <mergeCell ref="L42:L43"/>
    <mergeCell ref="M42:M43"/>
    <mergeCell ref="A42:C42"/>
    <mergeCell ref="D42:E42"/>
    <mergeCell ref="F42:G43"/>
    <mergeCell ref="H42:H43"/>
    <mergeCell ref="A43:C43"/>
    <mergeCell ref="D43:E43"/>
    <mergeCell ref="I40:J41"/>
    <mergeCell ref="K40:K41"/>
    <mergeCell ref="L40:L41"/>
    <mergeCell ref="M40:M41"/>
    <mergeCell ref="A40:C40"/>
    <mergeCell ref="D40:E40"/>
    <mergeCell ref="F40:G41"/>
    <mergeCell ref="H40:H41"/>
    <mergeCell ref="A41:C41"/>
    <mergeCell ref="D41:E41"/>
    <mergeCell ref="I38:J39"/>
    <mergeCell ref="K38:K39"/>
    <mergeCell ref="L38:L39"/>
    <mergeCell ref="M38:M39"/>
    <mergeCell ref="A38:C38"/>
    <mergeCell ref="D38:E38"/>
    <mergeCell ref="F38:G39"/>
    <mergeCell ref="H38:H39"/>
    <mergeCell ref="A39:C39"/>
    <mergeCell ref="D39:E39"/>
    <mergeCell ref="K36:K37"/>
    <mergeCell ref="L36:L37"/>
    <mergeCell ref="M36:M37"/>
    <mergeCell ref="A36:C36"/>
    <mergeCell ref="D36:E36"/>
    <mergeCell ref="F36:G37"/>
    <mergeCell ref="H36:H37"/>
    <mergeCell ref="A37:C37"/>
    <mergeCell ref="D37:E37"/>
    <mergeCell ref="A35:C35"/>
    <mergeCell ref="D35:E35"/>
    <mergeCell ref="F35:G35"/>
    <mergeCell ref="I35:J35"/>
    <mergeCell ref="A34:C34"/>
    <mergeCell ref="D34:E34"/>
    <mergeCell ref="F34:G34"/>
    <mergeCell ref="I34:J34"/>
    <mergeCell ref="I36:J37"/>
    <mergeCell ref="D31:J31"/>
    <mergeCell ref="B32:F32"/>
    <mergeCell ref="H32:I32"/>
    <mergeCell ref="D12:E12"/>
    <mergeCell ref="D13:E13"/>
    <mergeCell ref="D22:E22"/>
    <mergeCell ref="D23:E23"/>
    <mergeCell ref="D20:E20"/>
    <mergeCell ref="D21:E21"/>
    <mergeCell ref="H22:H23"/>
    <mergeCell ref="A23:C23"/>
    <mergeCell ref="A24:C24"/>
    <mergeCell ref="F24:G25"/>
    <mergeCell ref="H24:H25"/>
    <mergeCell ref="D24:E24"/>
    <mergeCell ref="D25:E25"/>
    <mergeCell ref="A25:C25"/>
    <mergeCell ref="F22:G23"/>
    <mergeCell ref="F20:G21"/>
    <mergeCell ref="H20:H21"/>
    <mergeCell ref="A20:C20"/>
    <mergeCell ref="A21:C21"/>
    <mergeCell ref="A22:C22"/>
    <mergeCell ref="I18:J19"/>
    <mergeCell ref="A7:M7"/>
    <mergeCell ref="D4:J4"/>
    <mergeCell ref="I12:J13"/>
    <mergeCell ref="K12:K13"/>
    <mergeCell ref="A10:C10"/>
    <mergeCell ref="A11:C11"/>
    <mergeCell ref="F12:G13"/>
    <mergeCell ref="H12:H13"/>
    <mergeCell ref="I14:J15"/>
    <mergeCell ref="K14:K15"/>
    <mergeCell ref="L14:L15"/>
    <mergeCell ref="M14:M15"/>
    <mergeCell ref="F16:G17"/>
    <mergeCell ref="H16:H17"/>
    <mergeCell ref="D10:E10"/>
    <mergeCell ref="D11:E11"/>
    <mergeCell ref="D19:E19"/>
    <mergeCell ref="D16:E16"/>
    <mergeCell ref="D17:E17"/>
    <mergeCell ref="D14:E14"/>
    <mergeCell ref="D15:E15"/>
    <mergeCell ref="A18:C18"/>
    <mergeCell ref="H5:I5"/>
    <mergeCell ref="B5:F5"/>
    <mergeCell ref="A16:C16"/>
    <mergeCell ref="A17:C17"/>
    <mergeCell ref="A14:C14"/>
    <mergeCell ref="A15:C15"/>
    <mergeCell ref="D6:E6"/>
    <mergeCell ref="A8:M8"/>
    <mergeCell ref="I10:J10"/>
    <mergeCell ref="I11:J11"/>
    <mergeCell ref="F10:G10"/>
    <mergeCell ref="F11:G11"/>
    <mergeCell ref="D18:E18"/>
    <mergeCell ref="A12:C12"/>
    <mergeCell ref="A13:C13"/>
    <mergeCell ref="L12:L13"/>
    <mergeCell ref="F18:G19"/>
    <mergeCell ref="H18:H19"/>
    <mergeCell ref="L18:L19"/>
    <mergeCell ref="A19:C19"/>
    <mergeCell ref="M12:M13"/>
    <mergeCell ref="F14:G15"/>
    <mergeCell ref="H14:H15"/>
    <mergeCell ref="L22:L23"/>
    <mergeCell ref="M22:M23"/>
    <mergeCell ref="I24:J25"/>
    <mergeCell ref="K24:K25"/>
    <mergeCell ref="L24:L25"/>
    <mergeCell ref="M24:M25"/>
    <mergeCell ref="I22:J23"/>
    <mergeCell ref="K22:K23"/>
    <mergeCell ref="L16:L17"/>
    <mergeCell ref="M16:M17"/>
    <mergeCell ref="I16:J17"/>
    <mergeCell ref="K16:K17"/>
    <mergeCell ref="L20:L21"/>
    <mergeCell ref="M20:M21"/>
    <mergeCell ref="I20:J21"/>
    <mergeCell ref="K20:K21"/>
    <mergeCell ref="M18:M19"/>
    <mergeCell ref="K18:K19"/>
  </mergeCells>
  <phoneticPr fontId="5" type="noConversion"/>
  <pageMargins left="0.5" right="0.5" top="0.5" bottom="0.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40">
    <pageSetUpPr autoPageBreaks="0"/>
  </sheetPr>
  <dimension ref="A1:H33"/>
  <sheetViews>
    <sheetView showGridLines="0" showRowColHeaders="0" topLeftCell="A13" workbookViewId="0">
      <selection activeCell="L8" sqref="L8"/>
    </sheetView>
  </sheetViews>
  <sheetFormatPr defaultRowHeight="12.75"/>
  <cols>
    <col min="1" max="1" width="5.140625" customWidth="1"/>
    <col min="2" max="2" width="3.7109375" customWidth="1"/>
    <col min="4" max="4" width="3.7109375" customWidth="1"/>
    <col min="8" max="8" width="47.7109375" customWidth="1"/>
  </cols>
  <sheetData>
    <row r="1" spans="1:8" ht="15.75">
      <c r="A1" s="383" t="s">
        <v>1540</v>
      </c>
      <c r="B1" s="15"/>
      <c r="C1" s="15"/>
      <c r="D1" s="15"/>
      <c r="E1" s="15"/>
      <c r="F1" s="15"/>
      <c r="G1" s="15"/>
      <c r="H1" s="15"/>
    </row>
    <row r="2" spans="1:8" ht="15.75">
      <c r="A2" s="383" t="s">
        <v>1974</v>
      </c>
      <c r="B2" s="15"/>
      <c r="C2" s="15"/>
      <c r="D2" s="15"/>
      <c r="E2" s="15"/>
      <c r="F2" s="15"/>
      <c r="G2" s="15"/>
      <c r="H2" s="15"/>
    </row>
    <row r="3" spans="1:8" ht="15.75">
      <c r="A3" s="10"/>
      <c r="B3" s="34"/>
      <c r="C3" s="34"/>
      <c r="D3" s="34"/>
      <c r="E3" s="34"/>
    </row>
    <row r="4" spans="1:8" ht="31.5" customHeight="1">
      <c r="A4" s="1657" t="s">
        <v>1931</v>
      </c>
      <c r="B4" s="1520"/>
      <c r="C4" s="1520"/>
      <c r="D4" s="1520"/>
      <c r="E4" s="1520"/>
      <c r="F4" s="1520"/>
      <c r="G4" s="1520"/>
      <c r="H4" s="1520"/>
    </row>
    <row r="5" spans="1:8" ht="15">
      <c r="A5" s="14"/>
      <c r="C5" t="s">
        <v>1916</v>
      </c>
      <c r="D5" s="1830" t="s">
        <v>193</v>
      </c>
      <c r="E5" s="1447"/>
      <c r="G5" s="800" t="s">
        <v>194</v>
      </c>
    </row>
    <row r="6" spans="1:8" ht="15.75">
      <c r="A6" s="10"/>
      <c r="B6" s="34"/>
      <c r="C6" s="34"/>
      <c r="D6" s="34"/>
      <c r="E6" s="34"/>
      <c r="G6" s="800" t="s">
        <v>193</v>
      </c>
    </row>
    <row r="7" spans="1:8" ht="15.75">
      <c r="A7" s="10" t="s">
        <v>527</v>
      </c>
      <c r="B7" s="34"/>
      <c r="C7" s="34"/>
      <c r="D7" s="34"/>
      <c r="E7" s="34"/>
    </row>
    <row r="8" spans="1:8" ht="94.5" customHeight="1">
      <c r="A8" s="1956"/>
      <c r="B8" s="1509"/>
      <c r="C8" s="1509"/>
      <c r="D8" s="1509"/>
      <c r="E8" s="1509"/>
      <c r="F8" s="1509"/>
      <c r="G8" s="1509"/>
      <c r="H8" s="1509"/>
    </row>
    <row r="9" spans="1:8" ht="15.75" customHeight="1">
      <c r="A9" s="388"/>
      <c r="B9" s="400"/>
      <c r="C9" s="400"/>
      <c r="D9" s="400"/>
      <c r="E9" s="400"/>
      <c r="F9" s="400"/>
      <c r="G9" s="400"/>
      <c r="H9" s="400"/>
    </row>
    <row r="10" spans="1:8" ht="31.5" customHeight="1">
      <c r="A10" s="1657" t="s">
        <v>1219</v>
      </c>
      <c r="B10" s="1436"/>
      <c r="C10" s="1436"/>
      <c r="D10" s="1436"/>
      <c r="E10" s="1436"/>
      <c r="F10" s="1436"/>
      <c r="G10" s="1436"/>
      <c r="H10" s="1436"/>
    </row>
    <row r="11" spans="1:8" ht="94.5" customHeight="1">
      <c r="A11" s="1956"/>
      <c r="B11" s="1509"/>
      <c r="C11" s="1509"/>
      <c r="D11" s="1509"/>
      <c r="E11" s="1509"/>
      <c r="F11" s="1509"/>
      <c r="G11" s="1509"/>
      <c r="H11" s="1509"/>
    </row>
    <row r="12" spans="1:8" ht="15.75" customHeight="1">
      <c r="A12" s="388"/>
      <c r="B12" s="400"/>
      <c r="C12" s="400"/>
      <c r="D12" s="400"/>
      <c r="E12" s="400"/>
      <c r="F12" s="400"/>
      <c r="G12" s="400"/>
      <c r="H12" s="400"/>
    </row>
    <row r="13" spans="1:8" ht="31.5" customHeight="1">
      <c r="A13" s="1657" t="s">
        <v>1220</v>
      </c>
      <c r="B13" s="1520"/>
      <c r="C13" s="1520"/>
      <c r="D13" s="1520"/>
      <c r="E13" s="1520"/>
      <c r="F13" s="1520"/>
      <c r="G13" s="1520"/>
      <c r="H13" s="1520"/>
    </row>
    <row r="14" spans="1:8" ht="31.5" customHeight="1">
      <c r="A14" s="19"/>
      <c r="B14" s="179"/>
      <c r="C14" s="179"/>
      <c r="D14" s="179"/>
      <c r="E14" s="179"/>
      <c r="F14" s="179"/>
      <c r="G14" s="179"/>
      <c r="H14" s="179"/>
    </row>
    <row r="15" spans="1:8" ht="15.75">
      <c r="A15" s="10"/>
      <c r="B15" s="34"/>
      <c r="C15" s="34"/>
      <c r="D15" s="34"/>
      <c r="E15" s="34"/>
      <c r="H15" s="780">
        <f>'Page 11'!E8</f>
        <v>0</v>
      </c>
    </row>
    <row r="16" spans="1:8" ht="15.75">
      <c r="A16" s="34"/>
      <c r="C16" s="34"/>
      <c r="D16" s="34"/>
      <c r="E16" s="34"/>
      <c r="H16" s="10" t="s">
        <v>472</v>
      </c>
    </row>
    <row r="17" spans="1:8" ht="15.75">
      <c r="A17" s="34"/>
      <c r="C17" s="34"/>
      <c r="D17" s="34"/>
      <c r="E17" s="34"/>
      <c r="H17" s="10"/>
    </row>
    <row r="18" spans="1:8" ht="15.75">
      <c r="A18" s="10"/>
      <c r="C18" s="34"/>
      <c r="D18" s="34"/>
      <c r="E18" s="34"/>
      <c r="H18" s="38"/>
    </row>
    <row r="19" spans="1:8" ht="15.75">
      <c r="A19" s="34"/>
      <c r="C19" s="34"/>
      <c r="D19" s="34"/>
      <c r="E19" s="34"/>
      <c r="H19" s="10" t="s">
        <v>1372</v>
      </c>
    </row>
    <row r="20" spans="1:8">
      <c r="A20" s="34"/>
      <c r="C20" s="34"/>
      <c r="D20" s="34"/>
      <c r="E20" s="34"/>
      <c r="H20" s="1971"/>
    </row>
    <row r="21" spans="1:8" ht="15.75">
      <c r="A21" s="10"/>
      <c r="C21" s="34"/>
      <c r="D21" s="34"/>
      <c r="E21" s="34"/>
      <c r="H21" s="1972"/>
    </row>
    <row r="22" spans="1:8" ht="15.75">
      <c r="A22" s="34"/>
      <c r="C22" s="34"/>
      <c r="D22" s="34"/>
      <c r="E22" s="34"/>
      <c r="H22" s="10" t="s">
        <v>489</v>
      </c>
    </row>
    <row r="23" spans="1:8" ht="15">
      <c r="A23" s="34"/>
      <c r="C23" s="34"/>
      <c r="D23" s="34"/>
      <c r="E23" s="34"/>
      <c r="H23" s="440"/>
    </row>
    <row r="24" spans="1:8" ht="15.75">
      <c r="A24" s="10"/>
      <c r="C24" s="34"/>
      <c r="D24" s="34"/>
      <c r="E24" s="34"/>
      <c r="H24" s="709"/>
    </row>
    <row r="25" spans="1:8" ht="15.75">
      <c r="A25" s="34"/>
      <c r="C25" s="34"/>
      <c r="D25" s="34"/>
      <c r="E25" s="34"/>
      <c r="H25" s="10" t="s">
        <v>990</v>
      </c>
    </row>
    <row r="33" spans="1:8" s="22" customFormat="1">
      <c r="A33" s="63"/>
      <c r="B33" s="57"/>
      <c r="C33" s="57"/>
      <c r="D33" s="57"/>
      <c r="E33" s="57"/>
      <c r="F33" s="57"/>
      <c r="G33" s="57"/>
      <c r="H33" s="57"/>
    </row>
  </sheetData>
  <sheetProtection password="FEF7" sheet="1" objects="1" scenarios="1"/>
  <mergeCells count="7">
    <mergeCell ref="A13:H13"/>
    <mergeCell ref="H20:H21"/>
    <mergeCell ref="A4:H4"/>
    <mergeCell ref="A8:H8"/>
    <mergeCell ref="A10:H10"/>
    <mergeCell ref="A11:H11"/>
    <mergeCell ref="D5:E5"/>
  </mergeCells>
  <phoneticPr fontId="5" type="noConversion"/>
  <dataValidations count="1">
    <dataValidation type="list" allowBlank="1" showInputMessage="1" showErrorMessage="1" prompt="Please Make Selection from Drop Down Menu." sqref="D5:E5">
      <formula1>$G$5:$G$6</formula1>
    </dataValidation>
  </dataValidations>
  <pageMargins left="0.5" right="0.5" top="1" bottom="0.25" header="0.5" footer="0.5"/>
  <pageSetup orientation="portrait" r:id="rId1"/>
  <headerFooter alignWithMargins="0">
    <oddFooter>&amp;CApplication &amp;A</oddFooter>
  </headerFooter>
</worksheet>
</file>

<file path=xl/worksheets/sheet4.xml><?xml version="1.0" encoding="utf-8"?>
<worksheet xmlns="http://schemas.openxmlformats.org/spreadsheetml/2006/main" xmlns:r="http://schemas.openxmlformats.org/officeDocument/2006/relationships">
  <sheetPr codeName="Sheet3">
    <pageSetUpPr autoPageBreaks="0"/>
  </sheetPr>
  <dimension ref="A1:D59"/>
  <sheetViews>
    <sheetView showGridLines="0" showRowColHeaders="0" workbookViewId="0">
      <selection activeCell="C9" sqref="C9"/>
    </sheetView>
  </sheetViews>
  <sheetFormatPr defaultRowHeight="12.75"/>
  <cols>
    <col min="1" max="1" width="3.85546875" style="22" customWidth="1"/>
    <col min="2" max="2" width="2" style="22" customWidth="1"/>
    <col min="3" max="3" width="88.7109375" style="22" customWidth="1"/>
    <col min="4" max="16384" width="9.140625" style="22"/>
  </cols>
  <sheetData>
    <row r="1" spans="1:3" ht="20.25">
      <c r="A1" s="55" t="s">
        <v>1480</v>
      </c>
      <c r="B1" s="55"/>
    </row>
    <row r="2" spans="1:3" ht="20.25">
      <c r="A2" s="55"/>
      <c r="B2" s="55"/>
    </row>
    <row r="3" spans="1:3" ht="47.25" customHeight="1">
      <c r="A3" s="1435" t="s">
        <v>2399</v>
      </c>
      <c r="B3" s="1436"/>
      <c r="C3" s="1436"/>
    </row>
    <row r="4" spans="1:3" ht="33.75" customHeight="1">
      <c r="A4" s="56" t="s">
        <v>1481</v>
      </c>
      <c r="B4" s="56"/>
      <c r="C4" s="57"/>
    </row>
    <row r="5" spans="1:3" ht="20.25">
      <c r="A5" s="58">
        <v>41305</v>
      </c>
      <c r="B5" s="58"/>
      <c r="C5" s="57"/>
    </row>
    <row r="6" spans="1:3" ht="15.75">
      <c r="A6" s="59"/>
      <c r="B6" s="59"/>
    </row>
    <row r="7" spans="1:3" ht="15.75">
      <c r="A7" s="50" t="s">
        <v>2231</v>
      </c>
      <c r="B7" s="50"/>
    </row>
    <row r="8" spans="1:3" s="46" customFormat="1" ht="32.25" customHeight="1">
      <c r="A8" s="1066"/>
      <c r="B8" s="69"/>
      <c r="C8" s="1419" t="s">
        <v>2447</v>
      </c>
    </row>
    <row r="9" spans="1:3" s="46" customFormat="1" ht="18" customHeight="1">
      <c r="A9" s="1066"/>
      <c r="B9" s="69"/>
      <c r="C9" s="60" t="s">
        <v>2084</v>
      </c>
    </row>
    <row r="10" spans="1:3" s="46" customFormat="1" ht="18" customHeight="1">
      <c r="A10" s="1216"/>
      <c r="B10" s="69"/>
      <c r="C10" s="61" t="s">
        <v>2232</v>
      </c>
    </row>
    <row r="11" spans="1:3" s="46" customFormat="1" ht="18" customHeight="1">
      <c r="A11" s="1216"/>
      <c r="B11" s="69"/>
      <c r="C11" s="61" t="s">
        <v>1720</v>
      </c>
    </row>
    <row r="12" spans="1:3" s="46" customFormat="1" ht="36" customHeight="1">
      <c r="A12" s="1216"/>
      <c r="B12" s="69"/>
      <c r="C12" s="60" t="s">
        <v>1175</v>
      </c>
    </row>
    <row r="13" spans="1:3" s="46" customFormat="1" ht="18" customHeight="1">
      <c r="A13" s="1216"/>
      <c r="B13" s="69"/>
      <c r="C13" s="60" t="s">
        <v>529</v>
      </c>
    </row>
    <row r="14" spans="1:3" s="46" customFormat="1" ht="18" customHeight="1">
      <c r="A14" s="1216"/>
      <c r="B14" s="69"/>
      <c r="C14" s="61" t="s">
        <v>528</v>
      </c>
    </row>
    <row r="15" spans="1:3" s="46" customFormat="1" ht="18" customHeight="1">
      <c r="A15" s="1216"/>
      <c r="B15" s="49"/>
      <c r="C15" s="61" t="s">
        <v>568</v>
      </c>
    </row>
    <row r="16" spans="1:3" s="46" customFormat="1" ht="18" customHeight="1">
      <c r="A16" s="1216"/>
      <c r="B16" s="49"/>
      <c r="C16" s="61" t="s">
        <v>569</v>
      </c>
    </row>
    <row r="17" spans="1:4" s="46" customFormat="1" ht="64.5" customHeight="1">
      <c r="A17" s="1193"/>
      <c r="B17" s="69"/>
      <c r="C17" s="62" t="s">
        <v>567</v>
      </c>
      <c r="D17" s="62"/>
    </row>
    <row r="18" spans="1:4" s="46" customFormat="1" ht="54" customHeight="1">
      <c r="A18" s="1193"/>
      <c r="B18" s="69"/>
      <c r="C18" s="60" t="s">
        <v>1621</v>
      </c>
    </row>
    <row r="19" spans="1:4" s="46" customFormat="1" ht="33" customHeight="1">
      <c r="A19" s="1216"/>
      <c r="B19" s="69"/>
      <c r="C19" s="60" t="s">
        <v>185</v>
      </c>
      <c r="D19" s="60"/>
    </row>
    <row r="20" spans="1:4" s="46" customFormat="1" ht="18" customHeight="1">
      <c r="A20" s="1216"/>
      <c r="B20" s="69"/>
      <c r="C20" s="61" t="s">
        <v>208</v>
      </c>
    </row>
    <row r="21" spans="1:4" s="46" customFormat="1" ht="18" customHeight="1">
      <c r="A21" s="1216"/>
      <c r="B21" s="69"/>
      <c r="C21" s="61" t="s">
        <v>209</v>
      </c>
    </row>
    <row r="22" spans="1:4" s="46" customFormat="1" ht="18" customHeight="1">
      <c r="A22" s="1216"/>
      <c r="B22" s="69"/>
      <c r="C22" s="61" t="s">
        <v>210</v>
      </c>
    </row>
    <row r="23" spans="1:4" s="46" customFormat="1" ht="18" customHeight="1">
      <c r="A23" s="1216"/>
      <c r="B23" s="69"/>
      <c r="C23" s="61" t="s">
        <v>1942</v>
      </c>
    </row>
    <row r="24" spans="1:4" s="46" customFormat="1" ht="18" customHeight="1">
      <c r="A24" s="1216"/>
      <c r="B24" s="69"/>
      <c r="C24" s="61" t="s">
        <v>186</v>
      </c>
    </row>
    <row r="25" spans="1:4" s="46" customFormat="1" ht="18" customHeight="1">
      <c r="A25" s="1216"/>
      <c r="B25" s="69"/>
      <c r="C25" s="61" t="s">
        <v>705</v>
      </c>
    </row>
    <row r="26" spans="1:4" s="46" customFormat="1" ht="18" customHeight="1">
      <c r="A26" s="1216"/>
      <c r="B26" s="69"/>
      <c r="C26" s="61" t="s">
        <v>706</v>
      </c>
    </row>
    <row r="27" spans="1:4" s="46" customFormat="1" ht="18" customHeight="1">
      <c r="A27" s="1216"/>
      <c r="B27" s="69"/>
      <c r="C27" s="61" t="s">
        <v>1174</v>
      </c>
    </row>
    <row r="28" spans="1:4" s="13" customFormat="1" ht="35.25" customHeight="1">
      <c r="A28" s="1216"/>
      <c r="B28" s="64"/>
      <c r="C28" s="65" t="s">
        <v>187</v>
      </c>
    </row>
    <row r="29" spans="1:4" s="14" customFormat="1" ht="53.25" customHeight="1">
      <c r="A29" s="1216"/>
      <c r="B29" s="181"/>
      <c r="C29" s="19" t="s">
        <v>1624</v>
      </c>
    </row>
    <row r="30" spans="1:4" s="14" customFormat="1" ht="21.75" customHeight="1">
      <c r="A30" s="1217"/>
      <c r="B30" s="181"/>
      <c r="C30" s="19" t="s">
        <v>1598</v>
      </c>
    </row>
    <row r="31" spans="1:4" s="14" customFormat="1" ht="39" customHeight="1">
      <c r="A31" s="1216"/>
      <c r="B31" s="181"/>
      <c r="C31" s="19" t="s">
        <v>2019</v>
      </c>
    </row>
    <row r="32" spans="1:4" s="14" customFormat="1" ht="36" customHeight="1">
      <c r="A32" s="1216"/>
      <c r="B32" s="181"/>
      <c r="C32" s="19" t="s">
        <v>1625</v>
      </c>
    </row>
    <row r="33" spans="1:3" s="14" customFormat="1" ht="15.75">
      <c r="A33" s="1216"/>
      <c r="B33" s="181"/>
      <c r="C33" s="10" t="s">
        <v>1349</v>
      </c>
    </row>
    <row r="34" spans="1:3" s="14" customFormat="1" ht="15.75">
      <c r="A34" s="1216"/>
      <c r="B34" s="181"/>
      <c r="C34" s="10" t="s">
        <v>1622</v>
      </c>
    </row>
    <row r="35" spans="1:3" s="14" customFormat="1" ht="36" customHeight="1">
      <c r="A35" s="1216"/>
      <c r="B35" s="181"/>
      <c r="C35" s="19" t="s">
        <v>2020</v>
      </c>
    </row>
    <row r="36" spans="1:3" s="14" customFormat="1" ht="15.75">
      <c r="A36" s="1216"/>
      <c r="B36" s="181"/>
      <c r="C36" s="10" t="s">
        <v>1623</v>
      </c>
    </row>
    <row r="37" spans="1:3" s="14" customFormat="1" ht="36" customHeight="1">
      <c r="A37" s="1216"/>
      <c r="B37" s="181"/>
      <c r="C37" s="19" t="s">
        <v>1626</v>
      </c>
    </row>
    <row r="38" spans="1:3" s="14" customFormat="1" ht="24" customHeight="1">
      <c r="A38" s="1216"/>
      <c r="B38" s="181"/>
      <c r="C38" s="1402" t="s">
        <v>2430</v>
      </c>
    </row>
    <row r="39" spans="1:3" s="14" customFormat="1" ht="15.75" customHeight="1">
      <c r="A39" s="1216"/>
      <c r="B39" s="181"/>
      <c r="C39" s="1402" t="s">
        <v>2431</v>
      </c>
    </row>
    <row r="40" spans="1:3" s="14" customFormat="1" ht="15.75" customHeight="1">
      <c r="A40" s="1216"/>
      <c r="B40" s="181"/>
      <c r="C40" s="1402" t="s">
        <v>2432</v>
      </c>
    </row>
    <row r="41" spans="1:3" s="14" customFormat="1" ht="15.75" customHeight="1">
      <c r="A41" s="1216"/>
      <c r="B41" s="181"/>
      <c r="C41" s="1402" t="s">
        <v>2433</v>
      </c>
    </row>
    <row r="42" spans="1:3" s="14" customFormat="1" ht="15.75" customHeight="1">
      <c r="A42" s="1216"/>
      <c r="B42" s="181"/>
      <c r="C42" s="1218"/>
    </row>
    <row r="43" spans="1:3" s="14" customFormat="1" ht="15.75" customHeight="1">
      <c r="A43" s="1216"/>
      <c r="B43" s="181"/>
      <c r="C43" s="1218"/>
    </row>
    <row r="44" spans="1:3" s="14" customFormat="1" ht="15.75" customHeight="1">
      <c r="A44" s="1216"/>
      <c r="B44" s="181"/>
      <c r="C44" s="1218"/>
    </row>
    <row r="45" spans="1:3" s="14" customFormat="1" ht="15.75" customHeight="1">
      <c r="A45" s="1216"/>
      <c r="B45" s="181"/>
      <c r="C45" s="1218"/>
    </row>
    <row r="46" spans="1:3" s="14" customFormat="1" ht="15.75" customHeight="1">
      <c r="A46" s="1216"/>
      <c r="B46" s="181"/>
      <c r="C46" s="1218"/>
    </row>
    <row r="47" spans="1:3" s="14" customFormat="1" ht="15.75" customHeight="1">
      <c r="A47" s="1216"/>
      <c r="B47" s="181"/>
      <c r="C47" s="1218"/>
    </row>
    <row r="48" spans="1:3" s="14" customFormat="1" ht="15.75" customHeight="1">
      <c r="A48" s="1216"/>
      <c r="B48" s="181"/>
      <c r="C48" s="1218"/>
    </row>
    <row r="49" spans="1:3" s="14" customFormat="1" ht="15.75" customHeight="1">
      <c r="A49" s="1216"/>
      <c r="B49" s="181"/>
      <c r="C49" s="1218"/>
    </row>
    <row r="50" spans="1:3" s="14" customFormat="1" ht="15.75" customHeight="1">
      <c r="A50" s="1216"/>
      <c r="B50" s="181"/>
      <c r="C50" s="1218"/>
    </row>
    <row r="51" spans="1:3" s="14" customFormat="1" ht="15.75" customHeight="1">
      <c r="A51" s="1216"/>
      <c r="B51" s="181"/>
      <c r="C51" s="1218"/>
    </row>
    <row r="52" spans="1:3" s="14" customFormat="1" ht="15.75" customHeight="1">
      <c r="A52" s="1216"/>
      <c r="B52" s="181"/>
      <c r="C52" s="1218"/>
    </row>
    <row r="53" spans="1:3" s="14" customFormat="1" ht="15.75" customHeight="1">
      <c r="A53" s="1216"/>
      <c r="B53" s="181"/>
      <c r="C53" s="1218"/>
    </row>
    <row r="54" spans="1:3" s="14" customFormat="1" ht="15.75" customHeight="1">
      <c r="A54" s="1216"/>
      <c r="B54" s="181"/>
      <c r="C54" s="1218"/>
    </row>
    <row r="55" spans="1:3" s="14" customFormat="1" ht="15.75">
      <c r="A55" s="1216"/>
      <c r="B55" s="1397"/>
      <c r="C55" s="1401"/>
    </row>
    <row r="56" spans="1:3" s="14" customFormat="1" ht="15.75">
      <c r="A56" s="1216"/>
      <c r="B56" s="22"/>
      <c r="C56" s="51"/>
    </row>
    <row r="57" spans="1:3" ht="15.75">
      <c r="A57" s="10" t="s">
        <v>2427</v>
      </c>
    </row>
    <row r="58" spans="1:3" ht="15.75">
      <c r="A58" s="59" t="s">
        <v>2428</v>
      </c>
    </row>
    <row r="59" spans="1:3" ht="15.75">
      <c r="A59" s="59" t="s">
        <v>2429</v>
      </c>
    </row>
  </sheetData>
  <sheetProtection password="FEF7" sheet="1" objects="1" scenarios="1"/>
  <mergeCells count="1">
    <mergeCell ref="A3:C3"/>
  </mergeCells>
  <phoneticPr fontId="5" type="noConversion"/>
  <pageMargins left="0.5" right="0.5" top="1" bottom="0.5" header="0.5" footer="0.5"/>
  <pageSetup scale="94" firstPageNumber="3" orientation="portrait" useFirstPageNumber="1" r:id="rId1"/>
  <headerFooter alignWithMargins="0">
    <oddFooter>&amp;CApplication Page &amp;P</oddFooter>
  </headerFooter>
  <rowBreaks count="1" manualBreakCount="1">
    <brk id="27" max="16383" man="1"/>
  </rowBreaks>
</worksheet>
</file>

<file path=xl/worksheets/sheet40.xml><?xml version="1.0" encoding="utf-8"?>
<worksheet xmlns="http://schemas.openxmlformats.org/spreadsheetml/2006/main" xmlns:r="http://schemas.openxmlformats.org/officeDocument/2006/relationships">
  <sheetPr codeName="Sheet41">
    <pageSetUpPr autoPageBreaks="0"/>
  </sheetPr>
  <dimension ref="A1:O60"/>
  <sheetViews>
    <sheetView showGridLines="0" showRowColHeaders="0" workbookViewId="0"/>
  </sheetViews>
  <sheetFormatPr defaultRowHeight="12.75"/>
  <cols>
    <col min="3" max="3" width="4.7109375" customWidth="1"/>
    <col min="4" max="4" width="3.85546875" customWidth="1"/>
    <col min="5" max="5" width="12.42578125" customWidth="1"/>
    <col min="6" max="6" width="19.140625" customWidth="1"/>
    <col min="7" max="7" width="11.5703125" customWidth="1"/>
    <col min="8" max="8" width="14.42578125" customWidth="1"/>
    <col min="9" max="9" width="13" customWidth="1"/>
    <col min="10" max="13" width="2.7109375" customWidth="1"/>
  </cols>
  <sheetData>
    <row r="1" spans="1:15" ht="15.75">
      <c r="A1" s="383" t="s">
        <v>1373</v>
      </c>
      <c r="B1" s="15"/>
      <c r="C1" s="15"/>
      <c r="D1" s="15"/>
      <c r="E1" s="15"/>
      <c r="F1" s="15"/>
      <c r="G1" s="15"/>
      <c r="H1" s="15"/>
      <c r="I1" s="15"/>
    </row>
    <row r="2" spans="1:15" ht="15.75">
      <c r="A2" s="383" t="s">
        <v>1374</v>
      </c>
      <c r="B2" s="15"/>
      <c r="C2" s="15"/>
      <c r="D2" s="15"/>
      <c r="E2" s="15"/>
      <c r="F2" s="15"/>
      <c r="G2" s="15"/>
      <c r="H2" s="15"/>
      <c r="I2" s="15"/>
    </row>
    <row r="3" spans="1:15" ht="15.75">
      <c r="A3" s="31" t="s">
        <v>1375</v>
      </c>
      <c r="B3" s="15"/>
      <c r="C3" s="15"/>
      <c r="D3" s="15"/>
      <c r="E3" s="15"/>
      <c r="F3" s="15"/>
      <c r="G3" s="15"/>
      <c r="H3" s="15"/>
      <c r="I3" s="15"/>
    </row>
    <row r="4" spans="1:15" ht="15.75">
      <c r="A4" s="16"/>
      <c r="B4" s="12"/>
      <c r="C4" s="12"/>
      <c r="D4" s="12"/>
    </row>
    <row r="5" spans="1:15" ht="15.75">
      <c r="A5" s="16"/>
      <c r="B5" s="16" t="s">
        <v>1376</v>
      </c>
      <c r="C5" s="12"/>
      <c r="D5" s="12"/>
      <c r="F5" s="1757">
        <f>'Page 5'!F5</f>
        <v>0</v>
      </c>
      <c r="G5" s="1757"/>
      <c r="H5" s="1757"/>
      <c r="I5" s="1757"/>
    </row>
    <row r="6" spans="1:15" ht="15.75">
      <c r="A6" s="16"/>
      <c r="B6" s="16" t="s">
        <v>466</v>
      </c>
      <c r="C6" s="12"/>
      <c r="D6" s="12"/>
      <c r="F6" s="1755" t="str">
        <f>'Page 5'!G6&amp;", "&amp;'Page 5'!D7:J7&amp;", WY"</f>
        <v>, , WY</v>
      </c>
      <c r="G6" s="1755"/>
      <c r="H6" s="1755"/>
      <c r="I6" s="1755"/>
      <c r="N6" s="1993"/>
      <c r="O6" s="1993"/>
    </row>
    <row r="7" spans="1:15" ht="13.5" thickBot="1">
      <c r="A7" s="12"/>
      <c r="C7" s="12"/>
      <c r="D7" s="12"/>
      <c r="G7" s="54" t="s">
        <v>556</v>
      </c>
      <c r="N7" s="1993"/>
      <c r="O7" s="1993"/>
    </row>
    <row r="8" spans="1:15" ht="33" thickTop="1" thickBot="1">
      <c r="A8" s="1988" t="s">
        <v>1377</v>
      </c>
      <c r="B8" s="1984"/>
      <c r="C8" s="1984"/>
      <c r="D8" s="1984"/>
      <c r="E8" s="1984"/>
      <c r="F8" s="402" t="s">
        <v>415</v>
      </c>
      <c r="G8" s="402" t="s">
        <v>414</v>
      </c>
      <c r="H8" s="1994" t="s">
        <v>413</v>
      </c>
      <c r="I8" s="1995"/>
    </row>
    <row r="9" spans="1:15" ht="16.5" thickTop="1" thickBot="1">
      <c r="A9" s="1986"/>
      <c r="B9" s="1987"/>
      <c r="C9" s="1987"/>
      <c r="D9" s="1987"/>
      <c r="E9" s="1987"/>
      <c r="F9" s="538"/>
      <c r="G9" s="710"/>
      <c r="H9" s="1989"/>
      <c r="I9" s="1990"/>
    </row>
    <row r="10" spans="1:15" ht="16.5" thickTop="1" thickBot="1">
      <c r="A10" s="1986"/>
      <c r="B10" s="1987"/>
      <c r="C10" s="1987"/>
      <c r="D10" s="1987"/>
      <c r="E10" s="1987"/>
      <c r="F10" s="538"/>
      <c r="G10" s="710"/>
      <c r="H10" s="1989"/>
      <c r="I10" s="1990"/>
    </row>
    <row r="11" spans="1:15" ht="16.5" thickTop="1" thickBot="1">
      <c r="A11" s="1986"/>
      <c r="B11" s="1987"/>
      <c r="C11" s="1987"/>
      <c r="D11" s="1987"/>
      <c r="E11" s="1987"/>
      <c r="F11" s="538"/>
      <c r="G11" s="710"/>
      <c r="H11" s="1989"/>
      <c r="I11" s="1990"/>
    </row>
    <row r="12" spans="1:15" ht="16.5" thickTop="1" thickBot="1">
      <c r="A12" s="1986"/>
      <c r="B12" s="1987"/>
      <c r="C12" s="1987"/>
      <c r="D12" s="1987"/>
      <c r="E12" s="1987"/>
      <c r="F12" s="538"/>
      <c r="G12" s="710"/>
      <c r="H12" s="1991"/>
      <c r="I12" s="1992"/>
    </row>
    <row r="13" spans="1:15" ht="16.5" thickTop="1" thickBot="1">
      <c r="A13" s="1986"/>
      <c r="B13" s="1987"/>
      <c r="C13" s="1987"/>
      <c r="D13" s="1987"/>
      <c r="E13" s="1987"/>
      <c r="F13" s="538"/>
      <c r="G13" s="710"/>
      <c r="H13" s="1991"/>
      <c r="I13" s="1992"/>
    </row>
    <row r="14" spans="1:15" ht="16.5" thickTop="1" thickBot="1">
      <c r="A14" s="1986"/>
      <c r="B14" s="1987"/>
      <c r="C14" s="1987"/>
      <c r="D14" s="1987"/>
      <c r="E14" s="1987"/>
      <c r="F14" s="538"/>
      <c r="G14" s="710"/>
      <c r="H14" s="1991"/>
      <c r="I14" s="1992"/>
    </row>
    <row r="15" spans="1:15" ht="16.5" thickTop="1" thickBot="1">
      <c r="A15" s="1986"/>
      <c r="B15" s="1987"/>
      <c r="C15" s="1987"/>
      <c r="D15" s="1987"/>
      <c r="E15" s="1987"/>
      <c r="F15" s="538"/>
      <c r="G15" s="710"/>
      <c r="H15" s="1991"/>
      <c r="I15" s="1992"/>
    </row>
    <row r="16" spans="1:15" ht="16.5" thickTop="1" thickBot="1">
      <c r="A16" s="1986"/>
      <c r="B16" s="1987"/>
      <c r="C16" s="1987"/>
      <c r="D16" s="1987"/>
      <c r="E16" s="1987"/>
      <c r="F16" s="538"/>
      <c r="G16" s="710"/>
      <c r="H16" s="1991"/>
      <c r="I16" s="1992"/>
    </row>
    <row r="17" spans="1:9" ht="16.5" thickTop="1" thickBot="1">
      <c r="A17" s="1986"/>
      <c r="B17" s="1987"/>
      <c r="C17" s="1987"/>
      <c r="D17" s="1987"/>
      <c r="E17" s="1987"/>
      <c r="F17" s="538"/>
      <c r="G17" s="710"/>
      <c r="H17" s="1991"/>
      <c r="I17" s="1992"/>
    </row>
    <row r="18" spans="1:9" ht="16.5" thickTop="1" thickBot="1">
      <c r="A18" s="1986"/>
      <c r="B18" s="1987"/>
      <c r="C18" s="1987"/>
      <c r="D18" s="1987"/>
      <c r="E18" s="1987"/>
      <c r="F18" s="538"/>
      <c r="G18" s="710"/>
      <c r="H18" s="1991"/>
      <c r="I18" s="1992"/>
    </row>
    <row r="19" spans="1:9" ht="16.5" thickTop="1">
      <c r="A19" s="401"/>
      <c r="B19" s="12"/>
      <c r="C19" s="12"/>
      <c r="D19" s="12"/>
      <c r="E19" s="12"/>
      <c r="F19" s="401"/>
      <c r="G19" s="401"/>
      <c r="H19" s="401"/>
      <c r="I19" s="92"/>
    </row>
    <row r="20" spans="1:9" ht="63" customHeight="1">
      <c r="A20" s="1718" t="s">
        <v>575</v>
      </c>
      <c r="B20" s="1520"/>
      <c r="C20" s="1520"/>
      <c r="D20" s="1520"/>
      <c r="E20" s="1520"/>
      <c r="F20" s="1520"/>
      <c r="G20" s="1520"/>
      <c r="H20" s="1520"/>
      <c r="I20" s="1520"/>
    </row>
    <row r="21" spans="1:9" ht="15.75">
      <c r="A21" s="45"/>
      <c r="B21" s="12"/>
      <c r="C21" s="12"/>
      <c r="D21" s="12"/>
    </row>
    <row r="22" spans="1:9" ht="15.75">
      <c r="A22" s="45"/>
      <c r="B22" s="12"/>
      <c r="C22" s="12"/>
      <c r="D22" s="12"/>
    </row>
    <row r="23" spans="1:9" ht="15.75">
      <c r="A23" s="45"/>
      <c r="B23" s="12"/>
      <c r="C23" s="12"/>
      <c r="D23" s="12"/>
    </row>
    <row r="24" spans="1:9" ht="15.75">
      <c r="A24" s="45"/>
      <c r="B24" s="12"/>
      <c r="C24" s="12"/>
      <c r="D24" s="12"/>
    </row>
    <row r="25" spans="1:9" ht="15.75">
      <c r="A25" s="113" t="s">
        <v>576</v>
      </c>
      <c r="B25" s="15"/>
      <c r="C25" s="15"/>
      <c r="D25" s="15"/>
      <c r="E25" s="15"/>
      <c r="F25" s="15"/>
      <c r="G25" s="15"/>
      <c r="H25" s="15"/>
      <c r="I25" s="15"/>
    </row>
    <row r="26" spans="1:9" ht="15.75">
      <c r="A26" s="45"/>
      <c r="B26" s="12"/>
      <c r="C26" s="12"/>
      <c r="D26" s="12"/>
    </row>
    <row r="27" spans="1:9" ht="110.25" customHeight="1">
      <c r="A27" s="1718" t="s">
        <v>1953</v>
      </c>
      <c r="B27" s="1520"/>
      <c r="C27" s="1520"/>
      <c r="D27" s="1520"/>
      <c r="E27" s="1520"/>
      <c r="F27" s="1520"/>
      <c r="G27" s="1520"/>
      <c r="H27" s="1520"/>
      <c r="I27" s="1520"/>
    </row>
    <row r="28" spans="1:9" ht="15.75">
      <c r="A28" s="16"/>
      <c r="B28" s="12"/>
      <c r="C28" s="12"/>
      <c r="D28" s="12"/>
    </row>
    <row r="29" spans="1:9" ht="63" customHeight="1">
      <c r="A29" s="1718" t="s">
        <v>577</v>
      </c>
      <c r="B29" s="1520"/>
      <c r="C29" s="1520"/>
      <c r="D29" s="1520"/>
      <c r="E29" s="1520"/>
      <c r="F29" s="1520"/>
      <c r="G29" s="1520"/>
      <c r="H29" s="1520"/>
      <c r="I29" s="1520"/>
    </row>
    <row r="30" spans="1:9" ht="15.75" customHeight="1">
      <c r="A30" s="328"/>
      <c r="B30" s="179"/>
      <c r="C30" s="179"/>
      <c r="D30" s="179"/>
      <c r="E30" s="179"/>
      <c r="F30" s="179"/>
      <c r="G30" s="179"/>
      <c r="H30" s="179"/>
      <c r="I30" s="179"/>
    </row>
    <row r="32" spans="1:9" s="22" customFormat="1">
      <c r="A32" s="63"/>
      <c r="B32" s="57"/>
      <c r="C32" s="57"/>
      <c r="D32" s="57"/>
      <c r="E32" s="57"/>
      <c r="F32" s="57"/>
      <c r="G32" s="57"/>
      <c r="H32" s="57"/>
      <c r="I32" s="57"/>
    </row>
    <row r="33" spans="1:9" ht="15.75">
      <c r="A33" s="383" t="s">
        <v>1373</v>
      </c>
      <c r="B33" s="15"/>
      <c r="C33" s="15"/>
      <c r="D33" s="15"/>
      <c r="E33" s="15"/>
      <c r="F33" s="15"/>
      <c r="G33" s="15"/>
      <c r="H33" s="15"/>
      <c r="I33" s="15"/>
    </row>
    <row r="34" spans="1:9" ht="15.75">
      <c r="A34" s="383" t="s">
        <v>578</v>
      </c>
      <c r="B34" s="15"/>
      <c r="C34" s="15"/>
      <c r="D34" s="15"/>
      <c r="E34" s="15"/>
      <c r="F34" s="15"/>
      <c r="G34" s="15"/>
      <c r="H34" s="15"/>
      <c r="I34" s="15"/>
    </row>
    <row r="35" spans="1:9" ht="15.75">
      <c r="A35" s="31" t="s">
        <v>1375</v>
      </c>
      <c r="B35" s="15"/>
      <c r="C35" s="15"/>
      <c r="D35" s="15"/>
      <c r="E35" s="15"/>
      <c r="F35" s="15"/>
      <c r="G35" s="15"/>
      <c r="H35" s="15"/>
      <c r="I35" s="15"/>
    </row>
    <row r="36" spans="1:9" ht="15.75">
      <c r="A36" s="84"/>
    </row>
    <row r="37" spans="1:9" ht="15.75">
      <c r="A37" s="11"/>
    </row>
    <row r="38" spans="1:9" ht="15.75">
      <c r="A38" s="11" t="s">
        <v>579</v>
      </c>
    </row>
    <row r="39" spans="1:9" ht="31.5" customHeight="1">
      <c r="A39" s="1718" t="s">
        <v>580</v>
      </c>
      <c r="B39" s="1520"/>
      <c r="C39" s="1520"/>
      <c r="D39" s="1520"/>
      <c r="E39" s="1520"/>
      <c r="F39" s="1520"/>
      <c r="G39" s="1520"/>
      <c r="H39" s="1520"/>
      <c r="I39" s="1520"/>
    </row>
    <row r="40" spans="1:9" ht="157.5" customHeight="1">
      <c r="A40" s="1718" t="s">
        <v>1787</v>
      </c>
      <c r="B40" s="1520"/>
      <c r="C40" s="1520"/>
      <c r="D40" s="1520"/>
      <c r="E40" s="1520"/>
      <c r="F40" s="1520"/>
      <c r="G40" s="1520"/>
      <c r="H40" s="1520"/>
      <c r="I40" s="1520"/>
    </row>
    <row r="41" spans="1:9" ht="31.5" customHeight="1">
      <c r="A41" s="1718" t="s">
        <v>443</v>
      </c>
      <c r="B41" s="1520"/>
      <c r="C41" s="1520"/>
      <c r="D41" s="1520"/>
      <c r="E41" s="1520"/>
      <c r="F41" s="1520"/>
      <c r="G41" s="1520"/>
      <c r="H41" s="1520"/>
      <c r="I41" s="1520"/>
    </row>
    <row r="42" spans="1:9" ht="78.75" customHeight="1">
      <c r="A42" s="1718" t="s">
        <v>408</v>
      </c>
      <c r="B42" s="1520"/>
      <c r="C42" s="1520"/>
      <c r="D42" s="1520"/>
      <c r="E42" s="1520"/>
      <c r="F42" s="1520"/>
      <c r="G42" s="1520"/>
      <c r="H42" s="1520"/>
      <c r="I42" s="1520"/>
    </row>
    <row r="43" spans="1:9" ht="15.75">
      <c r="A43" s="11"/>
    </row>
    <row r="44" spans="1:9" ht="16.5" thickBot="1">
      <c r="A44" s="11"/>
    </row>
    <row r="45" spans="1:9" ht="17.25" thickTop="1" thickBot="1">
      <c r="A45" s="1980" t="s">
        <v>409</v>
      </c>
      <c r="B45" s="1981"/>
      <c r="C45" s="1981"/>
      <c r="D45" s="1982"/>
      <c r="E45" s="1983" t="s">
        <v>410</v>
      </c>
      <c r="F45" s="1984"/>
      <c r="G45" s="1983" t="s">
        <v>411</v>
      </c>
      <c r="H45" s="1984"/>
      <c r="I45" s="403" t="s">
        <v>990</v>
      </c>
    </row>
    <row r="46" spans="1:9" ht="17.25" thickTop="1" thickBot="1">
      <c r="A46" s="1973"/>
      <c r="B46" s="1974"/>
      <c r="C46" s="1974"/>
      <c r="D46" s="1975"/>
      <c r="E46" s="1976"/>
      <c r="F46" s="1977"/>
      <c r="G46" s="1978"/>
      <c r="H46" s="1979"/>
      <c r="I46" s="404"/>
    </row>
    <row r="47" spans="1:9" ht="17.25" thickTop="1" thickBot="1">
      <c r="A47" s="1973"/>
      <c r="B47" s="1974"/>
      <c r="C47" s="1974"/>
      <c r="D47" s="1975"/>
      <c r="E47" s="1976"/>
      <c r="F47" s="1977"/>
      <c r="G47" s="1978"/>
      <c r="H47" s="1979"/>
      <c r="I47" s="404"/>
    </row>
    <row r="48" spans="1:9" ht="17.25" thickTop="1" thickBot="1">
      <c r="A48" s="1973"/>
      <c r="B48" s="1974"/>
      <c r="C48" s="1974"/>
      <c r="D48" s="1975"/>
      <c r="E48" s="1976"/>
      <c r="F48" s="1977"/>
      <c r="G48" s="1978"/>
      <c r="H48" s="1979"/>
      <c r="I48" s="404"/>
    </row>
    <row r="49" spans="1:9" ht="17.25" thickTop="1" thickBot="1">
      <c r="A49" s="1973"/>
      <c r="B49" s="1974"/>
      <c r="C49" s="1974"/>
      <c r="D49" s="1975"/>
      <c r="E49" s="1976"/>
      <c r="F49" s="1977"/>
      <c r="G49" s="1978"/>
      <c r="H49" s="1979"/>
      <c r="I49" s="404"/>
    </row>
    <row r="50" spans="1:9" ht="17.25" thickTop="1" thickBot="1">
      <c r="A50" s="1973"/>
      <c r="B50" s="1974"/>
      <c r="C50" s="1974"/>
      <c r="D50" s="1975"/>
      <c r="E50" s="1976"/>
      <c r="F50" s="1977"/>
      <c r="G50" s="1978"/>
      <c r="H50" s="1979"/>
      <c r="I50" s="404"/>
    </row>
    <row r="51" spans="1:9" ht="17.25" thickTop="1" thickBot="1">
      <c r="A51" s="1973"/>
      <c r="B51" s="1974"/>
      <c r="C51" s="1974"/>
      <c r="D51" s="1975"/>
      <c r="E51" s="1976"/>
      <c r="F51" s="1977"/>
      <c r="G51" s="1978"/>
      <c r="H51" s="1979"/>
      <c r="I51" s="404"/>
    </row>
    <row r="52" spans="1:9" ht="17.25" thickTop="1" thickBot="1">
      <c r="A52" s="1973"/>
      <c r="B52" s="1974"/>
      <c r="C52" s="1974"/>
      <c r="D52" s="1975"/>
      <c r="E52" s="1976"/>
      <c r="F52" s="1977"/>
      <c r="G52" s="1978"/>
      <c r="H52" s="1979"/>
      <c r="I52" s="404"/>
    </row>
    <row r="53" spans="1:9" ht="17.25" thickTop="1" thickBot="1">
      <c r="A53" s="1973"/>
      <c r="B53" s="1974"/>
      <c r="C53" s="1974"/>
      <c r="D53" s="1975"/>
      <c r="E53" s="1976"/>
      <c r="F53" s="1977"/>
      <c r="G53" s="1978"/>
      <c r="H53" s="1979"/>
      <c r="I53" s="404"/>
    </row>
    <row r="54" spans="1:9" ht="17.25" thickTop="1" thickBot="1">
      <c r="A54" s="1973"/>
      <c r="B54" s="1974"/>
      <c r="C54" s="1974"/>
      <c r="D54" s="1975"/>
      <c r="E54" s="1976"/>
      <c r="F54" s="1977"/>
      <c r="G54" s="1978"/>
      <c r="H54" s="1979"/>
      <c r="I54" s="404"/>
    </row>
    <row r="55" spans="1:9" ht="17.25" thickTop="1" thickBot="1">
      <c r="A55" s="1973"/>
      <c r="B55" s="1974"/>
      <c r="C55" s="1974"/>
      <c r="D55" s="1975"/>
      <c r="E55" s="1976"/>
      <c r="F55" s="1977"/>
      <c r="G55" s="1978"/>
      <c r="H55" s="1979"/>
      <c r="I55" s="404"/>
    </row>
    <row r="56" spans="1:9" ht="16.5" thickTop="1">
      <c r="A56" s="401"/>
      <c r="B56" s="92"/>
      <c r="C56" s="92"/>
      <c r="D56" s="92"/>
      <c r="E56" s="401"/>
      <c r="F56" s="12"/>
      <c r="G56" s="401"/>
      <c r="H56" s="92"/>
      <c r="I56" s="401"/>
    </row>
    <row r="57" spans="1:9" ht="47.25" customHeight="1">
      <c r="A57" s="1985" t="s">
        <v>412</v>
      </c>
      <c r="B57" s="1520"/>
      <c r="C57" s="1520"/>
      <c r="D57" s="1520"/>
      <c r="E57" s="1520"/>
      <c r="F57" s="1520"/>
      <c r="G57" s="1520"/>
      <c r="H57" s="1520"/>
      <c r="I57" s="1520"/>
    </row>
    <row r="58" spans="1:9" ht="15.75">
      <c r="A58" s="401"/>
      <c r="B58" s="92"/>
      <c r="C58" s="92"/>
      <c r="D58" s="92"/>
      <c r="E58" s="401"/>
      <c r="F58" s="12"/>
      <c r="G58" s="401"/>
      <c r="H58" s="92"/>
      <c r="I58" s="401"/>
    </row>
    <row r="59" spans="1:9" ht="15.75">
      <c r="A59" s="401"/>
      <c r="B59" s="92"/>
      <c r="C59" s="92"/>
      <c r="D59" s="92"/>
      <c r="E59" s="401"/>
      <c r="F59" s="12"/>
      <c r="G59" s="401"/>
      <c r="H59" s="92"/>
      <c r="I59" s="401"/>
    </row>
    <row r="60" spans="1:9">
      <c r="A60" s="63"/>
      <c r="B60" s="57"/>
      <c r="C60" s="57"/>
      <c r="D60" s="57"/>
      <c r="E60" s="57"/>
      <c r="F60" s="57"/>
      <c r="G60" s="57"/>
      <c r="H60" s="57"/>
      <c r="I60" s="57"/>
    </row>
  </sheetData>
  <sheetProtection password="FEF7" sheet="1" objects="1" scenarios="1"/>
  <mergeCells count="66">
    <mergeCell ref="H16:I16"/>
    <mergeCell ref="H14:I14"/>
    <mergeCell ref="H17:I17"/>
    <mergeCell ref="N6:O7"/>
    <mergeCell ref="F5:I5"/>
    <mergeCell ref="F6:I6"/>
    <mergeCell ref="H10:I10"/>
    <mergeCell ref="H8:I8"/>
    <mergeCell ref="H9:I9"/>
    <mergeCell ref="A40:I40"/>
    <mergeCell ref="A8:E8"/>
    <mergeCell ref="A18:E18"/>
    <mergeCell ref="A9:E9"/>
    <mergeCell ref="A15:E15"/>
    <mergeCell ref="A11:E11"/>
    <mergeCell ref="A12:E12"/>
    <mergeCell ref="A13:E13"/>
    <mergeCell ref="A14:E14"/>
    <mergeCell ref="A10:E10"/>
    <mergeCell ref="A16:E16"/>
    <mergeCell ref="H11:I11"/>
    <mergeCell ref="H12:I12"/>
    <mergeCell ref="H13:I13"/>
    <mergeCell ref="H18:I18"/>
    <mergeCell ref="H15:I15"/>
    <mergeCell ref="A29:I29"/>
    <mergeCell ref="A17:E17"/>
    <mergeCell ref="A20:I20"/>
    <mergeCell ref="A27:I27"/>
    <mergeCell ref="A39:I39"/>
    <mergeCell ref="A57:I57"/>
    <mergeCell ref="A55:D55"/>
    <mergeCell ref="A52:D52"/>
    <mergeCell ref="A53:D53"/>
    <mergeCell ref="A54:D54"/>
    <mergeCell ref="E55:F55"/>
    <mergeCell ref="G55:H55"/>
    <mergeCell ref="E54:F54"/>
    <mergeCell ref="G54:H54"/>
    <mergeCell ref="G53:H53"/>
    <mergeCell ref="E52:F52"/>
    <mergeCell ref="G52:H52"/>
    <mergeCell ref="E53:F53"/>
    <mergeCell ref="E51:F51"/>
    <mergeCell ref="G51:H51"/>
    <mergeCell ref="E48:F48"/>
    <mergeCell ref="A45:D45"/>
    <mergeCell ref="A51:D51"/>
    <mergeCell ref="A50:D50"/>
    <mergeCell ref="G48:H48"/>
    <mergeCell ref="E49:F49"/>
    <mergeCell ref="G49:H49"/>
    <mergeCell ref="A48:D48"/>
    <mergeCell ref="E46:F46"/>
    <mergeCell ref="G46:H46"/>
    <mergeCell ref="E47:F47"/>
    <mergeCell ref="G47:H47"/>
    <mergeCell ref="E45:F45"/>
    <mergeCell ref="G45:H45"/>
    <mergeCell ref="A46:D46"/>
    <mergeCell ref="A47:D47"/>
    <mergeCell ref="A41:I41"/>
    <mergeCell ref="A42:I42"/>
    <mergeCell ref="E50:F50"/>
    <mergeCell ref="G50:H50"/>
    <mergeCell ref="A49:D49"/>
  </mergeCells>
  <phoneticPr fontId="5" type="noConversion"/>
  <pageMargins left="0.5" right="0.4" top="1" bottom="0.25" header="0.5" footer="0.5"/>
  <pageSetup firstPageNumber="55" orientation="portrait" useFirstPageNumber="1" r:id="rId1"/>
  <headerFooter alignWithMargins="0">
    <oddFooter>&amp;CApplication Page &amp;P</oddFooter>
  </headerFooter>
</worksheet>
</file>

<file path=xl/worksheets/sheet41.xml><?xml version="1.0" encoding="utf-8"?>
<worksheet xmlns="http://schemas.openxmlformats.org/spreadsheetml/2006/main" xmlns:r="http://schemas.openxmlformats.org/officeDocument/2006/relationships">
  <sheetPr codeName="Sheet42">
    <pageSetUpPr autoPageBreaks="0"/>
  </sheetPr>
  <dimension ref="A1:J116"/>
  <sheetViews>
    <sheetView showGridLines="0" showRowColHeaders="0" workbookViewId="0"/>
  </sheetViews>
  <sheetFormatPr defaultRowHeight="12.75"/>
  <cols>
    <col min="1" max="1" width="22" customWidth="1"/>
    <col min="2" max="2" width="21.140625" customWidth="1"/>
    <col min="3" max="3" width="19.28515625" customWidth="1"/>
    <col min="4" max="4" width="5.42578125" customWidth="1"/>
    <col min="5" max="5" width="13.42578125" customWidth="1"/>
    <col min="6" max="6" width="6" customWidth="1"/>
    <col min="7" max="8" width="7.28515625" customWidth="1"/>
    <col min="9" max="9" width="13.140625" customWidth="1"/>
    <col min="10" max="10" width="21.140625" customWidth="1"/>
    <col min="11" max="17" width="2.7109375" customWidth="1"/>
  </cols>
  <sheetData>
    <row r="1" spans="1:10" ht="15.75">
      <c r="A1" s="383" t="s">
        <v>1373</v>
      </c>
      <c r="B1" s="15"/>
      <c r="C1" s="15"/>
      <c r="D1" s="15"/>
      <c r="E1" s="15"/>
      <c r="F1" s="15"/>
      <c r="G1" s="15"/>
      <c r="H1" s="15"/>
      <c r="I1" s="15"/>
      <c r="J1" s="15"/>
    </row>
    <row r="2" spans="1:10" ht="15.75">
      <c r="A2" s="383" t="s">
        <v>1374</v>
      </c>
      <c r="B2" s="15"/>
      <c r="C2" s="15"/>
      <c r="D2" s="15"/>
      <c r="E2" s="15"/>
      <c r="F2" s="15"/>
      <c r="G2" s="15"/>
      <c r="H2" s="15"/>
      <c r="I2" s="15"/>
      <c r="J2" s="15"/>
    </row>
    <row r="3" spans="1:10" ht="15.75">
      <c r="A3" s="383" t="s">
        <v>419</v>
      </c>
      <c r="B3" s="15"/>
      <c r="C3" s="15"/>
      <c r="D3" s="15"/>
      <c r="E3" s="15"/>
      <c r="F3" s="15"/>
      <c r="G3" s="15"/>
      <c r="H3" s="15"/>
      <c r="I3" s="15"/>
      <c r="J3" s="15"/>
    </row>
    <row r="4" spans="1:10" ht="15.75">
      <c r="A4" s="31" t="s">
        <v>1375</v>
      </c>
      <c r="B4" s="15"/>
      <c r="C4" s="15"/>
      <c r="D4" s="15"/>
      <c r="E4" s="15"/>
      <c r="F4" s="15"/>
      <c r="G4" s="15"/>
      <c r="H4" s="15"/>
      <c r="I4" s="15"/>
      <c r="J4" s="15"/>
    </row>
    <row r="5" spans="1:10" ht="13.5" thickBot="1">
      <c r="B5" s="15"/>
      <c r="C5" s="15"/>
      <c r="D5" s="15"/>
      <c r="E5" s="15"/>
      <c r="F5" s="15"/>
      <c r="G5" s="15"/>
      <c r="H5" s="15"/>
      <c r="I5" s="15"/>
      <c r="J5" s="15"/>
    </row>
    <row r="6" spans="1:10" ht="80.25" thickTop="1" thickBot="1">
      <c r="A6" s="405" t="s">
        <v>416</v>
      </c>
      <c r="B6" s="406" t="s">
        <v>1038</v>
      </c>
      <c r="C6" s="406" t="s">
        <v>924</v>
      </c>
      <c r="D6" s="407" t="s">
        <v>467</v>
      </c>
      <c r="E6" s="721" t="s">
        <v>417</v>
      </c>
      <c r="F6" s="406" t="s">
        <v>925</v>
      </c>
      <c r="G6" s="406" t="s">
        <v>926</v>
      </c>
      <c r="H6" s="406" t="s">
        <v>418</v>
      </c>
      <c r="I6" s="406" t="s">
        <v>923</v>
      </c>
      <c r="J6" s="408" t="s">
        <v>927</v>
      </c>
    </row>
    <row r="7" spans="1:10" ht="17.25" customHeight="1" thickTop="1" thickBot="1">
      <c r="A7" s="711"/>
      <c r="B7" s="718"/>
      <c r="C7" s="722"/>
      <c r="D7" s="410"/>
      <c r="E7" s="722"/>
      <c r="F7" s="409"/>
      <c r="G7" s="409"/>
      <c r="H7" s="409"/>
      <c r="I7" s="539"/>
      <c r="J7" s="723"/>
    </row>
    <row r="8" spans="1:10" ht="17.25" thickTop="1" thickBot="1">
      <c r="A8" s="712"/>
      <c r="B8" s="718"/>
      <c r="C8" s="722"/>
      <c r="D8" s="410"/>
      <c r="E8" s="722"/>
      <c r="F8" s="409"/>
      <c r="G8" s="409"/>
      <c r="H8" s="409"/>
      <c r="I8" s="539"/>
      <c r="J8" s="723"/>
    </row>
    <row r="9" spans="1:10" ht="17.25" thickTop="1" thickBot="1">
      <c r="A9" s="712"/>
      <c r="B9" s="718"/>
      <c r="C9" s="722"/>
      <c r="D9" s="410"/>
      <c r="E9" s="722"/>
      <c r="F9" s="409"/>
      <c r="G9" s="409"/>
      <c r="H9" s="409"/>
      <c r="I9" s="539"/>
      <c r="J9" s="723"/>
    </row>
    <row r="10" spans="1:10" ht="17.25" thickTop="1" thickBot="1">
      <c r="A10" s="712"/>
      <c r="B10" s="718"/>
      <c r="C10" s="722"/>
      <c r="D10" s="410"/>
      <c r="E10" s="722"/>
      <c r="F10" s="409"/>
      <c r="G10" s="409"/>
      <c r="H10" s="409"/>
      <c r="I10" s="539"/>
      <c r="J10" s="723"/>
    </row>
    <row r="11" spans="1:10" ht="17.25" thickTop="1" thickBot="1">
      <c r="A11" s="712"/>
      <c r="B11" s="718"/>
      <c r="C11" s="722"/>
      <c r="D11" s="410"/>
      <c r="E11" s="722"/>
      <c r="F11" s="409"/>
      <c r="G11" s="409"/>
      <c r="H11" s="409"/>
      <c r="I11" s="539"/>
      <c r="J11" s="723"/>
    </row>
    <row r="12" spans="1:10" ht="17.25" thickTop="1" thickBot="1">
      <c r="A12" s="712"/>
      <c r="B12" s="718"/>
      <c r="C12" s="722"/>
      <c r="D12" s="410"/>
      <c r="E12" s="722"/>
      <c r="F12" s="409"/>
      <c r="G12" s="409"/>
      <c r="H12" s="409"/>
      <c r="I12" s="539"/>
      <c r="J12" s="723"/>
    </row>
    <row r="13" spans="1:10" ht="17.25" thickTop="1" thickBot="1">
      <c r="A13" s="712"/>
      <c r="B13" s="718"/>
      <c r="C13" s="722"/>
      <c r="D13" s="410"/>
      <c r="E13" s="722"/>
      <c r="F13" s="409"/>
      <c r="G13" s="409"/>
      <c r="H13" s="409"/>
      <c r="I13" s="539"/>
      <c r="J13" s="723"/>
    </row>
    <row r="14" spans="1:10" ht="17.25" thickTop="1" thickBot="1">
      <c r="A14" s="712"/>
      <c r="B14" s="718"/>
      <c r="C14" s="722"/>
      <c r="D14" s="410"/>
      <c r="E14" s="722"/>
      <c r="F14" s="409"/>
      <c r="G14" s="409"/>
      <c r="H14" s="409"/>
      <c r="I14" s="539"/>
      <c r="J14" s="723"/>
    </row>
    <row r="15" spans="1:10" ht="17.25" thickTop="1" thickBot="1">
      <c r="A15" s="712"/>
      <c r="B15" s="718"/>
      <c r="C15" s="722"/>
      <c r="D15" s="410"/>
      <c r="E15" s="722"/>
      <c r="F15" s="409"/>
      <c r="G15" s="409"/>
      <c r="H15" s="409"/>
      <c r="I15" s="539"/>
      <c r="J15" s="723"/>
    </row>
    <row r="16" spans="1:10" ht="17.25" thickTop="1" thickBot="1">
      <c r="A16" s="712"/>
      <c r="B16" s="718"/>
      <c r="C16" s="722"/>
      <c r="D16" s="410"/>
      <c r="E16" s="722"/>
      <c r="F16" s="409"/>
      <c r="G16" s="409"/>
      <c r="H16" s="409"/>
      <c r="I16" s="539"/>
      <c r="J16" s="723"/>
    </row>
    <row r="17" spans="1:10" ht="17.25" thickTop="1" thickBot="1">
      <c r="A17" s="712"/>
      <c r="B17" s="718"/>
      <c r="C17" s="722"/>
      <c r="D17" s="410"/>
      <c r="E17" s="722"/>
      <c r="F17" s="409"/>
      <c r="G17" s="409"/>
      <c r="H17" s="409"/>
      <c r="I17" s="539"/>
      <c r="J17" s="723"/>
    </row>
    <row r="18" spans="1:10" ht="17.25" thickTop="1" thickBot="1">
      <c r="A18" s="712"/>
      <c r="B18" s="718"/>
      <c r="C18" s="722"/>
      <c r="D18" s="410"/>
      <c r="E18" s="722"/>
      <c r="F18" s="409"/>
      <c r="G18" s="409"/>
      <c r="H18" s="409"/>
      <c r="I18" s="539"/>
      <c r="J18" s="723"/>
    </row>
    <row r="19" spans="1:10" ht="17.25" thickTop="1" thickBot="1">
      <c r="A19" s="712"/>
      <c r="B19" s="718"/>
      <c r="C19" s="722"/>
      <c r="D19" s="410"/>
      <c r="E19" s="722"/>
      <c r="F19" s="409"/>
      <c r="G19" s="409"/>
      <c r="H19" s="409"/>
      <c r="I19" s="539"/>
      <c r="J19" s="723"/>
    </row>
    <row r="20" spans="1:10" ht="17.25" thickTop="1" thickBot="1">
      <c r="A20" s="712"/>
      <c r="B20" s="718"/>
      <c r="C20" s="722"/>
      <c r="D20" s="410"/>
      <c r="E20" s="722"/>
      <c r="F20" s="409"/>
      <c r="G20" s="409"/>
      <c r="H20" s="409"/>
      <c r="I20" s="539"/>
      <c r="J20" s="723"/>
    </row>
    <row r="21" spans="1:10" ht="17.25" thickTop="1" thickBot="1">
      <c r="A21" s="712"/>
      <c r="B21" s="718"/>
      <c r="C21" s="722"/>
      <c r="D21" s="410"/>
      <c r="E21" s="722"/>
      <c r="F21" s="409"/>
      <c r="G21" s="409"/>
      <c r="H21" s="409"/>
      <c r="I21" s="539"/>
      <c r="J21" s="723"/>
    </row>
    <row r="22" spans="1:10" ht="17.25" thickTop="1" thickBot="1">
      <c r="A22" s="712"/>
      <c r="B22" s="718"/>
      <c r="C22" s="722"/>
      <c r="D22" s="410"/>
      <c r="E22" s="722"/>
      <c r="F22" s="409"/>
      <c r="G22" s="409"/>
      <c r="H22" s="409"/>
      <c r="I22" s="539"/>
      <c r="J22" s="723"/>
    </row>
    <row r="23" spans="1:10" ht="17.25" thickTop="1" thickBot="1">
      <c r="A23" s="712"/>
      <c r="B23" s="718"/>
      <c r="C23" s="722"/>
      <c r="D23" s="410"/>
      <c r="E23" s="722"/>
      <c r="F23" s="409"/>
      <c r="G23" s="409"/>
      <c r="H23" s="409"/>
      <c r="I23" s="539"/>
      <c r="J23" s="723"/>
    </row>
    <row r="24" spans="1:10" ht="17.25" thickTop="1" thickBot="1">
      <c r="A24" s="712"/>
      <c r="B24" s="718"/>
      <c r="C24" s="722"/>
      <c r="D24" s="410"/>
      <c r="E24" s="722"/>
      <c r="F24" s="409"/>
      <c r="G24" s="409"/>
      <c r="H24" s="409"/>
      <c r="I24" s="539"/>
      <c r="J24" s="723"/>
    </row>
    <row r="25" spans="1:10" ht="17.25" thickTop="1" thickBot="1">
      <c r="A25" s="712"/>
      <c r="B25" s="718"/>
      <c r="C25" s="722"/>
      <c r="D25" s="410"/>
      <c r="E25" s="722"/>
      <c r="F25" s="409"/>
      <c r="G25" s="409"/>
      <c r="H25" s="409"/>
      <c r="I25" s="539"/>
      <c r="J25" s="723"/>
    </row>
    <row r="26" spans="1:10" ht="17.25" thickTop="1" thickBot="1">
      <c r="A26" s="712"/>
      <c r="B26" s="718"/>
      <c r="C26" s="722"/>
      <c r="D26" s="410"/>
      <c r="E26" s="722"/>
      <c r="F26" s="409"/>
      <c r="G26" s="409"/>
      <c r="H26" s="409"/>
      <c r="I26" s="539"/>
      <c r="J26" s="723"/>
    </row>
    <row r="27" spans="1:10" ht="17.25" thickTop="1" thickBot="1">
      <c r="A27" s="712"/>
      <c r="B27" s="718"/>
      <c r="C27" s="722"/>
      <c r="D27" s="410"/>
      <c r="E27" s="722"/>
      <c r="F27" s="409"/>
      <c r="G27" s="409"/>
      <c r="H27" s="409"/>
      <c r="I27" s="539"/>
      <c r="J27" s="723"/>
    </row>
    <row r="28" spans="1:10" ht="13.5" thickTop="1">
      <c r="A28" s="713"/>
      <c r="B28" s="713"/>
      <c r="C28" s="713"/>
      <c r="E28" s="713"/>
      <c r="J28" s="713"/>
    </row>
    <row r="29" spans="1:10" s="22" customFormat="1">
      <c r="A29" s="714" t="s">
        <v>509</v>
      </c>
      <c r="B29" s="719"/>
      <c r="C29" s="719"/>
      <c r="D29" s="57"/>
      <c r="E29" s="719"/>
      <c r="F29" s="57"/>
      <c r="G29" s="57"/>
      <c r="H29" s="57"/>
      <c r="I29" s="57"/>
      <c r="J29" s="719"/>
    </row>
    <row r="30" spans="1:10" ht="15.75">
      <c r="A30" s="715" t="s">
        <v>1373</v>
      </c>
      <c r="B30" s="720"/>
      <c r="C30" s="720"/>
      <c r="D30" s="15"/>
      <c r="E30" s="720"/>
      <c r="F30" s="15"/>
      <c r="G30" s="15"/>
      <c r="H30" s="15"/>
      <c r="I30" s="15"/>
      <c r="J30" s="720"/>
    </row>
    <row r="31" spans="1:10" ht="15.75">
      <c r="A31" s="715" t="s">
        <v>2226</v>
      </c>
      <c r="B31" s="720"/>
      <c r="C31" s="720"/>
      <c r="D31" s="15"/>
      <c r="E31" s="720"/>
      <c r="F31" s="15"/>
      <c r="G31" s="15"/>
      <c r="H31" s="15"/>
      <c r="I31" s="15"/>
      <c r="J31" s="720"/>
    </row>
    <row r="32" spans="1:10" ht="15.75">
      <c r="A32" s="715" t="s">
        <v>419</v>
      </c>
      <c r="B32" s="720"/>
      <c r="C32" s="720"/>
      <c r="D32" s="15"/>
      <c r="E32" s="720"/>
      <c r="F32" s="15"/>
      <c r="G32" s="15"/>
      <c r="H32" s="15"/>
      <c r="I32" s="15"/>
      <c r="J32" s="720"/>
    </row>
    <row r="33" spans="1:10" ht="15.75">
      <c r="A33" s="716" t="s">
        <v>1375</v>
      </c>
      <c r="B33" s="720"/>
      <c r="C33" s="720"/>
      <c r="D33" s="15"/>
      <c r="E33" s="720"/>
      <c r="F33" s="15"/>
      <c r="G33" s="15"/>
      <c r="H33" s="15"/>
      <c r="I33" s="15"/>
      <c r="J33" s="720"/>
    </row>
    <row r="34" spans="1:10" ht="13.5" thickBot="1">
      <c r="A34" s="713"/>
      <c r="B34" s="720"/>
      <c r="C34" s="720"/>
      <c r="D34" s="15"/>
      <c r="E34" s="720"/>
      <c r="F34" s="15"/>
      <c r="G34" s="15"/>
      <c r="H34" s="15"/>
      <c r="I34" s="15"/>
      <c r="J34" s="720"/>
    </row>
    <row r="35" spans="1:10" ht="80.25" thickTop="1" thickBot="1">
      <c r="A35" s="717" t="s">
        <v>416</v>
      </c>
      <c r="B35" s="721" t="s">
        <v>1038</v>
      </c>
      <c r="C35" s="406" t="s">
        <v>924</v>
      </c>
      <c r="D35" s="407" t="s">
        <v>467</v>
      </c>
      <c r="E35" s="721" t="s">
        <v>417</v>
      </c>
      <c r="F35" s="406" t="s">
        <v>925</v>
      </c>
      <c r="G35" s="406" t="s">
        <v>926</v>
      </c>
      <c r="H35" s="406" t="s">
        <v>418</v>
      </c>
      <c r="I35" s="406" t="s">
        <v>923</v>
      </c>
      <c r="J35" s="408" t="s">
        <v>927</v>
      </c>
    </row>
    <row r="36" spans="1:10" ht="17.25" thickTop="1" thickBot="1">
      <c r="A36" s="712"/>
      <c r="B36" s="718"/>
      <c r="C36" s="722"/>
      <c r="D36" s="410"/>
      <c r="E36" s="722"/>
      <c r="F36" s="409"/>
      <c r="G36" s="409"/>
      <c r="H36" s="409"/>
      <c r="I36" s="539"/>
      <c r="J36" s="723"/>
    </row>
    <row r="37" spans="1:10" ht="17.25" thickTop="1" thickBot="1">
      <c r="A37" s="712"/>
      <c r="B37" s="718"/>
      <c r="C37" s="722"/>
      <c r="D37" s="410"/>
      <c r="E37" s="722"/>
      <c r="F37" s="409"/>
      <c r="G37" s="409"/>
      <c r="H37" s="409"/>
      <c r="I37" s="539"/>
      <c r="J37" s="723"/>
    </row>
    <row r="38" spans="1:10" ht="17.25" thickTop="1" thickBot="1">
      <c r="A38" s="712"/>
      <c r="B38" s="718"/>
      <c r="C38" s="722"/>
      <c r="D38" s="410"/>
      <c r="E38" s="722"/>
      <c r="F38" s="409"/>
      <c r="G38" s="409"/>
      <c r="H38" s="409"/>
      <c r="I38" s="539"/>
      <c r="J38" s="723"/>
    </row>
    <row r="39" spans="1:10" ht="17.25" thickTop="1" thickBot="1">
      <c r="A39" s="712"/>
      <c r="B39" s="718"/>
      <c r="C39" s="722"/>
      <c r="D39" s="410"/>
      <c r="E39" s="722"/>
      <c r="F39" s="409"/>
      <c r="G39" s="409"/>
      <c r="H39" s="409"/>
      <c r="I39" s="539"/>
      <c r="J39" s="723"/>
    </row>
    <row r="40" spans="1:10" ht="17.25" thickTop="1" thickBot="1">
      <c r="A40" s="712"/>
      <c r="B40" s="718"/>
      <c r="C40" s="722"/>
      <c r="D40" s="410"/>
      <c r="E40" s="722"/>
      <c r="F40" s="409"/>
      <c r="G40" s="409"/>
      <c r="H40" s="409"/>
      <c r="I40" s="539"/>
      <c r="J40" s="723"/>
    </row>
    <row r="41" spans="1:10" ht="17.25" thickTop="1" thickBot="1">
      <c r="A41" s="712"/>
      <c r="B41" s="718"/>
      <c r="C41" s="722"/>
      <c r="D41" s="410"/>
      <c r="E41" s="722"/>
      <c r="F41" s="409"/>
      <c r="G41" s="409"/>
      <c r="H41" s="409"/>
      <c r="I41" s="539"/>
      <c r="J41" s="723"/>
    </row>
    <row r="42" spans="1:10" ht="17.25" thickTop="1" thickBot="1">
      <c r="A42" s="712"/>
      <c r="B42" s="718"/>
      <c r="C42" s="722"/>
      <c r="D42" s="410"/>
      <c r="E42" s="722"/>
      <c r="F42" s="409"/>
      <c r="G42" s="409"/>
      <c r="H42" s="409"/>
      <c r="I42" s="539"/>
      <c r="J42" s="723"/>
    </row>
    <row r="43" spans="1:10" ht="17.25" thickTop="1" thickBot="1">
      <c r="A43" s="712"/>
      <c r="B43" s="718"/>
      <c r="C43" s="722"/>
      <c r="D43" s="410"/>
      <c r="E43" s="722"/>
      <c r="F43" s="409"/>
      <c r="G43" s="409"/>
      <c r="H43" s="409"/>
      <c r="I43" s="539"/>
      <c r="J43" s="723"/>
    </row>
    <row r="44" spans="1:10" ht="17.25" thickTop="1" thickBot="1">
      <c r="A44" s="712"/>
      <c r="B44" s="718"/>
      <c r="C44" s="722"/>
      <c r="D44" s="410"/>
      <c r="E44" s="722"/>
      <c r="F44" s="409"/>
      <c r="G44" s="409"/>
      <c r="H44" s="409"/>
      <c r="I44" s="539"/>
      <c r="J44" s="723"/>
    </row>
    <row r="45" spans="1:10" ht="17.25" thickTop="1" thickBot="1">
      <c r="A45" s="712"/>
      <c r="B45" s="718"/>
      <c r="C45" s="722"/>
      <c r="D45" s="410"/>
      <c r="E45" s="722"/>
      <c r="F45" s="409"/>
      <c r="G45" s="409"/>
      <c r="H45" s="409"/>
      <c r="I45" s="539"/>
      <c r="J45" s="723"/>
    </row>
    <row r="46" spans="1:10" ht="17.25" thickTop="1" thickBot="1">
      <c r="A46" s="712"/>
      <c r="B46" s="718"/>
      <c r="C46" s="722"/>
      <c r="D46" s="410"/>
      <c r="E46" s="722"/>
      <c r="F46" s="409"/>
      <c r="G46" s="409"/>
      <c r="H46" s="409"/>
      <c r="I46" s="539"/>
      <c r="J46" s="723"/>
    </row>
    <row r="47" spans="1:10" ht="17.25" thickTop="1" thickBot="1">
      <c r="A47" s="712"/>
      <c r="B47" s="718"/>
      <c r="C47" s="722"/>
      <c r="D47" s="410"/>
      <c r="E47" s="722"/>
      <c r="F47" s="409"/>
      <c r="G47" s="409"/>
      <c r="H47" s="409"/>
      <c r="I47" s="539"/>
      <c r="J47" s="723"/>
    </row>
    <row r="48" spans="1:10" ht="17.25" thickTop="1" thickBot="1">
      <c r="A48" s="712"/>
      <c r="B48" s="718"/>
      <c r="C48" s="722"/>
      <c r="D48" s="410"/>
      <c r="E48" s="722"/>
      <c r="F48" s="409"/>
      <c r="G48" s="409"/>
      <c r="H48" s="409"/>
      <c r="I48" s="539"/>
      <c r="J48" s="723"/>
    </row>
    <row r="49" spans="1:10" ht="17.25" thickTop="1" thickBot="1">
      <c r="A49" s="712"/>
      <c r="B49" s="718"/>
      <c r="C49" s="722"/>
      <c r="D49" s="410"/>
      <c r="E49" s="722"/>
      <c r="F49" s="409"/>
      <c r="G49" s="409"/>
      <c r="H49" s="409"/>
      <c r="I49" s="539"/>
      <c r="J49" s="723"/>
    </row>
    <row r="50" spans="1:10" ht="17.25" thickTop="1" thickBot="1">
      <c r="A50" s="712"/>
      <c r="B50" s="718"/>
      <c r="C50" s="722"/>
      <c r="D50" s="410"/>
      <c r="E50" s="722"/>
      <c r="F50" s="409"/>
      <c r="G50" s="409"/>
      <c r="H50" s="409"/>
      <c r="I50" s="539"/>
      <c r="J50" s="723"/>
    </row>
    <row r="51" spans="1:10" ht="17.25" thickTop="1" thickBot="1">
      <c r="A51" s="712"/>
      <c r="B51" s="718"/>
      <c r="C51" s="722"/>
      <c r="D51" s="410"/>
      <c r="E51" s="722"/>
      <c r="F51" s="409"/>
      <c r="G51" s="409"/>
      <c r="H51" s="409"/>
      <c r="I51" s="539"/>
      <c r="J51" s="723"/>
    </row>
    <row r="52" spans="1:10" ht="17.25" thickTop="1" thickBot="1">
      <c r="A52" s="712"/>
      <c r="B52" s="718"/>
      <c r="C52" s="722"/>
      <c r="D52" s="410"/>
      <c r="E52" s="722"/>
      <c r="F52" s="409"/>
      <c r="G52" s="409"/>
      <c r="H52" s="409"/>
      <c r="I52" s="539"/>
      <c r="J52" s="723"/>
    </row>
    <row r="53" spans="1:10" ht="17.25" thickTop="1" thickBot="1">
      <c r="A53" s="712"/>
      <c r="B53" s="718"/>
      <c r="C53" s="722"/>
      <c r="D53" s="410"/>
      <c r="E53" s="722"/>
      <c r="F53" s="409"/>
      <c r="G53" s="409"/>
      <c r="H53" s="409"/>
      <c r="I53" s="539"/>
      <c r="J53" s="723"/>
    </row>
    <row r="54" spans="1:10" ht="17.25" thickTop="1" thickBot="1">
      <c r="A54" s="712"/>
      <c r="B54" s="718"/>
      <c r="C54" s="722"/>
      <c r="D54" s="410"/>
      <c r="E54" s="722"/>
      <c r="F54" s="409"/>
      <c r="G54" s="409"/>
      <c r="H54" s="409"/>
      <c r="I54" s="539"/>
      <c r="J54" s="723"/>
    </row>
    <row r="55" spans="1:10" ht="17.25" thickTop="1" thickBot="1">
      <c r="A55" s="712"/>
      <c r="B55" s="718"/>
      <c r="C55" s="722"/>
      <c r="D55" s="410"/>
      <c r="E55" s="722"/>
      <c r="F55" s="409"/>
      <c r="G55" s="409"/>
      <c r="H55" s="409"/>
      <c r="I55" s="539"/>
      <c r="J55" s="723"/>
    </row>
    <row r="56" spans="1:10" ht="17.25" thickTop="1" thickBot="1">
      <c r="A56" s="712"/>
      <c r="B56" s="718"/>
      <c r="C56" s="722"/>
      <c r="D56" s="410"/>
      <c r="E56" s="722"/>
      <c r="F56" s="409"/>
      <c r="G56" s="409"/>
      <c r="H56" s="409"/>
      <c r="I56" s="539"/>
      <c r="J56" s="723"/>
    </row>
    <row r="57" spans="1:10" ht="13.5" thickTop="1">
      <c r="A57" s="713"/>
      <c r="B57" s="713"/>
      <c r="C57" s="713"/>
      <c r="E57" s="713"/>
      <c r="J57" s="713"/>
    </row>
    <row r="58" spans="1:10" s="22" customFormat="1">
      <c r="A58" s="714" t="s">
        <v>510</v>
      </c>
      <c r="B58" s="719"/>
      <c r="C58" s="719"/>
      <c r="D58" s="57"/>
      <c r="E58" s="719"/>
      <c r="F58" s="57"/>
      <c r="G58" s="57"/>
      <c r="H58" s="57"/>
      <c r="I58" s="57"/>
      <c r="J58" s="719"/>
    </row>
    <row r="59" spans="1:10" ht="15.75">
      <c r="A59" s="715" t="s">
        <v>1373</v>
      </c>
      <c r="B59" s="720"/>
      <c r="C59" s="720"/>
      <c r="D59" s="15"/>
      <c r="E59" s="720"/>
      <c r="F59" s="15"/>
      <c r="G59" s="15"/>
      <c r="H59" s="15"/>
      <c r="I59" s="15"/>
      <c r="J59" s="720"/>
    </row>
    <row r="60" spans="1:10" ht="15.75">
      <c r="A60" s="715" t="s">
        <v>2226</v>
      </c>
      <c r="B60" s="720"/>
      <c r="C60" s="720"/>
      <c r="D60" s="15"/>
      <c r="E60" s="720"/>
      <c r="F60" s="15"/>
      <c r="G60" s="15"/>
      <c r="H60" s="15"/>
      <c r="I60" s="15"/>
      <c r="J60" s="720"/>
    </row>
    <row r="61" spans="1:10" ht="15.75">
      <c r="A61" s="715" t="s">
        <v>419</v>
      </c>
      <c r="B61" s="720"/>
      <c r="C61" s="720"/>
      <c r="D61" s="15"/>
      <c r="E61" s="720"/>
      <c r="F61" s="15"/>
      <c r="G61" s="15"/>
      <c r="H61" s="15"/>
      <c r="I61" s="15"/>
      <c r="J61" s="720"/>
    </row>
    <row r="62" spans="1:10" ht="15.75">
      <c r="A62" s="716" t="s">
        <v>1375</v>
      </c>
      <c r="B62" s="720"/>
      <c r="C62" s="720"/>
      <c r="D62" s="15"/>
      <c r="E62" s="720"/>
      <c r="F62" s="15"/>
      <c r="G62" s="15"/>
      <c r="H62" s="15"/>
      <c r="I62" s="15"/>
      <c r="J62" s="720"/>
    </row>
    <row r="63" spans="1:10" ht="13.5" thickBot="1">
      <c r="A63" s="713"/>
      <c r="B63" s="720"/>
      <c r="C63" s="720"/>
      <c r="D63" s="15"/>
      <c r="E63" s="720"/>
      <c r="F63" s="15"/>
      <c r="G63" s="15"/>
      <c r="H63" s="15"/>
      <c r="I63" s="15"/>
      <c r="J63" s="720"/>
    </row>
    <row r="64" spans="1:10" ht="80.25" thickTop="1" thickBot="1">
      <c r="A64" s="717" t="s">
        <v>416</v>
      </c>
      <c r="B64" s="721" t="s">
        <v>1038</v>
      </c>
      <c r="C64" s="406" t="s">
        <v>924</v>
      </c>
      <c r="D64" s="407" t="s">
        <v>467</v>
      </c>
      <c r="E64" s="721" t="s">
        <v>417</v>
      </c>
      <c r="F64" s="406" t="s">
        <v>925</v>
      </c>
      <c r="G64" s="406" t="s">
        <v>926</v>
      </c>
      <c r="H64" s="406" t="s">
        <v>418</v>
      </c>
      <c r="I64" s="406" t="s">
        <v>923</v>
      </c>
      <c r="J64" s="408" t="s">
        <v>927</v>
      </c>
    </row>
    <row r="65" spans="1:10" ht="17.25" thickTop="1" thickBot="1">
      <c r="A65" s="712"/>
      <c r="B65" s="718"/>
      <c r="C65" s="722"/>
      <c r="D65" s="410"/>
      <c r="E65" s="722"/>
      <c r="F65" s="409"/>
      <c r="G65" s="409"/>
      <c r="H65" s="409"/>
      <c r="I65" s="539"/>
      <c r="J65" s="723"/>
    </row>
    <row r="66" spans="1:10" ht="17.25" thickTop="1" thickBot="1">
      <c r="A66" s="712"/>
      <c r="B66" s="718"/>
      <c r="C66" s="722"/>
      <c r="D66" s="410"/>
      <c r="E66" s="722"/>
      <c r="F66" s="409"/>
      <c r="G66" s="409"/>
      <c r="H66" s="409"/>
      <c r="I66" s="539"/>
      <c r="J66" s="723"/>
    </row>
    <row r="67" spans="1:10" ht="17.25" thickTop="1" thickBot="1">
      <c r="A67" s="712"/>
      <c r="B67" s="718"/>
      <c r="C67" s="722"/>
      <c r="D67" s="410"/>
      <c r="E67" s="722"/>
      <c r="F67" s="409"/>
      <c r="G67" s="409"/>
      <c r="H67" s="409"/>
      <c r="I67" s="539"/>
      <c r="J67" s="723"/>
    </row>
    <row r="68" spans="1:10" ht="17.25" thickTop="1" thickBot="1">
      <c r="A68" s="712"/>
      <c r="B68" s="718"/>
      <c r="C68" s="722"/>
      <c r="D68" s="410"/>
      <c r="E68" s="722"/>
      <c r="F68" s="409"/>
      <c r="G68" s="409"/>
      <c r="H68" s="409"/>
      <c r="I68" s="539"/>
      <c r="J68" s="723"/>
    </row>
    <row r="69" spans="1:10" ht="17.25" thickTop="1" thickBot="1">
      <c r="A69" s="712"/>
      <c r="B69" s="718"/>
      <c r="C69" s="722"/>
      <c r="D69" s="410"/>
      <c r="E69" s="722"/>
      <c r="F69" s="409"/>
      <c r="G69" s="409"/>
      <c r="H69" s="409"/>
      <c r="I69" s="539"/>
      <c r="J69" s="723"/>
    </row>
    <row r="70" spans="1:10" ht="17.25" thickTop="1" thickBot="1">
      <c r="A70" s="712"/>
      <c r="B70" s="718"/>
      <c r="C70" s="722"/>
      <c r="D70" s="410"/>
      <c r="E70" s="722"/>
      <c r="F70" s="409"/>
      <c r="G70" s="409"/>
      <c r="H70" s="409"/>
      <c r="I70" s="539"/>
      <c r="J70" s="723"/>
    </row>
    <row r="71" spans="1:10" ht="17.25" thickTop="1" thickBot="1">
      <c r="A71" s="712"/>
      <c r="B71" s="718"/>
      <c r="C71" s="722"/>
      <c r="D71" s="410"/>
      <c r="E71" s="722"/>
      <c r="F71" s="409"/>
      <c r="G71" s="409"/>
      <c r="H71" s="409"/>
      <c r="I71" s="539"/>
      <c r="J71" s="723"/>
    </row>
    <row r="72" spans="1:10" ht="17.25" thickTop="1" thickBot="1">
      <c r="A72" s="712"/>
      <c r="B72" s="718"/>
      <c r="C72" s="722"/>
      <c r="D72" s="410"/>
      <c r="E72" s="722"/>
      <c r="F72" s="409"/>
      <c r="G72" s="409"/>
      <c r="H72" s="409"/>
      <c r="I72" s="539"/>
      <c r="J72" s="723"/>
    </row>
    <row r="73" spans="1:10" ht="17.25" thickTop="1" thickBot="1">
      <c r="A73" s="712"/>
      <c r="B73" s="718"/>
      <c r="C73" s="722"/>
      <c r="D73" s="410"/>
      <c r="E73" s="722"/>
      <c r="F73" s="409"/>
      <c r="G73" s="409"/>
      <c r="H73" s="409"/>
      <c r="I73" s="539"/>
      <c r="J73" s="723"/>
    </row>
    <row r="74" spans="1:10" ht="17.25" thickTop="1" thickBot="1">
      <c r="A74" s="712"/>
      <c r="B74" s="718"/>
      <c r="C74" s="722"/>
      <c r="D74" s="410"/>
      <c r="E74" s="722"/>
      <c r="F74" s="409"/>
      <c r="G74" s="409"/>
      <c r="H74" s="409"/>
      <c r="I74" s="539"/>
      <c r="J74" s="723"/>
    </row>
    <row r="75" spans="1:10" ht="17.25" thickTop="1" thickBot="1">
      <c r="A75" s="712"/>
      <c r="B75" s="718"/>
      <c r="C75" s="722"/>
      <c r="D75" s="410"/>
      <c r="E75" s="722"/>
      <c r="F75" s="409"/>
      <c r="G75" s="409"/>
      <c r="H75" s="409"/>
      <c r="I75" s="539"/>
      <c r="J75" s="723"/>
    </row>
    <row r="76" spans="1:10" ht="17.25" thickTop="1" thickBot="1">
      <c r="A76" s="712"/>
      <c r="B76" s="718"/>
      <c r="C76" s="722"/>
      <c r="D76" s="410"/>
      <c r="E76" s="722"/>
      <c r="F76" s="409"/>
      <c r="G76" s="409"/>
      <c r="H76" s="409"/>
      <c r="I76" s="539"/>
      <c r="J76" s="723"/>
    </row>
    <row r="77" spans="1:10" ht="17.25" thickTop="1" thickBot="1">
      <c r="A77" s="712"/>
      <c r="B77" s="718"/>
      <c r="C77" s="722"/>
      <c r="D77" s="410"/>
      <c r="E77" s="722"/>
      <c r="F77" s="409"/>
      <c r="G77" s="409"/>
      <c r="H77" s="409"/>
      <c r="I77" s="539"/>
      <c r="J77" s="723"/>
    </row>
    <row r="78" spans="1:10" ht="17.25" thickTop="1" thickBot="1">
      <c r="A78" s="712"/>
      <c r="B78" s="718"/>
      <c r="C78" s="722"/>
      <c r="D78" s="410"/>
      <c r="E78" s="722"/>
      <c r="F78" s="409"/>
      <c r="G78" s="409"/>
      <c r="H78" s="409"/>
      <c r="I78" s="539"/>
      <c r="J78" s="723"/>
    </row>
    <row r="79" spans="1:10" ht="17.25" thickTop="1" thickBot="1">
      <c r="A79" s="712"/>
      <c r="B79" s="718"/>
      <c r="C79" s="722"/>
      <c r="D79" s="410"/>
      <c r="E79" s="722"/>
      <c r="F79" s="409"/>
      <c r="G79" s="409"/>
      <c r="H79" s="409"/>
      <c r="I79" s="539"/>
      <c r="J79" s="723"/>
    </row>
    <row r="80" spans="1:10" ht="17.25" thickTop="1" thickBot="1">
      <c r="A80" s="712"/>
      <c r="B80" s="718"/>
      <c r="C80" s="722"/>
      <c r="D80" s="410"/>
      <c r="E80" s="722"/>
      <c r="F80" s="409"/>
      <c r="G80" s="409"/>
      <c r="H80" s="409"/>
      <c r="I80" s="539"/>
      <c r="J80" s="723"/>
    </row>
    <row r="81" spans="1:10" ht="17.25" thickTop="1" thickBot="1">
      <c r="A81" s="712"/>
      <c r="B81" s="718"/>
      <c r="C81" s="722"/>
      <c r="D81" s="410"/>
      <c r="E81" s="722"/>
      <c r="F81" s="409"/>
      <c r="G81" s="409"/>
      <c r="H81" s="409"/>
      <c r="I81" s="539"/>
      <c r="J81" s="723"/>
    </row>
    <row r="82" spans="1:10" ht="17.25" thickTop="1" thickBot="1">
      <c r="A82" s="712"/>
      <c r="B82" s="718"/>
      <c r="C82" s="722"/>
      <c r="D82" s="410"/>
      <c r="E82" s="722"/>
      <c r="F82" s="409"/>
      <c r="G82" s="409"/>
      <c r="H82" s="409"/>
      <c r="I82" s="539"/>
      <c r="J82" s="723"/>
    </row>
    <row r="83" spans="1:10" ht="17.25" thickTop="1" thickBot="1">
      <c r="A83" s="712"/>
      <c r="B83" s="718"/>
      <c r="C83" s="722"/>
      <c r="D83" s="410"/>
      <c r="E83" s="722"/>
      <c r="F83" s="409"/>
      <c r="G83" s="409"/>
      <c r="H83" s="409"/>
      <c r="I83" s="539"/>
      <c r="J83" s="723"/>
    </row>
    <row r="84" spans="1:10" ht="17.25" thickTop="1" thickBot="1">
      <c r="A84" s="712"/>
      <c r="B84" s="718"/>
      <c r="C84" s="722"/>
      <c r="D84" s="410"/>
      <c r="E84" s="722"/>
      <c r="F84" s="409"/>
      <c r="G84" s="409"/>
      <c r="H84" s="409"/>
      <c r="I84" s="539"/>
      <c r="J84" s="723"/>
    </row>
    <row r="85" spans="1:10" ht="17.25" thickTop="1" thickBot="1">
      <c r="A85" s="712"/>
      <c r="B85" s="718"/>
      <c r="C85" s="722"/>
      <c r="D85" s="410"/>
      <c r="E85" s="722"/>
      <c r="F85" s="409"/>
      <c r="G85" s="409"/>
      <c r="H85" s="409"/>
      <c r="I85" s="539"/>
      <c r="J85" s="723"/>
    </row>
    <row r="86" spans="1:10" ht="13.5" thickTop="1">
      <c r="A86" s="713"/>
      <c r="B86" s="713"/>
      <c r="C86" s="713"/>
      <c r="E86" s="713"/>
      <c r="J86" s="713"/>
    </row>
    <row r="87" spans="1:10" s="22" customFormat="1">
      <c r="A87" s="714" t="s">
        <v>511</v>
      </c>
      <c r="B87" s="719"/>
      <c r="C87" s="719"/>
      <c r="D87" s="57"/>
      <c r="E87" s="719"/>
      <c r="F87" s="57"/>
      <c r="G87" s="57"/>
      <c r="H87" s="57"/>
      <c r="I87" s="57"/>
      <c r="J87" s="719"/>
    </row>
    <row r="88" spans="1:10" ht="15.75">
      <c r="A88" s="715" t="s">
        <v>1373</v>
      </c>
      <c r="B88" s="720"/>
      <c r="C88" s="720"/>
      <c r="D88" s="15"/>
      <c r="E88" s="720"/>
      <c r="F88" s="15"/>
      <c r="G88" s="15"/>
      <c r="H88" s="15"/>
      <c r="I88" s="15"/>
      <c r="J88" s="720"/>
    </row>
    <row r="89" spans="1:10" ht="15.75">
      <c r="A89" s="715" t="s">
        <v>2226</v>
      </c>
      <c r="B89" s="720"/>
      <c r="C89" s="720"/>
      <c r="D89" s="15"/>
      <c r="E89" s="720"/>
      <c r="F89" s="15"/>
      <c r="G89" s="15"/>
      <c r="H89" s="15"/>
      <c r="I89" s="15"/>
      <c r="J89" s="720"/>
    </row>
    <row r="90" spans="1:10" ht="15.75">
      <c r="A90" s="715" t="s">
        <v>419</v>
      </c>
      <c r="B90" s="720"/>
      <c r="C90" s="720"/>
      <c r="D90" s="15"/>
      <c r="E90" s="720"/>
      <c r="F90" s="15"/>
      <c r="G90" s="15"/>
      <c r="H90" s="15"/>
      <c r="I90" s="15"/>
      <c r="J90" s="720"/>
    </row>
    <row r="91" spans="1:10" ht="15.75">
      <c r="A91" s="716" t="s">
        <v>1375</v>
      </c>
      <c r="B91" s="720"/>
      <c r="C91" s="720"/>
      <c r="D91" s="15"/>
      <c r="E91" s="720"/>
      <c r="F91" s="15"/>
      <c r="G91" s="15"/>
      <c r="H91" s="15"/>
      <c r="I91" s="15"/>
      <c r="J91" s="720"/>
    </row>
    <row r="92" spans="1:10" ht="13.5" thickBot="1">
      <c r="A92" s="713"/>
      <c r="B92" s="720"/>
      <c r="C92" s="720"/>
      <c r="D92" s="15"/>
      <c r="E92" s="720"/>
      <c r="F92" s="15"/>
      <c r="G92" s="15"/>
      <c r="H92" s="15"/>
      <c r="I92" s="15"/>
      <c r="J92" s="720"/>
    </row>
    <row r="93" spans="1:10" ht="80.25" thickTop="1" thickBot="1">
      <c r="A93" s="717" t="s">
        <v>416</v>
      </c>
      <c r="B93" s="721" t="s">
        <v>1038</v>
      </c>
      <c r="C93" s="406" t="s">
        <v>924</v>
      </c>
      <c r="D93" s="407" t="s">
        <v>467</v>
      </c>
      <c r="E93" s="721" t="s">
        <v>417</v>
      </c>
      <c r="F93" s="406" t="s">
        <v>925</v>
      </c>
      <c r="G93" s="406" t="s">
        <v>926</v>
      </c>
      <c r="H93" s="406" t="s">
        <v>418</v>
      </c>
      <c r="I93" s="406" t="s">
        <v>923</v>
      </c>
      <c r="J93" s="408" t="s">
        <v>927</v>
      </c>
    </row>
    <row r="94" spans="1:10" ht="17.25" thickTop="1" thickBot="1">
      <c r="A94" s="712"/>
      <c r="B94" s="718"/>
      <c r="C94" s="722"/>
      <c r="D94" s="410"/>
      <c r="E94" s="722"/>
      <c r="F94" s="409"/>
      <c r="G94" s="409"/>
      <c r="H94" s="409"/>
      <c r="I94" s="539"/>
      <c r="J94" s="723"/>
    </row>
    <row r="95" spans="1:10" ht="17.25" thickTop="1" thickBot="1">
      <c r="A95" s="712"/>
      <c r="B95" s="718"/>
      <c r="C95" s="722"/>
      <c r="D95" s="410"/>
      <c r="E95" s="722"/>
      <c r="F95" s="409"/>
      <c r="G95" s="409"/>
      <c r="H95" s="409"/>
      <c r="I95" s="539"/>
      <c r="J95" s="723"/>
    </row>
    <row r="96" spans="1:10" ht="17.25" thickTop="1" thickBot="1">
      <c r="A96" s="712"/>
      <c r="B96" s="718"/>
      <c r="C96" s="722"/>
      <c r="D96" s="410"/>
      <c r="E96" s="722"/>
      <c r="F96" s="409"/>
      <c r="G96" s="409"/>
      <c r="H96" s="409"/>
      <c r="I96" s="539"/>
      <c r="J96" s="723"/>
    </row>
    <row r="97" spans="1:10" ht="17.25" thickTop="1" thickBot="1">
      <c r="A97" s="712"/>
      <c r="B97" s="718"/>
      <c r="C97" s="722"/>
      <c r="D97" s="410"/>
      <c r="E97" s="722"/>
      <c r="F97" s="409"/>
      <c r="G97" s="409"/>
      <c r="H97" s="409"/>
      <c r="I97" s="539"/>
      <c r="J97" s="723"/>
    </row>
    <row r="98" spans="1:10" ht="17.25" thickTop="1" thickBot="1">
      <c r="A98" s="712"/>
      <c r="B98" s="718"/>
      <c r="C98" s="722"/>
      <c r="D98" s="410"/>
      <c r="E98" s="722"/>
      <c r="F98" s="409"/>
      <c r="G98" s="409"/>
      <c r="H98" s="409"/>
      <c r="I98" s="539"/>
      <c r="J98" s="723"/>
    </row>
    <row r="99" spans="1:10" ht="17.25" thickTop="1" thickBot="1">
      <c r="A99" s="712"/>
      <c r="B99" s="718"/>
      <c r="C99" s="722"/>
      <c r="D99" s="410"/>
      <c r="E99" s="722"/>
      <c r="F99" s="409"/>
      <c r="G99" s="409"/>
      <c r="H99" s="409"/>
      <c r="I99" s="539"/>
      <c r="J99" s="723"/>
    </row>
    <row r="100" spans="1:10" ht="17.25" thickTop="1" thickBot="1">
      <c r="A100" s="712"/>
      <c r="B100" s="718"/>
      <c r="C100" s="722"/>
      <c r="D100" s="410"/>
      <c r="E100" s="722"/>
      <c r="F100" s="409"/>
      <c r="G100" s="409"/>
      <c r="H100" s="409"/>
      <c r="I100" s="539"/>
      <c r="J100" s="723"/>
    </row>
    <row r="101" spans="1:10" ht="17.25" thickTop="1" thickBot="1">
      <c r="A101" s="712"/>
      <c r="B101" s="718"/>
      <c r="C101" s="722"/>
      <c r="D101" s="410"/>
      <c r="E101" s="722"/>
      <c r="F101" s="409"/>
      <c r="G101" s="409"/>
      <c r="H101" s="409"/>
      <c r="I101" s="539"/>
      <c r="J101" s="723"/>
    </row>
    <row r="102" spans="1:10" ht="17.25" thickTop="1" thickBot="1">
      <c r="A102" s="712"/>
      <c r="B102" s="718"/>
      <c r="C102" s="722"/>
      <c r="D102" s="410"/>
      <c r="E102" s="722"/>
      <c r="F102" s="409"/>
      <c r="G102" s="409"/>
      <c r="H102" s="409"/>
      <c r="I102" s="539"/>
      <c r="J102" s="723"/>
    </row>
    <row r="103" spans="1:10" ht="17.25" thickTop="1" thickBot="1">
      <c r="A103" s="712"/>
      <c r="B103" s="718"/>
      <c r="C103" s="722"/>
      <c r="D103" s="410"/>
      <c r="E103" s="722"/>
      <c r="F103" s="409"/>
      <c r="G103" s="409"/>
      <c r="H103" s="409"/>
      <c r="I103" s="539"/>
      <c r="J103" s="723"/>
    </row>
    <row r="104" spans="1:10" ht="17.25" thickTop="1" thickBot="1">
      <c r="A104" s="712"/>
      <c r="B104" s="718"/>
      <c r="C104" s="722"/>
      <c r="D104" s="410"/>
      <c r="E104" s="722"/>
      <c r="F104" s="409"/>
      <c r="G104" s="409"/>
      <c r="H104" s="409"/>
      <c r="I104" s="539"/>
      <c r="J104" s="723"/>
    </row>
    <row r="105" spans="1:10" ht="17.25" thickTop="1" thickBot="1">
      <c r="A105" s="712"/>
      <c r="B105" s="718"/>
      <c r="C105" s="722"/>
      <c r="D105" s="410"/>
      <c r="E105" s="722"/>
      <c r="F105" s="409"/>
      <c r="G105" s="409"/>
      <c r="H105" s="409"/>
      <c r="I105" s="539"/>
      <c r="J105" s="723"/>
    </row>
    <row r="106" spans="1:10" ht="17.25" thickTop="1" thickBot="1">
      <c r="A106" s="712"/>
      <c r="B106" s="718"/>
      <c r="C106" s="722"/>
      <c r="D106" s="410"/>
      <c r="E106" s="722"/>
      <c r="F106" s="409"/>
      <c r="G106" s="409"/>
      <c r="H106" s="409"/>
      <c r="I106" s="539"/>
      <c r="J106" s="723"/>
    </row>
    <row r="107" spans="1:10" ht="17.25" thickTop="1" thickBot="1">
      <c r="A107" s="712"/>
      <c r="B107" s="718"/>
      <c r="C107" s="722"/>
      <c r="D107" s="410"/>
      <c r="E107" s="722"/>
      <c r="F107" s="409"/>
      <c r="G107" s="409"/>
      <c r="H107" s="409"/>
      <c r="I107" s="539"/>
      <c r="J107" s="723"/>
    </row>
    <row r="108" spans="1:10" ht="17.25" thickTop="1" thickBot="1">
      <c r="A108" s="712"/>
      <c r="B108" s="718"/>
      <c r="C108" s="722"/>
      <c r="D108" s="410"/>
      <c r="E108" s="722"/>
      <c r="F108" s="409"/>
      <c r="G108" s="409"/>
      <c r="H108" s="409"/>
      <c r="I108" s="539"/>
      <c r="J108" s="723"/>
    </row>
    <row r="109" spans="1:10" ht="17.25" thickTop="1" thickBot="1">
      <c r="A109" s="712"/>
      <c r="B109" s="718"/>
      <c r="C109" s="722"/>
      <c r="D109" s="410"/>
      <c r="E109" s="722"/>
      <c r="F109" s="409"/>
      <c r="G109" s="409"/>
      <c r="H109" s="409"/>
      <c r="I109" s="539"/>
      <c r="J109" s="723"/>
    </row>
    <row r="110" spans="1:10" ht="17.25" thickTop="1" thickBot="1">
      <c r="A110" s="712"/>
      <c r="B110" s="718"/>
      <c r="C110" s="722"/>
      <c r="D110" s="410"/>
      <c r="E110" s="722"/>
      <c r="F110" s="409"/>
      <c r="G110" s="409"/>
      <c r="H110" s="409"/>
      <c r="I110" s="539"/>
      <c r="J110" s="723"/>
    </row>
    <row r="111" spans="1:10" ht="17.25" thickTop="1" thickBot="1">
      <c r="A111" s="712"/>
      <c r="B111" s="718"/>
      <c r="C111" s="722"/>
      <c r="D111" s="410"/>
      <c r="E111" s="722"/>
      <c r="F111" s="409"/>
      <c r="G111" s="409"/>
      <c r="H111" s="409"/>
      <c r="I111" s="539"/>
      <c r="J111" s="723"/>
    </row>
    <row r="112" spans="1:10" ht="17.25" thickTop="1" thickBot="1">
      <c r="A112" s="712"/>
      <c r="B112" s="718"/>
      <c r="C112" s="722"/>
      <c r="D112" s="410"/>
      <c r="E112" s="722"/>
      <c r="F112" s="409"/>
      <c r="G112" s="409"/>
      <c r="H112" s="409"/>
      <c r="I112" s="539"/>
      <c r="J112" s="723"/>
    </row>
    <row r="113" spans="1:10" ht="17.25" thickTop="1" thickBot="1">
      <c r="A113" s="712"/>
      <c r="B113" s="718"/>
      <c r="C113" s="722"/>
      <c r="D113" s="410"/>
      <c r="E113" s="722"/>
      <c r="F113" s="409"/>
      <c r="G113" s="409"/>
      <c r="H113" s="409"/>
      <c r="I113" s="539"/>
      <c r="J113" s="723"/>
    </row>
    <row r="114" spans="1:10" ht="17.25" thickTop="1" thickBot="1">
      <c r="A114" s="712"/>
      <c r="B114" s="718"/>
      <c r="C114" s="722"/>
      <c r="D114" s="410"/>
      <c r="E114" s="722"/>
      <c r="F114" s="409"/>
      <c r="G114" s="409"/>
      <c r="H114" s="409"/>
      <c r="I114" s="539"/>
      <c r="J114" s="723"/>
    </row>
    <row r="115" spans="1:10" ht="13.5" thickTop="1"/>
    <row r="116" spans="1:10" s="22" customFormat="1">
      <c r="A116" s="63" t="s">
        <v>512</v>
      </c>
      <c r="B116" s="57"/>
      <c r="C116" s="57"/>
      <c r="D116" s="57"/>
      <c r="E116" s="57"/>
      <c r="F116" s="57"/>
      <c r="G116" s="57"/>
      <c r="H116" s="57"/>
      <c r="I116" s="57"/>
      <c r="J116" s="57"/>
    </row>
  </sheetData>
  <sheetProtection password="FEF7" sheet="1" objects="1" scenarios="1"/>
  <phoneticPr fontId="5" type="noConversion"/>
  <pageMargins left="0.25" right="0.25" top="0.5" bottom="0.5" header="0.5" footer="0.5"/>
  <pageSetup orientation="landscape" r:id="rId1"/>
  <headerFooter alignWithMargins="0"/>
</worksheet>
</file>

<file path=xl/worksheets/sheet42.xml><?xml version="1.0" encoding="utf-8"?>
<worksheet xmlns="http://schemas.openxmlformats.org/spreadsheetml/2006/main" xmlns:r="http://schemas.openxmlformats.org/officeDocument/2006/relationships">
  <sheetPr>
    <pageSetUpPr autoPageBreaks="0"/>
  </sheetPr>
  <dimension ref="A1:AG495"/>
  <sheetViews>
    <sheetView showGridLines="0" showRowColHeaders="0" zoomScale="115" zoomScaleNormal="115" zoomScaleSheetLayoutView="115" workbookViewId="0">
      <selection activeCell="B11" sqref="B11"/>
    </sheetView>
  </sheetViews>
  <sheetFormatPr defaultRowHeight="12.75"/>
  <cols>
    <col min="1" max="33" width="2.7109375" customWidth="1"/>
  </cols>
  <sheetData>
    <row r="1" spans="1:33" ht="18.75">
      <c r="A1" s="2000" t="s">
        <v>1110</v>
      </c>
      <c r="B1" s="2000"/>
      <c r="C1" s="2000"/>
      <c r="D1" s="2000"/>
      <c r="E1" s="2000"/>
      <c r="F1" s="2000"/>
      <c r="G1" s="200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row>
    <row r="2" spans="1:33" ht="18.75">
      <c r="A2" s="2000" t="s">
        <v>928</v>
      </c>
      <c r="B2" s="2000"/>
      <c r="C2" s="2000"/>
      <c r="D2" s="2000"/>
      <c r="E2" s="2000"/>
      <c r="F2" s="2000"/>
      <c r="G2" s="2000"/>
      <c r="H2" s="2000"/>
      <c r="I2" s="2000"/>
      <c r="J2" s="2000"/>
      <c r="K2" s="2000"/>
      <c r="L2" s="2000"/>
      <c r="M2" s="2000"/>
      <c r="N2" s="2000"/>
      <c r="O2" s="2000"/>
      <c r="P2" s="2000"/>
      <c r="Q2" s="2000"/>
      <c r="R2" s="2000"/>
      <c r="S2" s="2000"/>
      <c r="T2" s="2000"/>
      <c r="U2" s="2000"/>
      <c r="V2" s="2000"/>
      <c r="W2" s="2000"/>
      <c r="X2" s="2000"/>
      <c r="Y2" s="2000"/>
      <c r="Z2" s="2000"/>
      <c r="AA2" s="2000"/>
      <c r="AB2" s="2000"/>
      <c r="AC2" s="2000"/>
      <c r="AD2" s="2000"/>
      <c r="AE2" s="2000"/>
      <c r="AF2" s="2000"/>
      <c r="AG2" s="2000"/>
    </row>
    <row r="3" spans="1:33" ht="18.75">
      <c r="A3" s="2000" t="s">
        <v>1111</v>
      </c>
      <c r="B3" s="2000"/>
      <c r="C3" s="2000"/>
      <c r="D3" s="2000"/>
      <c r="E3" s="2000"/>
      <c r="F3" s="2000"/>
      <c r="G3" s="200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row>
    <row r="4" spans="1:33">
      <c r="I4" s="12"/>
      <c r="J4" s="12"/>
      <c r="K4" s="12"/>
      <c r="L4" s="12"/>
      <c r="M4" s="12"/>
      <c r="N4" s="12"/>
      <c r="O4" s="12"/>
      <c r="P4" s="12"/>
      <c r="Q4" s="12"/>
      <c r="R4" s="12"/>
      <c r="S4" s="12"/>
      <c r="T4" s="12"/>
      <c r="U4" s="12"/>
      <c r="V4" s="12"/>
      <c r="W4" s="12"/>
    </row>
    <row r="5" spans="1:33" ht="21" customHeight="1">
      <c r="A5" s="1319" t="s">
        <v>392</v>
      </c>
    </row>
    <row r="6" spans="1:33" ht="24.75" customHeight="1">
      <c r="A6" s="26" t="s">
        <v>393</v>
      </c>
      <c r="B6" s="26"/>
      <c r="C6" s="26"/>
      <c r="D6" s="26"/>
      <c r="E6" s="26"/>
      <c r="F6" s="26"/>
      <c r="G6" s="1447"/>
      <c r="H6" s="1447"/>
      <c r="I6" s="1447"/>
      <c r="J6" s="1447"/>
      <c r="K6" s="1447"/>
      <c r="L6" s="1447"/>
      <c r="M6" s="1447"/>
      <c r="N6" s="1447"/>
      <c r="O6" s="1447"/>
      <c r="Q6" s="26" t="s">
        <v>394</v>
      </c>
      <c r="R6" s="26"/>
      <c r="S6" s="26"/>
      <c r="T6" s="26"/>
      <c r="U6" s="26"/>
      <c r="V6" s="1447"/>
      <c r="W6" s="1447"/>
      <c r="X6" s="1447"/>
      <c r="Y6" s="1447"/>
      <c r="Z6" s="1447"/>
      <c r="AA6" s="1447"/>
      <c r="AB6" s="1447"/>
      <c r="AC6" s="1447"/>
      <c r="AD6" s="1447"/>
      <c r="AE6" s="1447"/>
      <c r="AF6" s="1447"/>
      <c r="AG6" s="1447"/>
    </row>
    <row r="7" spans="1:33" ht="36.75" customHeight="1">
      <c r="A7" s="26" t="s">
        <v>2170</v>
      </c>
      <c r="B7" s="26"/>
      <c r="C7" s="26"/>
      <c r="D7" s="26"/>
      <c r="E7" s="26"/>
      <c r="F7" s="1447"/>
      <c r="G7" s="1447"/>
      <c r="H7" s="1447"/>
      <c r="I7" s="1447"/>
      <c r="J7" s="1447"/>
      <c r="K7" s="1447"/>
      <c r="L7" s="1447"/>
      <c r="M7" s="1447"/>
      <c r="N7" s="1447"/>
      <c r="O7" s="1447"/>
      <c r="P7" s="1447"/>
      <c r="Q7" s="1447"/>
      <c r="R7" s="1447"/>
      <c r="S7" s="1447"/>
      <c r="T7" s="1447"/>
      <c r="U7" s="1447"/>
      <c r="V7" s="1447"/>
      <c r="W7" s="1447"/>
      <c r="X7" s="1447"/>
      <c r="Y7" s="1447"/>
      <c r="Z7" s="1447"/>
      <c r="AA7" s="1447"/>
      <c r="AB7" s="1447"/>
      <c r="AC7" s="1447"/>
      <c r="AD7" s="1447"/>
      <c r="AE7" s="1447"/>
      <c r="AF7" s="1447"/>
      <c r="AG7" s="1447"/>
    </row>
    <row r="8" spans="1:33" ht="30.75" customHeight="1">
      <c r="A8" s="1505" t="s">
        <v>395</v>
      </c>
      <c r="B8" s="1505"/>
      <c r="C8" s="1505"/>
      <c r="D8" s="1505"/>
      <c r="E8" s="1505"/>
      <c r="F8" s="1505"/>
      <c r="G8" s="1505"/>
      <c r="H8" s="1505"/>
      <c r="I8" s="1447"/>
      <c r="J8" s="1447"/>
      <c r="K8" s="1447"/>
      <c r="L8" s="1447"/>
      <c r="M8" s="1447"/>
      <c r="N8" s="1447"/>
      <c r="O8" s="1447"/>
      <c r="P8" s="1447"/>
      <c r="Q8" s="1447"/>
      <c r="R8" s="1447"/>
      <c r="S8" s="1447"/>
      <c r="T8" s="1447"/>
      <c r="U8" s="1447"/>
      <c r="V8" s="1447"/>
      <c r="W8" s="1447"/>
      <c r="X8" s="1447"/>
      <c r="Y8" s="1447"/>
      <c r="Z8" s="1447"/>
      <c r="AA8" s="1447"/>
      <c r="AB8" s="1447"/>
      <c r="AC8" s="1447"/>
      <c r="AD8" s="1447"/>
      <c r="AE8" s="1447"/>
      <c r="AF8" s="1447"/>
      <c r="AG8" s="1447"/>
    </row>
    <row r="9" spans="1:33" ht="26.25" customHeight="1">
      <c r="A9" t="s">
        <v>396</v>
      </c>
      <c r="M9" s="1320"/>
      <c r="N9" t="s">
        <v>397</v>
      </c>
    </row>
    <row r="10" spans="1:33">
      <c r="B10" s="26"/>
      <c r="C10" s="26"/>
      <c r="D10" s="26"/>
      <c r="E10" s="26"/>
      <c r="F10" s="26"/>
      <c r="G10" s="26"/>
      <c r="H10" s="26"/>
      <c r="I10" s="26"/>
      <c r="J10" s="26"/>
      <c r="K10" s="26"/>
      <c r="L10" s="1321"/>
      <c r="M10" s="1322"/>
      <c r="O10" s="1324"/>
      <c r="P10" t="s">
        <v>398</v>
      </c>
    </row>
    <row r="11" spans="1:33">
      <c r="B11" s="1324"/>
      <c r="C11" t="s">
        <v>399</v>
      </c>
      <c r="M11" s="1322"/>
      <c r="O11" s="1324"/>
      <c r="P11" t="s">
        <v>400</v>
      </c>
    </row>
    <row r="12" spans="1:33">
      <c r="B12" s="1324"/>
      <c r="C12" t="s">
        <v>593</v>
      </c>
      <c r="M12" s="1322"/>
      <c r="O12" s="1324"/>
      <c r="P12" t="s">
        <v>401</v>
      </c>
    </row>
    <row r="13" spans="1:33">
      <c r="A13" s="26"/>
      <c r="B13" s="47"/>
      <c r="C13" s="26"/>
      <c r="D13" s="26"/>
      <c r="E13" s="26"/>
      <c r="F13" s="26"/>
      <c r="G13" s="26"/>
      <c r="H13" s="26"/>
      <c r="I13" s="26"/>
      <c r="J13" s="26"/>
      <c r="K13" s="26"/>
      <c r="L13" s="26"/>
      <c r="M13" s="87"/>
      <c r="N13" s="26"/>
      <c r="O13" s="26"/>
      <c r="P13" s="26"/>
      <c r="Q13" s="26"/>
      <c r="R13" s="26"/>
      <c r="S13" s="26"/>
      <c r="T13" s="26"/>
      <c r="U13" s="26"/>
      <c r="V13" s="26"/>
      <c r="W13" s="26"/>
      <c r="X13" s="26"/>
      <c r="Y13" s="26"/>
      <c r="Z13" s="26"/>
      <c r="AA13" s="26"/>
      <c r="AB13" s="26"/>
      <c r="AC13" s="26"/>
      <c r="AD13" s="26"/>
      <c r="AE13" s="26"/>
      <c r="AF13" s="26"/>
      <c r="AG13" s="26"/>
    </row>
    <row r="14" spans="1:33">
      <c r="A14" s="1504" t="s">
        <v>402</v>
      </c>
      <c r="B14" s="1504"/>
      <c r="C14" s="1504"/>
      <c r="D14" s="1504"/>
      <c r="E14" s="1504"/>
      <c r="F14" s="1504"/>
      <c r="G14" s="1504"/>
      <c r="H14" s="1504"/>
      <c r="I14" s="1504"/>
      <c r="J14" s="1504"/>
      <c r="K14" s="1504"/>
      <c r="L14" s="1504"/>
      <c r="M14" s="1504"/>
      <c r="N14" s="1504"/>
      <c r="O14" s="1504"/>
      <c r="P14" s="1504"/>
      <c r="Q14" s="1504"/>
      <c r="R14" s="1504"/>
      <c r="S14" s="1504"/>
      <c r="T14" s="1504"/>
      <c r="U14" s="1504"/>
      <c r="V14" s="1504"/>
      <c r="W14" s="1504"/>
      <c r="X14" s="1504"/>
      <c r="Y14" s="1504"/>
      <c r="Z14" s="1504"/>
      <c r="AA14" s="1504"/>
      <c r="AB14" s="1504"/>
      <c r="AC14" s="1504"/>
      <c r="AD14" s="1504"/>
      <c r="AE14" s="1504"/>
      <c r="AF14" s="1504"/>
      <c r="AG14" s="1504"/>
    </row>
    <row r="15" spans="1:33">
      <c r="A15" s="1504"/>
      <c r="B15" s="1504"/>
      <c r="C15" s="1504"/>
      <c r="D15" s="1504"/>
      <c r="E15" s="1504"/>
      <c r="F15" s="1504"/>
      <c r="G15" s="1504"/>
      <c r="H15" s="1504"/>
      <c r="I15" s="1504"/>
      <c r="J15" s="1504"/>
      <c r="K15" s="1504"/>
      <c r="L15" s="1504"/>
      <c r="M15" s="1504"/>
      <c r="N15" s="1504"/>
      <c r="O15" s="1504"/>
      <c r="P15" s="1504"/>
      <c r="Q15" s="1504"/>
      <c r="R15" s="1504"/>
      <c r="S15" s="1504"/>
      <c r="T15" s="1504"/>
      <c r="U15" s="1504"/>
      <c r="V15" s="1504"/>
      <c r="W15" s="1504"/>
      <c r="X15" s="1504"/>
      <c r="Y15" s="1504"/>
      <c r="Z15" s="1504"/>
      <c r="AA15" s="1504"/>
      <c r="AB15" s="1504"/>
      <c r="AC15" s="1504"/>
      <c r="AD15" s="1504"/>
      <c r="AE15" s="1504"/>
      <c r="AF15" s="1504"/>
      <c r="AG15" s="1504"/>
    </row>
    <row r="16" spans="1:33">
      <c r="A16" s="1504"/>
      <c r="B16" s="1504"/>
      <c r="C16" s="1504"/>
      <c r="D16" s="1504"/>
      <c r="E16" s="1504"/>
      <c r="F16" s="1504"/>
      <c r="G16" s="1504"/>
      <c r="H16" s="1504"/>
      <c r="I16" s="1504"/>
      <c r="J16" s="1504"/>
      <c r="K16" s="1504"/>
      <c r="L16" s="1504"/>
      <c r="M16" s="1504"/>
      <c r="N16" s="1504"/>
      <c r="O16" s="1504"/>
      <c r="P16" s="1504"/>
      <c r="Q16" s="1504"/>
      <c r="R16" s="1504"/>
      <c r="S16" s="1504"/>
      <c r="T16" s="1504"/>
      <c r="U16" s="1504"/>
      <c r="V16" s="1504"/>
      <c r="W16" s="1504"/>
      <c r="X16" s="1504"/>
      <c r="Y16" s="1504"/>
      <c r="Z16" s="1504"/>
      <c r="AA16" s="1504"/>
      <c r="AB16" s="1504"/>
      <c r="AC16" s="1504"/>
      <c r="AD16" s="1504"/>
      <c r="AE16" s="1504"/>
      <c r="AF16" s="1504"/>
      <c r="AG16" s="1504"/>
    </row>
    <row r="17" spans="1:33" ht="13.5" thickBot="1">
      <c r="A17" s="1997"/>
      <c r="B17" s="1997"/>
      <c r="C17" s="1997"/>
      <c r="D17" s="1997"/>
      <c r="E17" s="1997"/>
      <c r="F17" s="1997"/>
      <c r="G17" s="1997"/>
      <c r="H17" s="1997"/>
      <c r="I17" s="1997"/>
      <c r="J17" s="1997"/>
      <c r="K17" s="1997"/>
      <c r="L17" s="1997"/>
      <c r="M17" s="1997"/>
      <c r="N17" s="1997"/>
      <c r="O17" s="1997"/>
      <c r="P17" s="1997"/>
      <c r="Q17" s="1997"/>
      <c r="R17" s="1997"/>
      <c r="S17" s="1997"/>
      <c r="T17" s="1997"/>
      <c r="U17" s="1997"/>
      <c r="V17" s="1997"/>
      <c r="W17" s="1997"/>
      <c r="X17" s="1997"/>
      <c r="Y17" s="1997"/>
      <c r="Z17" s="1997"/>
      <c r="AA17" s="1997"/>
      <c r="AB17" s="1997"/>
      <c r="AC17" s="1997"/>
      <c r="AD17" s="1997"/>
      <c r="AE17" s="1997"/>
      <c r="AF17" s="1997"/>
      <c r="AG17" s="1997"/>
    </row>
    <row r="18" spans="1:33" ht="13.5" thickTop="1">
      <c r="A18" s="999" t="s">
        <v>403</v>
      </c>
    </row>
    <row r="19" spans="1:33">
      <c r="A19" s="1998" t="s">
        <v>1733</v>
      </c>
      <c r="B19" s="1998"/>
      <c r="C19" s="1998"/>
      <c r="D19" s="1998"/>
      <c r="E19" s="1998"/>
      <c r="F19" s="1998"/>
      <c r="G19" s="1998"/>
      <c r="H19" s="1998"/>
      <c r="I19" s="1998"/>
      <c r="J19" s="1998"/>
      <c r="K19" s="1998"/>
      <c r="L19" s="1998"/>
      <c r="M19" s="1998"/>
      <c r="N19" s="1998"/>
      <c r="O19" s="1998"/>
      <c r="P19" s="1998"/>
      <c r="R19" s="1520" t="s">
        <v>1734</v>
      </c>
      <c r="S19" s="1520"/>
      <c r="T19" s="1520"/>
      <c r="U19" s="1520"/>
      <c r="V19" s="1520"/>
      <c r="W19" s="1520"/>
      <c r="X19" s="1520"/>
      <c r="Y19" s="1520"/>
      <c r="Z19" s="1520"/>
      <c r="AA19" s="1520"/>
      <c r="AB19" s="1520"/>
      <c r="AC19" s="1520"/>
      <c r="AD19" s="1520"/>
      <c r="AE19" s="1520"/>
      <c r="AF19" s="1520"/>
      <c r="AG19" s="1520"/>
    </row>
    <row r="20" spans="1:33">
      <c r="A20" s="1998"/>
      <c r="B20" s="1998"/>
      <c r="C20" s="1998"/>
      <c r="D20" s="1998"/>
      <c r="E20" s="1998"/>
      <c r="F20" s="1998"/>
      <c r="G20" s="1998"/>
      <c r="H20" s="1998"/>
      <c r="I20" s="1998"/>
      <c r="J20" s="1998"/>
      <c r="K20" s="1998"/>
      <c r="L20" s="1998"/>
      <c r="M20" s="1998"/>
      <c r="N20" s="1998"/>
      <c r="O20" s="1998"/>
      <c r="P20" s="1998"/>
      <c r="R20" s="1520"/>
      <c r="S20" s="1520"/>
      <c r="T20" s="1520"/>
      <c r="U20" s="1520"/>
      <c r="V20" s="1520"/>
      <c r="W20" s="1520"/>
      <c r="X20" s="1520"/>
      <c r="Y20" s="1520"/>
      <c r="Z20" s="1520"/>
      <c r="AA20" s="1520"/>
      <c r="AB20" s="1520"/>
      <c r="AC20" s="1520"/>
      <c r="AD20" s="1520"/>
      <c r="AE20" s="1520"/>
      <c r="AF20" s="1520"/>
      <c r="AG20" s="1520"/>
    </row>
    <row r="21" spans="1:33">
      <c r="A21" s="1998"/>
      <c r="B21" s="1998"/>
      <c r="C21" s="1998"/>
      <c r="D21" s="1998"/>
      <c r="E21" s="1998"/>
      <c r="F21" s="1998"/>
      <c r="G21" s="1998"/>
      <c r="H21" s="1998"/>
      <c r="I21" s="1998"/>
      <c r="J21" s="1998"/>
      <c r="K21" s="1998"/>
      <c r="L21" s="1998"/>
      <c r="M21" s="1998"/>
      <c r="N21" s="1998"/>
      <c r="O21" s="1998"/>
      <c r="P21" s="1998"/>
      <c r="R21" s="1520"/>
      <c r="S21" s="1520"/>
      <c r="T21" s="1520"/>
      <c r="U21" s="1520"/>
      <c r="V21" s="1520"/>
      <c r="W21" s="1520"/>
      <c r="X21" s="1520"/>
      <c r="Y21" s="1520"/>
      <c r="Z21" s="1520"/>
      <c r="AA21" s="1520"/>
      <c r="AB21" s="1520"/>
      <c r="AC21" s="1520"/>
      <c r="AD21" s="1520"/>
      <c r="AE21" s="1520"/>
      <c r="AF21" s="1520"/>
      <c r="AG21" s="1520"/>
    </row>
    <row r="22" spans="1:33">
      <c r="A22" s="1998"/>
      <c r="B22" s="1998"/>
      <c r="C22" s="1998"/>
      <c r="D22" s="1998"/>
      <c r="E22" s="1998"/>
      <c r="F22" s="1998"/>
      <c r="G22" s="1998"/>
      <c r="H22" s="1998"/>
      <c r="I22" s="1998"/>
      <c r="J22" s="1998"/>
      <c r="K22" s="1998"/>
      <c r="L22" s="1998"/>
      <c r="M22" s="1998"/>
      <c r="N22" s="1998"/>
      <c r="O22" s="1998"/>
      <c r="P22" s="1998"/>
      <c r="R22" s="1520"/>
      <c r="S22" s="1520"/>
      <c r="T22" s="1520"/>
      <c r="U22" s="1520"/>
      <c r="V22" s="1520"/>
      <c r="W22" s="1520"/>
      <c r="X22" s="1520"/>
      <c r="Y22" s="1520"/>
      <c r="Z22" s="1520"/>
      <c r="AA22" s="1520"/>
      <c r="AB22" s="1520"/>
      <c r="AC22" s="1520"/>
      <c r="AD22" s="1520"/>
      <c r="AE22" s="1520"/>
      <c r="AF22" s="1520"/>
      <c r="AG22" s="1520"/>
    </row>
    <row r="23" spans="1:33">
      <c r="A23" s="1998"/>
      <c r="B23" s="1998"/>
      <c r="C23" s="1998"/>
      <c r="D23" s="1998"/>
      <c r="E23" s="1998"/>
      <c r="F23" s="1998"/>
      <c r="G23" s="1998"/>
      <c r="H23" s="1998"/>
      <c r="I23" s="1998"/>
      <c r="J23" s="1998"/>
      <c r="K23" s="1998"/>
      <c r="L23" s="1998"/>
      <c r="M23" s="1998"/>
      <c r="N23" s="1998"/>
      <c r="O23" s="1998"/>
      <c r="P23" s="1998"/>
      <c r="R23" s="1520"/>
      <c r="S23" s="1520"/>
      <c r="T23" s="1520"/>
      <c r="U23" s="1520"/>
      <c r="V23" s="1520"/>
      <c r="W23" s="1520"/>
      <c r="X23" s="1520"/>
      <c r="Y23" s="1520"/>
      <c r="Z23" s="1520"/>
      <c r="AA23" s="1520"/>
      <c r="AB23" s="1520"/>
      <c r="AC23" s="1520"/>
      <c r="AD23" s="1520"/>
      <c r="AE23" s="1520"/>
      <c r="AF23" s="1520"/>
      <c r="AG23" s="1520"/>
    </row>
    <row r="24" spans="1:33">
      <c r="A24" s="1998"/>
      <c r="B24" s="1998"/>
      <c r="C24" s="1998"/>
      <c r="D24" s="1998"/>
      <c r="E24" s="1998"/>
      <c r="F24" s="1998"/>
      <c r="G24" s="1998"/>
      <c r="H24" s="1998"/>
      <c r="I24" s="1998"/>
      <c r="J24" s="1998"/>
      <c r="K24" s="1998"/>
      <c r="L24" s="1998"/>
      <c r="M24" s="1998"/>
      <c r="N24" s="1998"/>
      <c r="O24" s="1998"/>
      <c r="P24" s="1998"/>
      <c r="R24" s="1520"/>
      <c r="S24" s="1520"/>
      <c r="T24" s="1520"/>
      <c r="U24" s="1520"/>
      <c r="V24" s="1520"/>
      <c r="W24" s="1520"/>
      <c r="X24" s="1520"/>
      <c r="Y24" s="1520"/>
      <c r="Z24" s="1520"/>
      <c r="AA24" s="1520"/>
      <c r="AB24" s="1520"/>
      <c r="AC24" s="1520"/>
      <c r="AD24" s="1520"/>
      <c r="AE24" s="1520"/>
      <c r="AF24" s="1520"/>
      <c r="AG24" s="1520"/>
    </row>
    <row r="25" spans="1:33">
      <c r="A25" s="1998"/>
      <c r="B25" s="1998"/>
      <c r="C25" s="1998"/>
      <c r="D25" s="1998"/>
      <c r="E25" s="1998"/>
      <c r="F25" s="1998"/>
      <c r="G25" s="1998"/>
      <c r="H25" s="1998"/>
      <c r="I25" s="1998"/>
      <c r="J25" s="1998"/>
      <c r="K25" s="1998"/>
      <c r="L25" s="1998"/>
      <c r="M25" s="1998"/>
      <c r="N25" s="1998"/>
      <c r="O25" s="1998"/>
      <c r="P25" s="1998"/>
      <c r="R25" s="1520"/>
      <c r="S25" s="1520"/>
      <c r="T25" s="1520"/>
      <c r="U25" s="1520"/>
      <c r="V25" s="1520"/>
      <c r="W25" s="1520"/>
      <c r="X25" s="1520"/>
      <c r="Y25" s="1520"/>
      <c r="Z25" s="1520"/>
      <c r="AA25" s="1520"/>
      <c r="AB25" s="1520"/>
      <c r="AC25" s="1520"/>
      <c r="AD25" s="1520"/>
      <c r="AE25" s="1520"/>
      <c r="AF25" s="1520"/>
      <c r="AG25" s="1520"/>
    </row>
    <row r="26" spans="1:33">
      <c r="A26" s="1998"/>
      <c r="B26" s="1998"/>
      <c r="C26" s="1998"/>
      <c r="D26" s="1998"/>
      <c r="E26" s="1998"/>
      <c r="F26" s="1998"/>
      <c r="G26" s="1998"/>
      <c r="H26" s="1998"/>
      <c r="I26" s="1998"/>
      <c r="J26" s="1998"/>
      <c r="K26" s="1998"/>
      <c r="L26" s="1998"/>
      <c r="M26" s="1998"/>
      <c r="N26" s="1998"/>
      <c r="O26" s="1998"/>
      <c r="P26" s="1998"/>
      <c r="R26" s="1520"/>
      <c r="S26" s="1520"/>
      <c r="T26" s="1520"/>
      <c r="U26" s="1520"/>
      <c r="V26" s="1520"/>
      <c r="W26" s="1520"/>
      <c r="X26" s="1520"/>
      <c r="Y26" s="1520"/>
      <c r="Z26" s="1520"/>
      <c r="AA26" s="1520"/>
      <c r="AB26" s="1520"/>
      <c r="AC26" s="1520"/>
      <c r="AD26" s="1520"/>
      <c r="AE26" s="1520"/>
      <c r="AF26" s="1520"/>
      <c r="AG26" s="1520"/>
    </row>
    <row r="27" spans="1:33">
      <c r="A27" s="1998"/>
      <c r="B27" s="1998"/>
      <c r="C27" s="1998"/>
      <c r="D27" s="1998"/>
      <c r="E27" s="1998"/>
      <c r="F27" s="1998"/>
      <c r="G27" s="1998"/>
      <c r="H27" s="1998"/>
      <c r="I27" s="1998"/>
      <c r="J27" s="1998"/>
      <c r="K27" s="1998"/>
      <c r="L27" s="1998"/>
      <c r="M27" s="1998"/>
      <c r="N27" s="1998"/>
      <c r="O27" s="1998"/>
      <c r="P27" s="1998"/>
      <c r="R27" s="1520"/>
      <c r="S27" s="1520"/>
      <c r="T27" s="1520"/>
      <c r="U27" s="1520"/>
      <c r="V27" s="1520"/>
      <c r="W27" s="1520"/>
      <c r="X27" s="1520"/>
      <c r="Y27" s="1520"/>
      <c r="Z27" s="1520"/>
      <c r="AA27" s="1520"/>
      <c r="AB27" s="1520"/>
      <c r="AC27" s="1520"/>
      <c r="AD27" s="1520"/>
      <c r="AE27" s="1520"/>
      <c r="AF27" s="1520"/>
      <c r="AG27" s="1520"/>
    </row>
    <row r="28" spans="1:33">
      <c r="A28" s="1998"/>
      <c r="B28" s="1998"/>
      <c r="C28" s="1998"/>
      <c r="D28" s="1998"/>
      <c r="E28" s="1998"/>
      <c r="F28" s="1998"/>
      <c r="G28" s="1998"/>
      <c r="H28" s="1998"/>
      <c r="I28" s="1998"/>
      <c r="J28" s="1998"/>
      <c r="K28" s="1998"/>
      <c r="L28" s="1998"/>
      <c r="M28" s="1998"/>
      <c r="N28" s="1998"/>
      <c r="O28" s="1998"/>
      <c r="P28" s="1998"/>
      <c r="R28" s="179"/>
      <c r="S28" s="179"/>
      <c r="T28" s="179"/>
      <c r="U28" s="179"/>
      <c r="V28" s="179"/>
      <c r="W28" s="179"/>
      <c r="X28" s="179"/>
      <c r="Y28" s="179"/>
      <c r="Z28" s="179"/>
      <c r="AA28" s="179"/>
      <c r="AB28" s="179"/>
      <c r="AC28" s="179"/>
      <c r="AD28" s="179"/>
      <c r="AE28" s="179"/>
      <c r="AF28" s="179"/>
      <c r="AG28" s="179"/>
    </row>
    <row r="29" spans="1:33">
      <c r="A29" t="s">
        <v>1735</v>
      </c>
      <c r="B29" s="1520" t="s">
        <v>1736</v>
      </c>
      <c r="C29" s="1520"/>
      <c r="D29" s="1520"/>
      <c r="E29" s="1520"/>
      <c r="F29" s="1520"/>
      <c r="G29" s="1520"/>
      <c r="H29" s="1520"/>
      <c r="I29" s="1520"/>
      <c r="J29" s="1520"/>
      <c r="K29" s="1520"/>
      <c r="L29" s="1520"/>
      <c r="M29" s="1520"/>
      <c r="N29" s="1520"/>
      <c r="O29" s="1520"/>
      <c r="P29" s="1520"/>
      <c r="R29" s="1520" t="s">
        <v>1737</v>
      </c>
      <c r="S29" s="1520"/>
      <c r="T29" s="1520"/>
      <c r="U29" s="1520"/>
      <c r="V29" s="1520"/>
      <c r="W29" s="1520"/>
      <c r="X29" s="1520"/>
      <c r="Y29" s="1520"/>
      <c r="Z29" s="1520"/>
      <c r="AA29" s="1520"/>
      <c r="AB29" s="1520"/>
      <c r="AC29" s="1520"/>
      <c r="AD29" s="1520"/>
      <c r="AE29" s="1520"/>
      <c r="AF29" s="1520"/>
      <c r="AG29" s="1520"/>
    </row>
    <row r="30" spans="1:33">
      <c r="A30" s="179"/>
      <c r="B30" s="1520"/>
      <c r="C30" s="1520"/>
      <c r="D30" s="1520"/>
      <c r="E30" s="1520"/>
      <c r="F30" s="1520"/>
      <c r="G30" s="1520"/>
      <c r="H30" s="1520"/>
      <c r="I30" s="1520"/>
      <c r="J30" s="1520"/>
      <c r="K30" s="1520"/>
      <c r="L30" s="1520"/>
      <c r="M30" s="1520"/>
      <c r="N30" s="1520"/>
      <c r="O30" s="1520"/>
      <c r="P30" s="1520"/>
      <c r="R30" s="1520"/>
      <c r="S30" s="1520"/>
      <c r="T30" s="1520"/>
      <c r="U30" s="1520"/>
      <c r="V30" s="1520"/>
      <c r="W30" s="1520"/>
      <c r="X30" s="1520"/>
      <c r="Y30" s="1520"/>
      <c r="Z30" s="1520"/>
      <c r="AA30" s="1520"/>
      <c r="AB30" s="1520"/>
      <c r="AC30" s="1520"/>
      <c r="AD30" s="1520"/>
      <c r="AE30" s="1520"/>
      <c r="AF30" s="1520"/>
      <c r="AG30" s="1520"/>
    </row>
    <row r="31" spans="1:33">
      <c r="A31" s="179"/>
      <c r="B31" s="1520"/>
      <c r="C31" s="1520"/>
      <c r="D31" s="1520"/>
      <c r="E31" s="1520"/>
      <c r="F31" s="1520"/>
      <c r="G31" s="1520"/>
      <c r="H31" s="1520"/>
      <c r="I31" s="1520"/>
      <c r="J31" s="1520"/>
      <c r="K31" s="1520"/>
      <c r="L31" s="1520"/>
      <c r="M31" s="1520"/>
      <c r="N31" s="1520"/>
      <c r="O31" s="1520"/>
      <c r="P31" s="1520"/>
      <c r="R31" s="1520"/>
      <c r="S31" s="1520"/>
      <c r="T31" s="1520"/>
      <c r="U31" s="1520"/>
      <c r="V31" s="1520"/>
      <c r="W31" s="1520"/>
      <c r="X31" s="1520"/>
      <c r="Y31" s="1520"/>
      <c r="Z31" s="1520"/>
      <c r="AA31" s="1520"/>
      <c r="AB31" s="1520"/>
      <c r="AC31" s="1520"/>
      <c r="AD31" s="1520"/>
      <c r="AE31" s="1520"/>
      <c r="AF31" s="1520"/>
      <c r="AG31" s="1520"/>
    </row>
    <row r="32" spans="1:33">
      <c r="A32" s="179"/>
      <c r="B32" s="1520"/>
      <c r="C32" s="1520"/>
      <c r="D32" s="1520"/>
      <c r="E32" s="1520"/>
      <c r="F32" s="1520"/>
      <c r="G32" s="1520"/>
      <c r="H32" s="1520"/>
      <c r="I32" s="1520"/>
      <c r="J32" s="1520"/>
      <c r="K32" s="1520"/>
      <c r="L32" s="1520"/>
      <c r="M32" s="1520"/>
      <c r="N32" s="1520"/>
      <c r="O32" s="1520"/>
      <c r="P32" s="1520"/>
      <c r="R32" s="1520"/>
      <c r="S32" s="1520"/>
      <c r="T32" s="1520"/>
      <c r="U32" s="1520"/>
      <c r="V32" s="1520"/>
      <c r="W32" s="1520"/>
      <c r="X32" s="1520"/>
      <c r="Y32" s="1520"/>
      <c r="Z32" s="1520"/>
      <c r="AA32" s="1520"/>
      <c r="AB32" s="1520"/>
      <c r="AC32" s="1520"/>
      <c r="AD32" s="1520"/>
      <c r="AE32" s="1520"/>
      <c r="AF32" s="1520"/>
      <c r="AG32" s="1520"/>
    </row>
    <row r="33" spans="1:33">
      <c r="A33" s="179"/>
      <c r="B33" s="1520"/>
      <c r="C33" s="1520"/>
      <c r="D33" s="1520"/>
      <c r="E33" s="1520"/>
      <c r="F33" s="1520"/>
      <c r="G33" s="1520"/>
      <c r="H33" s="1520"/>
      <c r="I33" s="1520"/>
      <c r="J33" s="1520"/>
      <c r="K33" s="1520"/>
      <c r="L33" s="1520"/>
      <c r="M33" s="1520"/>
      <c r="N33" s="1520"/>
      <c r="O33" s="1520"/>
      <c r="P33" s="1520"/>
      <c r="R33" s="12"/>
      <c r="S33" s="12"/>
      <c r="T33" s="12"/>
      <c r="U33" s="12"/>
      <c r="V33" s="12"/>
      <c r="W33" s="12"/>
      <c r="X33" s="12"/>
      <c r="Y33" s="12"/>
      <c r="Z33" s="12"/>
      <c r="AA33" s="12"/>
      <c r="AB33" s="12"/>
      <c r="AC33" s="12"/>
      <c r="AD33" s="12"/>
      <c r="AE33" s="12"/>
      <c r="AF33" s="12"/>
      <c r="AG33" s="12"/>
    </row>
    <row r="34" spans="1:33">
      <c r="A34" s="1520" t="s">
        <v>1738</v>
      </c>
      <c r="B34" s="1520"/>
      <c r="C34" s="1520"/>
      <c r="D34" s="1520"/>
      <c r="E34" s="1520"/>
      <c r="F34" s="1520"/>
      <c r="G34" s="1520"/>
      <c r="H34" s="1520"/>
      <c r="I34" s="1520"/>
      <c r="J34" s="1520"/>
      <c r="K34" s="1520"/>
      <c r="L34" s="1520"/>
      <c r="M34" s="1520"/>
      <c r="N34" s="1520"/>
      <c r="O34" s="1520"/>
      <c r="P34" s="1520"/>
      <c r="R34" s="2001" t="s">
        <v>1739</v>
      </c>
      <c r="S34" s="1520"/>
      <c r="T34" s="1520"/>
      <c r="U34" s="1520"/>
      <c r="V34" s="1520"/>
      <c r="W34" s="1520"/>
      <c r="X34" s="1520"/>
      <c r="Y34" s="1520"/>
      <c r="Z34" s="1520"/>
      <c r="AA34" s="1520"/>
      <c r="AB34" s="1520"/>
      <c r="AC34" s="1520"/>
      <c r="AD34" s="1520"/>
      <c r="AE34" s="1520"/>
      <c r="AF34" s="1520"/>
      <c r="AG34" s="1520"/>
    </row>
    <row r="35" spans="1:33">
      <c r="A35" s="1520"/>
      <c r="B35" s="1520"/>
      <c r="C35" s="1520"/>
      <c r="D35" s="1520"/>
      <c r="E35" s="1520"/>
      <c r="F35" s="1520"/>
      <c r="G35" s="1520"/>
      <c r="H35" s="1520"/>
      <c r="I35" s="1520"/>
      <c r="J35" s="1520"/>
      <c r="K35" s="1520"/>
      <c r="L35" s="1520"/>
      <c r="M35" s="1520"/>
      <c r="N35" s="1520"/>
      <c r="O35" s="1520"/>
      <c r="P35" s="1520"/>
      <c r="R35" s="1520"/>
      <c r="S35" s="1520"/>
      <c r="T35" s="1520"/>
      <c r="U35" s="1520"/>
      <c r="V35" s="1520"/>
      <c r="W35" s="1520"/>
      <c r="X35" s="1520"/>
      <c r="Y35" s="1520"/>
      <c r="Z35" s="1520"/>
      <c r="AA35" s="1520"/>
      <c r="AB35" s="1520"/>
      <c r="AC35" s="1520"/>
      <c r="AD35" s="1520"/>
      <c r="AE35" s="1520"/>
      <c r="AF35" s="1520"/>
      <c r="AG35" s="1520"/>
    </row>
    <row r="36" spans="1:33">
      <c r="A36" s="1520"/>
      <c r="B36" s="1520"/>
      <c r="C36" s="1520"/>
      <c r="D36" s="1520"/>
      <c r="E36" s="1520"/>
      <c r="F36" s="1520"/>
      <c r="G36" s="1520"/>
      <c r="H36" s="1520"/>
      <c r="I36" s="1520"/>
      <c r="J36" s="1520"/>
      <c r="K36" s="1520"/>
      <c r="L36" s="1520"/>
      <c r="M36" s="1520"/>
      <c r="N36" s="1520"/>
      <c r="O36" s="1520"/>
      <c r="P36" s="1520"/>
      <c r="R36" s="1520"/>
      <c r="S36" s="1520"/>
      <c r="T36" s="1520"/>
      <c r="U36" s="1520"/>
      <c r="V36" s="1520"/>
      <c r="W36" s="1520"/>
      <c r="X36" s="1520"/>
      <c r="Y36" s="1520"/>
      <c r="Z36" s="1520"/>
      <c r="AA36" s="1520"/>
      <c r="AB36" s="1520"/>
      <c r="AC36" s="1520"/>
      <c r="AD36" s="1520"/>
      <c r="AE36" s="1520"/>
      <c r="AF36" s="1520"/>
      <c r="AG36" s="1520"/>
    </row>
    <row r="37" spans="1:33">
      <c r="A37" s="1520"/>
      <c r="B37" s="1520"/>
      <c r="C37" s="1520"/>
      <c r="D37" s="1520"/>
      <c r="E37" s="1520"/>
      <c r="F37" s="1520"/>
      <c r="G37" s="1520"/>
      <c r="H37" s="1520"/>
      <c r="I37" s="1520"/>
      <c r="J37" s="1520"/>
      <c r="K37" s="1520"/>
      <c r="L37" s="1520"/>
      <c r="M37" s="1520"/>
      <c r="N37" s="1520"/>
      <c r="O37" s="1520"/>
      <c r="P37" s="1520"/>
      <c r="R37" s="1520"/>
      <c r="S37" s="1520"/>
      <c r="T37" s="1520"/>
      <c r="U37" s="1520"/>
      <c r="V37" s="1520"/>
      <c r="W37" s="1520"/>
      <c r="X37" s="1520"/>
      <c r="Y37" s="1520"/>
      <c r="Z37" s="1520"/>
      <c r="AA37" s="1520"/>
      <c r="AB37" s="1520"/>
      <c r="AC37" s="1520"/>
      <c r="AD37" s="1520"/>
      <c r="AE37" s="1520"/>
      <c r="AF37" s="1520"/>
      <c r="AG37" s="1520"/>
    </row>
    <row r="38" spans="1:33">
      <c r="A38" s="1520"/>
      <c r="B38" s="1520"/>
      <c r="C38" s="1520"/>
      <c r="D38" s="1520"/>
      <c r="E38" s="1520"/>
      <c r="F38" s="1520"/>
      <c r="G38" s="1520"/>
      <c r="H38" s="1520"/>
      <c r="I38" s="1520"/>
      <c r="J38" s="1520"/>
      <c r="K38" s="1520"/>
      <c r="L38" s="1520"/>
      <c r="M38" s="1520"/>
      <c r="N38" s="1520"/>
      <c r="O38" s="1520"/>
      <c r="P38" s="1520"/>
      <c r="R38" s="1520"/>
      <c r="S38" s="1520"/>
      <c r="T38" s="1520"/>
      <c r="U38" s="1520"/>
      <c r="V38" s="1520"/>
      <c r="W38" s="1520"/>
      <c r="X38" s="1520"/>
      <c r="Y38" s="1520"/>
      <c r="Z38" s="1520"/>
      <c r="AA38" s="1520"/>
      <c r="AB38" s="1520"/>
      <c r="AC38" s="1520"/>
      <c r="AD38" s="1520"/>
      <c r="AE38" s="1520"/>
      <c r="AF38" s="1520"/>
      <c r="AG38" s="1520"/>
    </row>
    <row r="39" spans="1:33">
      <c r="A39" s="1520"/>
      <c r="B39" s="1520"/>
      <c r="C39" s="1520"/>
      <c r="D39" s="1520"/>
      <c r="E39" s="1520"/>
      <c r="F39" s="1520"/>
      <c r="G39" s="1520"/>
      <c r="H39" s="1520"/>
      <c r="I39" s="1520"/>
      <c r="J39" s="1520"/>
      <c r="K39" s="1520"/>
      <c r="L39" s="1520"/>
      <c r="M39" s="1520"/>
      <c r="N39" s="1520"/>
      <c r="O39" s="1520"/>
      <c r="P39" s="1520"/>
      <c r="R39" s="1520"/>
      <c r="S39" s="1520"/>
      <c r="T39" s="1520"/>
      <c r="U39" s="1520"/>
      <c r="V39" s="1520"/>
      <c r="W39" s="1520"/>
      <c r="X39" s="1520"/>
      <c r="Y39" s="1520"/>
      <c r="Z39" s="1520"/>
      <c r="AA39" s="1520"/>
      <c r="AB39" s="1520"/>
      <c r="AC39" s="1520"/>
      <c r="AD39" s="1520"/>
      <c r="AE39" s="1520"/>
      <c r="AF39" s="1520"/>
      <c r="AG39" s="1520"/>
    </row>
    <row r="40" spans="1:33">
      <c r="A40" s="1520"/>
      <c r="B40" s="1520"/>
      <c r="C40" s="1520"/>
      <c r="D40" s="1520"/>
      <c r="E40" s="1520"/>
      <c r="F40" s="1520"/>
      <c r="G40" s="1520"/>
      <c r="H40" s="1520"/>
      <c r="I40" s="1520"/>
      <c r="J40" s="1520"/>
      <c r="K40" s="1520"/>
      <c r="L40" s="1520"/>
      <c r="M40" s="1520"/>
      <c r="N40" s="1520"/>
      <c r="O40" s="1520"/>
      <c r="P40" s="1520"/>
      <c r="R40" s="1520"/>
      <c r="S40" s="1520"/>
      <c r="T40" s="1520"/>
      <c r="U40" s="1520"/>
      <c r="V40" s="1520"/>
      <c r="W40" s="1520"/>
      <c r="X40" s="1520"/>
      <c r="Y40" s="1520"/>
      <c r="Z40" s="1520"/>
      <c r="AA40" s="1520"/>
      <c r="AB40" s="1520"/>
      <c r="AC40" s="1520"/>
      <c r="AD40" s="1520"/>
      <c r="AE40" s="1520"/>
      <c r="AF40" s="1520"/>
      <c r="AG40" s="1520"/>
    </row>
    <row r="41" spans="1:33">
      <c r="A41" s="1520"/>
      <c r="B41" s="1520"/>
      <c r="C41" s="1520"/>
      <c r="D41" s="1520"/>
      <c r="E41" s="1520"/>
      <c r="F41" s="1520"/>
      <c r="G41" s="1520"/>
      <c r="H41" s="1520"/>
      <c r="I41" s="1520"/>
      <c r="J41" s="1520"/>
      <c r="K41" s="1520"/>
      <c r="L41" s="1520"/>
      <c r="M41" s="1520"/>
      <c r="N41" s="1520"/>
      <c r="O41" s="1520"/>
      <c r="P41" s="1520"/>
      <c r="R41" s="1520"/>
      <c r="S41" s="1520"/>
      <c r="T41" s="1520"/>
      <c r="U41" s="1520"/>
      <c r="V41" s="1520"/>
      <c r="W41" s="1520"/>
      <c r="X41" s="1520"/>
      <c r="Y41" s="1520"/>
      <c r="Z41" s="1520"/>
      <c r="AA41" s="1520"/>
      <c r="AB41" s="1520"/>
      <c r="AC41" s="1520"/>
      <c r="AD41" s="1520"/>
      <c r="AE41" s="1520"/>
      <c r="AF41" s="1520"/>
      <c r="AG41" s="1520"/>
    </row>
    <row r="42" spans="1:33">
      <c r="A42" s="1520"/>
      <c r="B42" s="1520"/>
      <c r="C42" s="1520"/>
      <c r="D42" s="1520"/>
      <c r="E42" s="1520"/>
      <c r="F42" s="1520"/>
      <c r="G42" s="1520"/>
      <c r="H42" s="1520"/>
      <c r="I42" s="1520"/>
      <c r="J42" s="1520"/>
      <c r="K42" s="1520"/>
      <c r="L42" s="1520"/>
      <c r="M42" s="1520"/>
      <c r="N42" s="1520"/>
      <c r="O42" s="1520"/>
      <c r="P42" s="1520"/>
      <c r="R42" s="1520"/>
      <c r="S42" s="1520"/>
      <c r="T42" s="1520"/>
      <c r="U42" s="1520"/>
      <c r="V42" s="1520"/>
      <c r="W42" s="1520"/>
      <c r="X42" s="1520"/>
      <c r="Y42" s="1520"/>
      <c r="Z42" s="1520"/>
      <c r="AA42" s="1520"/>
      <c r="AB42" s="1520"/>
      <c r="AC42" s="1520"/>
      <c r="AD42" s="1520"/>
      <c r="AE42" s="1520"/>
      <c r="AF42" s="1520"/>
      <c r="AG42" s="1520"/>
    </row>
    <row r="43" spans="1:33">
      <c r="A43" s="1520"/>
      <c r="B43" s="1520"/>
      <c r="C43" s="1520"/>
      <c r="D43" s="1520"/>
      <c r="E43" s="1520"/>
      <c r="F43" s="1520"/>
      <c r="G43" s="1520"/>
      <c r="H43" s="1520"/>
      <c r="I43" s="1520"/>
      <c r="J43" s="1520"/>
      <c r="K43" s="1520"/>
      <c r="L43" s="1520"/>
      <c r="M43" s="1520"/>
      <c r="N43" s="1520"/>
      <c r="O43" s="1520"/>
      <c r="P43" s="1520"/>
      <c r="R43" s="1520"/>
      <c r="S43" s="1520"/>
      <c r="T43" s="1520"/>
      <c r="U43" s="1520"/>
      <c r="V43" s="1520"/>
      <c r="W43" s="1520"/>
      <c r="X43" s="1520"/>
      <c r="Y43" s="1520"/>
      <c r="Z43" s="1520"/>
      <c r="AA43" s="1520"/>
      <c r="AB43" s="1520"/>
      <c r="AC43" s="1520"/>
      <c r="AD43" s="1520"/>
      <c r="AE43" s="1520"/>
      <c r="AF43" s="1520"/>
      <c r="AG43" s="1520"/>
    </row>
    <row r="44" spans="1:33">
      <c r="A44" s="1520"/>
      <c r="B44" s="1520"/>
      <c r="C44" s="1520"/>
      <c r="D44" s="1520"/>
      <c r="E44" s="1520"/>
      <c r="F44" s="1520"/>
      <c r="G44" s="1520"/>
      <c r="H44" s="1520"/>
      <c r="I44" s="1520"/>
      <c r="J44" s="1520"/>
      <c r="K44" s="1520"/>
      <c r="L44" s="1520"/>
      <c r="M44" s="1520"/>
      <c r="N44" s="1520"/>
      <c r="O44" s="1520"/>
      <c r="P44" s="1520"/>
      <c r="R44" s="1520"/>
      <c r="S44" s="1520"/>
      <c r="T44" s="1520"/>
      <c r="U44" s="1520"/>
      <c r="V44" s="1520"/>
      <c r="W44" s="1520"/>
      <c r="X44" s="1520"/>
      <c r="Y44" s="1520"/>
      <c r="Z44" s="1520"/>
      <c r="AA44" s="1520"/>
      <c r="AB44" s="1520"/>
      <c r="AC44" s="1520"/>
      <c r="AD44" s="1520"/>
      <c r="AE44" s="1520"/>
      <c r="AF44" s="1520"/>
      <c r="AG44" s="1520"/>
    </row>
    <row r="45" spans="1:33">
      <c r="A45" s="1520"/>
      <c r="B45" s="1520"/>
      <c r="C45" s="1520"/>
      <c r="D45" s="1520"/>
      <c r="E45" s="1520"/>
      <c r="F45" s="1520"/>
      <c r="G45" s="1520"/>
      <c r="H45" s="1520"/>
      <c r="I45" s="1520"/>
      <c r="J45" s="1520"/>
      <c r="K45" s="1520"/>
      <c r="L45" s="1520"/>
      <c r="M45" s="1520"/>
      <c r="N45" s="1520"/>
      <c r="O45" s="1520"/>
      <c r="P45" s="1520"/>
      <c r="R45" s="1520"/>
      <c r="S45" s="1520"/>
      <c r="T45" s="1520"/>
      <c r="U45" s="1520"/>
      <c r="V45" s="1520"/>
      <c r="W45" s="1520"/>
      <c r="X45" s="1520"/>
      <c r="Y45" s="1520"/>
      <c r="Z45" s="1520"/>
      <c r="AA45" s="1520"/>
      <c r="AB45" s="1520"/>
      <c r="AC45" s="1520"/>
      <c r="AD45" s="1520"/>
      <c r="AE45" s="1520"/>
      <c r="AF45" s="1520"/>
      <c r="AG45" s="1520"/>
    </row>
    <row r="46" spans="1:33">
      <c r="A46" s="1999" t="s">
        <v>1724</v>
      </c>
      <c r="B46" s="1999"/>
      <c r="C46" s="1999"/>
      <c r="D46" s="1999"/>
      <c r="E46" s="1999"/>
      <c r="F46" s="1999"/>
      <c r="G46" s="1999"/>
      <c r="H46" s="1999"/>
      <c r="I46" s="1999"/>
      <c r="J46" s="1999"/>
      <c r="K46" s="1999"/>
      <c r="L46" s="1999"/>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row>
    <row r="47" spans="1:33">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row>
    <row r="48" spans="1:33">
      <c r="A48" s="999" t="s">
        <v>1740</v>
      </c>
      <c r="B48" s="999"/>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999"/>
      <c r="AB48" s="999"/>
      <c r="AC48" s="999"/>
      <c r="AD48" s="999"/>
      <c r="AE48" s="999"/>
      <c r="AF48" s="999"/>
      <c r="AG48" s="999"/>
    </row>
    <row r="49" spans="1:33">
      <c r="B49" s="1520" t="s">
        <v>1741</v>
      </c>
      <c r="C49" s="1520"/>
      <c r="D49" s="1520"/>
      <c r="E49" s="1520"/>
      <c r="F49" s="1520"/>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row>
    <row r="50" spans="1:33">
      <c r="B50" s="1520"/>
      <c r="C50" s="1520"/>
      <c r="D50" s="1520"/>
      <c r="E50" s="1520"/>
      <c r="F50" s="1520"/>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row>
    <row r="51" spans="1:33">
      <c r="B51" t="s">
        <v>1742</v>
      </c>
    </row>
    <row r="52" spans="1:33">
      <c r="B52" s="1512"/>
      <c r="C52" s="1512"/>
      <c r="D52" s="1512"/>
      <c r="E52" s="1512"/>
      <c r="F52" s="1512"/>
      <c r="G52" s="1512"/>
      <c r="H52" s="1512"/>
      <c r="I52" s="1512"/>
      <c r="J52" s="1512"/>
      <c r="K52" s="1512"/>
      <c r="L52" s="1512"/>
      <c r="M52" s="1512"/>
      <c r="N52" s="1512"/>
      <c r="O52" s="1512"/>
      <c r="P52" s="1512"/>
      <c r="Q52" s="1512"/>
      <c r="R52" s="1512"/>
      <c r="S52" s="1512"/>
      <c r="T52" s="1512"/>
      <c r="U52" s="1512"/>
      <c r="V52" s="1512"/>
      <c r="W52" s="1512"/>
      <c r="X52" s="1512"/>
      <c r="Y52" s="1512"/>
      <c r="Z52" s="1512"/>
      <c r="AA52" s="1512"/>
      <c r="AB52" s="1512"/>
      <c r="AC52" s="1512"/>
      <c r="AD52" s="1512"/>
      <c r="AE52" s="1512"/>
      <c r="AF52" s="1512"/>
      <c r="AG52" s="1512"/>
    </row>
    <row r="53" spans="1:33">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row>
    <row r="54" spans="1:33">
      <c r="A54" s="999" t="s">
        <v>1743</v>
      </c>
      <c r="B54" s="999"/>
    </row>
    <row r="55" spans="1:33">
      <c r="B55" t="s">
        <v>1744</v>
      </c>
    </row>
    <row r="56" spans="1:33">
      <c r="B56" s="1324"/>
      <c r="C56" t="s">
        <v>194</v>
      </c>
      <c r="E56" s="1324"/>
      <c r="F56" t="s">
        <v>193</v>
      </c>
      <c r="H56" s="1324"/>
      <c r="I56" t="s">
        <v>1745</v>
      </c>
      <c r="X56" s="1512"/>
      <c r="Y56" s="1512"/>
      <c r="Z56" s="1512"/>
      <c r="AA56" s="1512"/>
      <c r="AB56" s="1512"/>
      <c r="AC56" s="1512"/>
      <c r="AD56" s="1512"/>
      <c r="AE56" s="1512"/>
      <c r="AF56" s="1512"/>
      <c r="AG56" s="1512"/>
    </row>
    <row r="57" spans="1:33">
      <c r="B57" s="1512"/>
      <c r="C57" s="1512"/>
      <c r="D57" s="1512"/>
      <c r="E57" s="1512"/>
      <c r="F57" s="1512"/>
      <c r="G57" s="1512"/>
      <c r="H57" s="1512"/>
      <c r="I57" s="1512"/>
      <c r="J57" s="1512"/>
      <c r="K57" s="1512"/>
      <c r="L57" s="1512"/>
      <c r="M57" s="1512"/>
      <c r="N57" s="1512"/>
      <c r="O57" s="1512"/>
      <c r="P57" s="1512"/>
      <c r="Q57" s="1512"/>
      <c r="R57" s="1512"/>
      <c r="S57" s="1512"/>
      <c r="T57" s="1512"/>
      <c r="U57" s="1512"/>
      <c r="V57" s="1512"/>
      <c r="W57" s="1512"/>
      <c r="X57" s="1512"/>
      <c r="Y57" s="1512"/>
      <c r="Z57" s="1512"/>
      <c r="AA57" s="1512"/>
      <c r="AB57" s="1512"/>
      <c r="AC57" s="1512"/>
      <c r="AD57" s="1512"/>
      <c r="AE57" s="1512"/>
      <c r="AF57" s="1512"/>
      <c r="AG57" s="1512"/>
    </row>
    <row r="58" spans="1:3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c r="B59" t="s">
        <v>1746</v>
      </c>
    </row>
    <row r="60" spans="1:33">
      <c r="B60" s="1324"/>
      <c r="C60" t="s">
        <v>194</v>
      </c>
      <c r="E60" s="1324"/>
      <c r="F60" t="s">
        <v>193</v>
      </c>
      <c r="H60" s="1324"/>
      <c r="I60" t="s">
        <v>1747</v>
      </c>
    </row>
    <row r="61" spans="1:33">
      <c r="B61" s="1520" t="s">
        <v>1748</v>
      </c>
      <c r="C61" s="1520"/>
      <c r="D61" s="1520"/>
      <c r="E61" s="1520"/>
      <c r="F61" s="1520"/>
      <c r="G61" s="1520"/>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row>
    <row r="62" spans="1:33">
      <c r="B62" s="1520"/>
      <c r="C62" s="1520"/>
      <c r="D62" s="1520"/>
      <c r="E62" s="1520"/>
      <c r="F62" s="1520"/>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row>
    <row r="63" spans="1:33">
      <c r="B63" t="s">
        <v>1749</v>
      </c>
    </row>
    <row r="64" spans="1:33">
      <c r="B64" s="1324"/>
      <c r="C64" t="s">
        <v>194</v>
      </c>
      <c r="E64" s="1324"/>
      <c r="F64" t="s">
        <v>193</v>
      </c>
    </row>
    <row r="65" spans="1:33">
      <c r="B65" t="s">
        <v>1750</v>
      </c>
    </row>
    <row r="66" spans="1:33">
      <c r="B66" s="1324"/>
      <c r="C66" t="s">
        <v>194</v>
      </c>
      <c r="E66" s="1324"/>
      <c r="F66" t="s">
        <v>193</v>
      </c>
      <c r="H66" s="1324"/>
      <c r="I66" t="s">
        <v>1747</v>
      </c>
    </row>
    <row r="67" spans="1:33">
      <c r="B67" s="22"/>
      <c r="E67" s="13"/>
      <c r="H67" s="13"/>
    </row>
    <row r="68" spans="1:33">
      <c r="B68" t="s">
        <v>1751</v>
      </c>
      <c r="E68" s="26"/>
      <c r="F68" s="1512"/>
      <c r="G68" s="1512"/>
      <c r="H68" s="1512"/>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row>
    <row r="69" spans="1:33">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row>
    <row r="70" spans="1:3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c r="B71" t="s">
        <v>1752</v>
      </c>
      <c r="H71" s="26"/>
      <c r="I71" s="1512"/>
      <c r="J71" s="1512"/>
      <c r="K71" s="1512"/>
      <c r="L71" s="1512"/>
      <c r="M71" s="1512"/>
      <c r="N71" s="1512"/>
      <c r="O71" s="1512"/>
      <c r="P71" s="1512"/>
      <c r="Q71" s="1512"/>
      <c r="R71" s="1512"/>
      <c r="S71" s="1512"/>
      <c r="T71" s="1512"/>
      <c r="U71" s="1512"/>
      <c r="V71" s="1512"/>
      <c r="W71" s="1512"/>
      <c r="X71" s="1512"/>
      <c r="Y71" s="1512"/>
      <c r="Z71" s="1512"/>
      <c r="AA71" s="1512"/>
      <c r="AB71" s="1512"/>
      <c r="AC71" s="1512"/>
      <c r="AD71" s="1512"/>
      <c r="AE71" s="1512"/>
      <c r="AF71" s="1512"/>
      <c r="AG71" s="1512"/>
    </row>
    <row r="72" spans="1:33">
      <c r="B72" s="1512"/>
      <c r="C72" s="1512"/>
      <c r="D72" s="1512"/>
      <c r="E72" s="1512"/>
      <c r="F72" s="1512"/>
      <c r="G72" s="1512"/>
      <c r="H72" s="1512"/>
      <c r="I72" s="1512"/>
      <c r="J72" s="1512"/>
      <c r="K72" s="1512"/>
      <c r="L72" s="1512"/>
      <c r="M72" s="1512"/>
      <c r="N72" s="1512"/>
      <c r="O72" s="1512"/>
      <c r="P72" s="1512"/>
      <c r="Q72" s="1512"/>
      <c r="R72" s="1512"/>
      <c r="S72" s="1512"/>
      <c r="T72" s="1512"/>
      <c r="U72" s="1512"/>
      <c r="V72" s="1512"/>
      <c r="W72" s="1512"/>
      <c r="X72" s="1512"/>
      <c r="Y72" s="1512"/>
      <c r="Z72" s="1512"/>
      <c r="AA72" s="1512"/>
      <c r="AB72" s="1512"/>
      <c r="AC72" s="1512"/>
      <c r="AD72" s="1512"/>
      <c r="AE72" s="1512"/>
      <c r="AF72" s="1512"/>
      <c r="AG72" s="1512"/>
    </row>
    <row r="73" spans="1:33">
      <c r="B73" s="13"/>
      <c r="C73" s="13"/>
      <c r="D73" s="13"/>
      <c r="E73" s="13"/>
      <c r="F73" s="13"/>
      <c r="G73" s="13"/>
      <c r="H73" s="13"/>
      <c r="I73" s="13"/>
      <c r="J73" s="13"/>
      <c r="K73" s="13"/>
      <c r="L73" s="13"/>
      <c r="M73" s="13"/>
      <c r="N73" s="13"/>
      <c r="O73" s="13"/>
      <c r="P73" s="13"/>
      <c r="Q73" s="13"/>
      <c r="R73" s="13"/>
      <c r="S73" s="13"/>
      <c r="T73" s="13"/>
      <c r="U73" s="13"/>
      <c r="V73" s="13"/>
      <c r="W73" s="13"/>
      <c r="X73" s="13" t="s">
        <v>716</v>
      </c>
      <c r="Y73" s="13"/>
      <c r="Z73" s="13"/>
      <c r="AA73" s="13"/>
      <c r="AB73" s="13"/>
      <c r="AC73" s="13"/>
      <c r="AD73" s="13"/>
      <c r="AE73" s="13"/>
      <c r="AF73" s="13"/>
      <c r="AG73" s="13"/>
    </row>
    <row r="74" spans="1:33">
      <c r="B74" t="s">
        <v>1753</v>
      </c>
    </row>
    <row r="75" spans="1:33">
      <c r="B75" s="1324"/>
      <c r="C75" t="s">
        <v>194</v>
      </c>
      <c r="E75" s="1324"/>
      <c r="F75" t="s">
        <v>193</v>
      </c>
    </row>
    <row r="76" spans="1:33">
      <c r="B76" t="s">
        <v>1754</v>
      </c>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row>
    <row r="77" spans="1:33">
      <c r="A77" s="13"/>
      <c r="B77" s="1512"/>
      <c r="C77" s="1512"/>
      <c r="D77" s="1512"/>
      <c r="E77" s="1512"/>
      <c r="F77" s="1512"/>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row>
    <row r="78" spans="1:33">
      <c r="A78" s="13"/>
      <c r="B78" s="1499"/>
      <c r="C78" s="1499"/>
      <c r="D78" s="1499"/>
      <c r="E78" s="1499"/>
      <c r="F78" s="1499"/>
      <c r="G78" s="1499"/>
      <c r="H78" s="1499"/>
      <c r="I78" s="1499"/>
      <c r="J78" s="1499"/>
      <c r="K78" s="1499"/>
      <c r="L78" s="1499"/>
      <c r="M78" s="1499"/>
      <c r="N78" s="1499"/>
      <c r="O78" s="1499"/>
      <c r="P78" s="1499"/>
      <c r="Q78" s="1499"/>
      <c r="R78" s="1499"/>
      <c r="S78" s="1499"/>
      <c r="T78" s="1499"/>
      <c r="U78" s="1499"/>
      <c r="V78" s="1499"/>
      <c r="W78" s="1499"/>
      <c r="X78" s="1499"/>
      <c r="Y78" s="1499"/>
      <c r="Z78" s="1499"/>
      <c r="AA78" s="1499"/>
      <c r="AB78" s="1499"/>
      <c r="AC78" s="1499"/>
      <c r="AD78" s="1499"/>
      <c r="AE78" s="1499"/>
      <c r="AF78" s="1499"/>
      <c r="AG78" s="1499"/>
    </row>
    <row r="79" spans="1:3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c r="A80" s="999" t="s">
        <v>1755</v>
      </c>
    </row>
    <row r="81" spans="1:33">
      <c r="B81" t="s">
        <v>1756</v>
      </c>
    </row>
    <row r="82" spans="1:33">
      <c r="B82" t="s">
        <v>1757</v>
      </c>
    </row>
    <row r="83" spans="1:33">
      <c r="B83" s="1324"/>
      <c r="C83" t="s">
        <v>194</v>
      </c>
      <c r="E83" s="1324"/>
      <c r="F83" t="s">
        <v>193</v>
      </c>
    </row>
    <row r="84" spans="1:33">
      <c r="B84" s="13"/>
      <c r="E84" s="13"/>
    </row>
    <row r="85" spans="1:33">
      <c r="B85" t="s">
        <v>1758</v>
      </c>
    </row>
    <row r="87" spans="1:33">
      <c r="A87" s="999" t="s">
        <v>1759</v>
      </c>
    </row>
    <row r="88" spans="1:33">
      <c r="B88" t="s">
        <v>1760</v>
      </c>
    </row>
    <row r="89" spans="1:33">
      <c r="B89" s="1324"/>
      <c r="C89" t="s">
        <v>194</v>
      </c>
      <c r="E89" s="1324"/>
      <c r="F89" t="s">
        <v>193</v>
      </c>
      <c r="H89" t="s">
        <v>1761</v>
      </c>
    </row>
    <row r="90" spans="1:33">
      <c r="B90" t="s">
        <v>1762</v>
      </c>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row>
    <row r="91" spans="1:33">
      <c r="B91" t="s">
        <v>1763</v>
      </c>
      <c r="O91" s="1499"/>
      <c r="P91" s="1499"/>
      <c r="Q91" s="1499"/>
      <c r="R91" s="1499"/>
      <c r="S91" s="1499"/>
      <c r="T91" s="1499"/>
      <c r="U91" s="1499"/>
      <c r="V91" s="1499"/>
      <c r="W91" s="1499"/>
      <c r="X91" s="1499"/>
      <c r="Y91" s="1499"/>
      <c r="Z91" s="1499"/>
      <c r="AA91" s="1499"/>
      <c r="AB91" s="1499"/>
      <c r="AC91" s="1499"/>
      <c r="AD91" s="1499"/>
      <c r="AE91" s="1499"/>
      <c r="AF91" s="1499"/>
      <c r="AG91" s="1499"/>
    </row>
    <row r="92" spans="1:33">
      <c r="B92" t="s">
        <v>1764</v>
      </c>
    </row>
    <row r="93" spans="1:33">
      <c r="B93" t="s">
        <v>2092</v>
      </c>
    </row>
    <row r="95" spans="1:33">
      <c r="B95" t="s">
        <v>1751</v>
      </c>
      <c r="F95" s="1512"/>
      <c r="G95" s="1512"/>
      <c r="H95" s="1512"/>
      <c r="I95" s="1512"/>
      <c r="J95" s="1512"/>
      <c r="K95" s="1512"/>
      <c r="L95" s="1512"/>
      <c r="M95" s="1512"/>
      <c r="N95" s="1512"/>
      <c r="O95" s="1512"/>
      <c r="P95" s="1512"/>
      <c r="Q95" s="1512"/>
      <c r="R95" s="1512"/>
      <c r="S95" s="1512"/>
      <c r="T95" s="1512"/>
      <c r="U95" s="1512"/>
      <c r="V95" s="1512"/>
      <c r="W95" s="1512"/>
      <c r="X95" s="1512"/>
      <c r="Y95" s="1512"/>
      <c r="Z95" s="1512"/>
      <c r="AA95" s="1512"/>
      <c r="AB95" s="1512"/>
      <c r="AC95" s="1512"/>
      <c r="AD95" s="1512"/>
      <c r="AE95" s="1512"/>
      <c r="AF95" s="1512"/>
      <c r="AG95" s="1512"/>
    </row>
    <row r="96" spans="1:33">
      <c r="B96" s="1512"/>
      <c r="C96" s="1512"/>
      <c r="D96" s="1512"/>
      <c r="E96" s="1512"/>
      <c r="F96" s="1512"/>
      <c r="G96" s="1512"/>
      <c r="H96" s="1512"/>
      <c r="I96" s="1512"/>
      <c r="J96" s="1512"/>
      <c r="K96" s="1512"/>
      <c r="L96" s="1512"/>
      <c r="M96" s="1512"/>
      <c r="N96" s="1512"/>
      <c r="O96" s="1512"/>
      <c r="P96" s="1512"/>
      <c r="Q96" s="1512"/>
      <c r="R96" s="1512"/>
      <c r="S96" s="1512"/>
      <c r="T96" s="1512"/>
      <c r="U96" s="1512"/>
      <c r="V96" s="1512"/>
      <c r="W96" s="1512"/>
      <c r="X96" s="1512"/>
      <c r="Y96" s="1512"/>
      <c r="Z96" s="1512"/>
      <c r="AA96" s="1512"/>
      <c r="AB96" s="1512"/>
      <c r="AC96" s="1512"/>
      <c r="AD96" s="1512"/>
      <c r="AE96" s="1512"/>
      <c r="AF96" s="1512"/>
      <c r="AG96" s="1512"/>
    </row>
    <row r="97" spans="1:3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c r="A98" s="1996" t="s">
        <v>1724</v>
      </c>
      <c r="B98" s="1996"/>
      <c r="C98" s="1996"/>
      <c r="D98" s="1996"/>
      <c r="E98" s="1996"/>
      <c r="F98" s="1996"/>
      <c r="G98" s="1996"/>
      <c r="H98" s="1996"/>
      <c r="I98" s="1996"/>
      <c r="J98" s="1996"/>
      <c r="K98" s="1996"/>
      <c r="L98" s="1996"/>
      <c r="M98" s="1996"/>
      <c r="N98" s="1996"/>
      <c r="O98" s="1996"/>
      <c r="P98" s="1996"/>
      <c r="Q98" s="1996"/>
      <c r="R98" s="1996"/>
      <c r="S98" s="1996"/>
      <c r="T98" s="1996"/>
      <c r="U98" s="1996"/>
      <c r="V98" s="1996"/>
      <c r="W98" s="1996"/>
      <c r="X98" s="1996"/>
      <c r="Y98" s="1996"/>
      <c r="Z98" s="1996"/>
      <c r="AA98" s="1996"/>
      <c r="AB98" s="1996"/>
      <c r="AC98" s="1996"/>
      <c r="AD98" s="1996"/>
      <c r="AE98" s="1996"/>
      <c r="AF98" s="1996"/>
      <c r="AG98" s="1996"/>
    </row>
    <row r="99" spans="1:33">
      <c r="A99" s="1326"/>
      <c r="B99" s="1326"/>
      <c r="C99" s="1326"/>
      <c r="D99" s="1326"/>
      <c r="E99" s="1326"/>
      <c r="F99" s="1326"/>
      <c r="G99" s="1326"/>
      <c r="H99" s="1326"/>
      <c r="I99" s="1326"/>
      <c r="J99" s="1326"/>
      <c r="K99" s="1326"/>
      <c r="L99" s="1326"/>
      <c r="M99" s="1326"/>
      <c r="N99" s="1326"/>
      <c r="O99" s="1326"/>
      <c r="P99" s="1326"/>
      <c r="Q99" s="1326"/>
      <c r="R99" s="1326"/>
      <c r="S99" s="1326"/>
      <c r="T99" s="1326"/>
      <c r="U99" s="1326"/>
      <c r="V99" s="1326"/>
      <c r="W99" s="1326"/>
      <c r="X99" s="1326"/>
      <c r="Y99" s="1326"/>
      <c r="Z99" s="1326"/>
      <c r="AA99" s="1326"/>
      <c r="AB99" s="1326"/>
      <c r="AC99" s="1326"/>
      <c r="AD99" s="1326"/>
      <c r="AE99" s="1326"/>
      <c r="AF99" s="1326"/>
      <c r="AG99" s="1326"/>
    </row>
    <row r="100" spans="1:33">
      <c r="B100" t="s">
        <v>1765</v>
      </c>
      <c r="Q100" s="1512"/>
      <c r="R100" s="1512"/>
      <c r="S100" s="1512"/>
      <c r="T100" s="1512"/>
      <c r="U100" s="1512"/>
      <c r="V100" s="1512"/>
      <c r="W100" s="1512"/>
      <c r="X100" s="1512"/>
      <c r="Y100" s="1512"/>
      <c r="Z100" s="1512"/>
      <c r="AA100" s="1512"/>
      <c r="AB100" s="1512"/>
      <c r="AC100" s="1512"/>
      <c r="AD100" s="1512"/>
      <c r="AE100" s="1512"/>
      <c r="AF100" s="1512"/>
      <c r="AG100" s="1512"/>
    </row>
    <row r="101" spans="1:33">
      <c r="B101" s="1512"/>
      <c r="C101" s="1512"/>
      <c r="D101" s="1512"/>
      <c r="E101" s="1512"/>
      <c r="F101" s="1512"/>
      <c r="G101" s="1512"/>
      <c r="H101" s="1512"/>
      <c r="I101" s="1512"/>
      <c r="J101" s="1512"/>
      <c r="K101" s="1512"/>
      <c r="L101" s="1512"/>
      <c r="M101" s="1512"/>
      <c r="N101" s="1512"/>
      <c r="O101" s="1512"/>
      <c r="P101" s="1512"/>
      <c r="Q101" s="1512"/>
      <c r="R101" s="1512"/>
      <c r="S101" s="1512"/>
      <c r="T101" s="1512"/>
      <c r="U101" s="1512"/>
      <c r="V101" s="1512"/>
      <c r="W101" s="1512"/>
      <c r="X101" s="1512"/>
      <c r="Y101" s="1512"/>
      <c r="Z101" s="1512"/>
      <c r="AA101" s="1512"/>
      <c r="AB101" s="1512"/>
      <c r="AC101" s="1512"/>
      <c r="AD101" s="1512"/>
      <c r="AE101" s="1512"/>
      <c r="AF101" s="1512"/>
      <c r="AG101" s="1512"/>
    </row>
    <row r="102" spans="1:33">
      <c r="A102" s="999" t="s">
        <v>1766</v>
      </c>
    </row>
    <row r="103" spans="1:33">
      <c r="B103" t="s">
        <v>1767</v>
      </c>
    </row>
    <row r="104" spans="1:33">
      <c r="B104" s="1324"/>
      <c r="C104" t="s">
        <v>194</v>
      </c>
      <c r="E104" s="1324"/>
      <c r="F104" t="s">
        <v>193</v>
      </c>
    </row>
    <row r="105" spans="1:33">
      <c r="B105" t="s">
        <v>1768</v>
      </c>
    </row>
    <row r="106" spans="1:33">
      <c r="B106" s="1324"/>
      <c r="C106" t="s">
        <v>194</v>
      </c>
      <c r="E106" s="1324"/>
      <c r="F106" t="s">
        <v>193</v>
      </c>
    </row>
    <row r="107" spans="1:33">
      <c r="B107" t="s">
        <v>1769</v>
      </c>
    </row>
    <row r="108" spans="1:33">
      <c r="B108" s="1324"/>
      <c r="C108" t="s">
        <v>194</v>
      </c>
      <c r="E108" s="1324"/>
      <c r="F108" t="s">
        <v>193</v>
      </c>
    </row>
    <row r="109" spans="1:33">
      <c r="B109" t="s">
        <v>1770</v>
      </c>
    </row>
    <row r="110" spans="1:33">
      <c r="B110" s="1324"/>
      <c r="C110" t="s">
        <v>194</v>
      </c>
      <c r="E110" s="1324"/>
      <c r="F110" t="s">
        <v>193</v>
      </c>
    </row>
    <row r="111" spans="1:33">
      <c r="B111" t="s">
        <v>1771</v>
      </c>
    </row>
    <row r="112" spans="1:33">
      <c r="B112" t="s">
        <v>1772</v>
      </c>
    </row>
    <row r="114" spans="1:33">
      <c r="B114" t="s">
        <v>1773</v>
      </c>
    </row>
    <row r="115" spans="1:33">
      <c r="B115" s="1324"/>
      <c r="C115" t="s">
        <v>194</v>
      </c>
      <c r="E115" s="1324"/>
      <c r="F115" t="s">
        <v>193</v>
      </c>
    </row>
    <row r="116" spans="1:33">
      <c r="B116" s="13"/>
      <c r="E116" s="13"/>
    </row>
    <row r="117" spans="1:33">
      <c r="B117" t="s">
        <v>1751</v>
      </c>
      <c r="E117" s="13"/>
      <c r="F117" s="1512"/>
      <c r="G117" s="1512"/>
      <c r="H117" s="1512"/>
      <c r="I117" s="1512"/>
      <c r="J117" s="1512"/>
      <c r="K117" s="1512"/>
      <c r="L117" s="1512"/>
      <c r="M117" s="1512"/>
      <c r="N117" s="1512"/>
      <c r="O117" s="1512"/>
      <c r="P117" s="1512"/>
      <c r="Q117" s="1512"/>
      <c r="R117" s="1512"/>
      <c r="S117" s="1512"/>
      <c r="T117" s="1512"/>
      <c r="U117" s="1512"/>
      <c r="V117" s="1512"/>
      <c r="W117" s="1512"/>
      <c r="X117" s="1512"/>
      <c r="Y117" s="1512"/>
      <c r="Z117" s="1512"/>
      <c r="AA117" s="1512"/>
      <c r="AB117" s="1512"/>
      <c r="AC117" s="1512"/>
      <c r="AD117" s="1512"/>
      <c r="AE117" s="1512"/>
      <c r="AF117" s="1512"/>
      <c r="AG117" s="1512"/>
    </row>
    <row r="118" spans="1:33">
      <c r="A118" s="13"/>
      <c r="B118" s="1512"/>
      <c r="C118" s="1512"/>
      <c r="D118" s="1512"/>
      <c r="E118" s="1512"/>
      <c r="F118" s="1512"/>
      <c r="G118" s="1512"/>
      <c r="H118" s="1512"/>
      <c r="I118" s="1512"/>
      <c r="J118" s="1512"/>
      <c r="K118" s="1512"/>
      <c r="L118" s="1512"/>
      <c r="M118" s="1512"/>
      <c r="N118" s="1512"/>
      <c r="O118" s="1512"/>
      <c r="P118" s="1512"/>
      <c r="Q118" s="1512"/>
      <c r="R118" s="1512"/>
      <c r="S118" s="1512"/>
      <c r="T118" s="1512"/>
      <c r="U118" s="1512"/>
      <c r="V118" s="1512"/>
      <c r="W118" s="1512"/>
      <c r="X118" s="1512"/>
      <c r="Y118" s="1512"/>
      <c r="Z118" s="1512"/>
      <c r="AA118" s="1512"/>
      <c r="AB118" s="1512"/>
      <c r="AC118" s="1512"/>
      <c r="AD118" s="1512"/>
      <c r="AE118" s="1512"/>
      <c r="AF118" s="1512"/>
      <c r="AG118" s="1512"/>
    </row>
    <row r="119" spans="1:33">
      <c r="A119" s="13"/>
      <c r="B119" s="1499"/>
      <c r="C119" s="1499"/>
      <c r="D119" s="1499"/>
      <c r="E119" s="1499"/>
      <c r="F119" s="1499"/>
      <c r="G119" s="1499"/>
      <c r="H119" s="1499"/>
      <c r="I119" s="1499"/>
      <c r="J119" s="1499"/>
      <c r="K119" s="1499"/>
      <c r="L119" s="1499"/>
      <c r="M119" s="1499"/>
      <c r="N119" s="1499"/>
      <c r="O119" s="1499"/>
      <c r="P119" s="1499"/>
      <c r="Q119" s="1499"/>
      <c r="R119" s="1499"/>
      <c r="S119" s="1499"/>
      <c r="T119" s="1499"/>
      <c r="U119" s="1499"/>
      <c r="V119" s="1499"/>
      <c r="W119" s="1499"/>
      <c r="X119" s="1499"/>
      <c r="Y119" s="1499"/>
      <c r="Z119" s="1499"/>
      <c r="AA119" s="1499"/>
      <c r="AB119" s="1499"/>
      <c r="AC119" s="1499"/>
      <c r="AD119" s="1499"/>
      <c r="AE119" s="1499"/>
      <c r="AF119" s="1499"/>
      <c r="AG119" s="1499"/>
    </row>
    <row r="120" spans="1:33">
      <c r="A120" s="13"/>
      <c r="B120" s="1499"/>
      <c r="C120" s="1499"/>
      <c r="D120" s="1499"/>
      <c r="E120" s="1499"/>
      <c r="F120" s="1499"/>
      <c r="G120" s="1499"/>
      <c r="H120" s="1499"/>
      <c r="I120" s="1499"/>
      <c r="J120" s="1499"/>
      <c r="K120" s="1499"/>
      <c r="L120" s="1499"/>
      <c r="M120" s="1499"/>
      <c r="N120" s="1499"/>
      <c r="O120" s="1499"/>
      <c r="P120" s="1499"/>
      <c r="Q120" s="1499"/>
      <c r="R120" s="1499"/>
      <c r="S120" s="1499"/>
      <c r="T120" s="1499"/>
      <c r="U120" s="1499"/>
      <c r="V120" s="1499"/>
      <c r="W120" s="1499"/>
      <c r="X120" s="1499"/>
      <c r="Y120" s="1499"/>
      <c r="Z120" s="1499"/>
      <c r="AA120" s="1499"/>
      <c r="AB120" s="1499"/>
      <c r="AC120" s="1499"/>
      <c r="AD120" s="1499"/>
      <c r="AE120" s="1499"/>
      <c r="AF120" s="1499"/>
      <c r="AG120" s="1499"/>
    </row>
    <row r="121" spans="1:33">
      <c r="A121" s="13"/>
      <c r="B121" s="1499"/>
      <c r="C121" s="1499"/>
      <c r="D121" s="1499"/>
      <c r="E121" s="1499"/>
      <c r="F121" s="1499"/>
      <c r="G121" s="1499"/>
      <c r="H121" s="1499"/>
      <c r="I121" s="1499"/>
      <c r="J121" s="1499"/>
      <c r="K121" s="1499"/>
      <c r="L121" s="1499"/>
      <c r="M121" s="1499"/>
      <c r="N121" s="1499"/>
      <c r="O121" s="1499"/>
      <c r="P121" s="1499"/>
      <c r="Q121" s="1499"/>
      <c r="R121" s="1499"/>
      <c r="S121" s="1499"/>
      <c r="T121" s="1499"/>
      <c r="U121" s="1499"/>
      <c r="V121" s="1499"/>
      <c r="W121" s="1499"/>
      <c r="X121" s="1499"/>
      <c r="Y121" s="1499"/>
      <c r="Z121" s="1499"/>
      <c r="AA121" s="1499"/>
      <c r="AB121" s="1499"/>
      <c r="AC121" s="1499"/>
      <c r="AD121" s="1499"/>
      <c r="AE121" s="1499"/>
      <c r="AF121" s="1499"/>
      <c r="AG121" s="1499"/>
    </row>
    <row r="122" spans="1:33">
      <c r="A122" s="13"/>
      <c r="B122" s="13"/>
      <c r="C122" s="13"/>
      <c r="D122" s="13"/>
      <c r="E122" s="13"/>
      <c r="F122" s="13"/>
      <c r="G122" s="13"/>
      <c r="H122" s="13"/>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row>
    <row r="123" spans="1:33">
      <c r="B123" t="s">
        <v>1752</v>
      </c>
      <c r="H123" s="13"/>
      <c r="I123" s="1512"/>
      <c r="J123" s="1512"/>
      <c r="K123" s="1512"/>
      <c r="L123" s="1512"/>
      <c r="M123" s="1512"/>
      <c r="N123" s="1512"/>
      <c r="O123" s="1512"/>
      <c r="P123" s="1512"/>
      <c r="Q123" s="1512"/>
      <c r="R123" s="1512"/>
      <c r="S123" s="1512"/>
      <c r="T123" s="1512"/>
      <c r="U123" s="1512"/>
      <c r="V123" s="1512"/>
      <c r="W123" s="1512"/>
      <c r="X123" s="1512"/>
      <c r="Y123" s="1512"/>
      <c r="Z123" s="1512"/>
      <c r="AA123" s="1512"/>
      <c r="AB123" s="1512"/>
      <c r="AC123" s="1512"/>
      <c r="AD123" s="1512"/>
      <c r="AE123" s="1512"/>
      <c r="AF123" s="1512"/>
      <c r="AG123" s="1512"/>
    </row>
    <row r="124" spans="1:33">
      <c r="A124" s="13"/>
      <c r="B124" s="1512"/>
      <c r="C124" s="1512"/>
      <c r="D124" s="1512"/>
      <c r="E124" s="1512"/>
      <c r="F124" s="1512"/>
      <c r="G124" s="1512"/>
      <c r="H124" s="1512"/>
      <c r="I124" s="1512"/>
      <c r="J124" s="1512"/>
      <c r="K124" s="1512"/>
      <c r="L124" s="1512"/>
      <c r="M124" s="1512"/>
      <c r="N124" s="1512"/>
      <c r="O124" s="1512"/>
      <c r="P124" s="1512"/>
      <c r="Q124" s="1512"/>
      <c r="R124" s="1512"/>
      <c r="S124" s="1512"/>
      <c r="T124" s="1512"/>
      <c r="U124" s="1512"/>
      <c r="V124" s="1512"/>
      <c r="W124" s="1512"/>
      <c r="X124" s="1512"/>
      <c r="Y124" s="1512"/>
      <c r="Z124" s="1512"/>
      <c r="AA124" s="1512"/>
      <c r="AB124" s="1512"/>
      <c r="AC124" s="1512"/>
      <c r="AD124" s="1512"/>
      <c r="AE124" s="1512"/>
      <c r="AF124" s="1512"/>
      <c r="AG124" s="1512"/>
    </row>
    <row r="125" spans="1:3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c r="A126" s="999" t="s">
        <v>1774</v>
      </c>
    </row>
    <row r="127" spans="1:33">
      <c r="B127" t="s">
        <v>1775</v>
      </c>
    </row>
    <row r="128" spans="1:33">
      <c r="B128" t="s">
        <v>1776</v>
      </c>
    </row>
    <row r="129" spans="1:33">
      <c r="B129" s="1324"/>
      <c r="C129" t="s">
        <v>194</v>
      </c>
      <c r="E129" s="1324"/>
      <c r="F129" t="s">
        <v>193</v>
      </c>
    </row>
    <row r="130" spans="1:33">
      <c r="B130" t="s">
        <v>1777</v>
      </c>
    </row>
    <row r="131" spans="1:33">
      <c r="B131" t="s">
        <v>1778</v>
      </c>
    </row>
    <row r="133" spans="1:33">
      <c r="B133" t="s">
        <v>1751</v>
      </c>
      <c r="F133" s="1512"/>
      <c r="G133" s="1512"/>
      <c r="H133" s="1512"/>
      <c r="I133" s="1512"/>
      <c r="J133" s="1512"/>
      <c r="K133" s="1512"/>
      <c r="L133" s="1512"/>
      <c r="M133" s="1512"/>
      <c r="N133" s="1512"/>
      <c r="O133" s="1512"/>
      <c r="P133" s="1512"/>
      <c r="Q133" s="1512"/>
      <c r="R133" s="1512"/>
      <c r="S133" s="1512"/>
      <c r="T133" s="1512"/>
      <c r="U133" s="1512"/>
      <c r="V133" s="1512"/>
      <c r="W133" s="1512"/>
      <c r="X133" s="1512"/>
      <c r="Y133" s="1512"/>
      <c r="Z133" s="1512"/>
      <c r="AA133" s="1512"/>
      <c r="AB133" s="1512"/>
      <c r="AC133" s="1512"/>
      <c r="AD133" s="1512"/>
      <c r="AE133" s="1512"/>
      <c r="AF133" s="1512"/>
      <c r="AG133" s="1512"/>
    </row>
    <row r="134" spans="1:33">
      <c r="B134" s="1512"/>
      <c r="C134" s="1512"/>
      <c r="D134" s="1512"/>
      <c r="E134" s="1512"/>
      <c r="F134" s="1512"/>
      <c r="G134" s="1512"/>
      <c r="H134" s="1512"/>
      <c r="I134" s="1512"/>
      <c r="J134" s="1512"/>
      <c r="K134" s="1512"/>
      <c r="L134" s="1512"/>
      <c r="M134" s="1512"/>
      <c r="N134" s="1512"/>
      <c r="O134" s="1512"/>
      <c r="P134" s="1512"/>
      <c r="Q134" s="1512"/>
      <c r="R134" s="1512"/>
      <c r="S134" s="1512"/>
      <c r="T134" s="1512"/>
      <c r="U134" s="1512"/>
      <c r="V134" s="1512"/>
      <c r="W134" s="1512"/>
      <c r="X134" s="1512"/>
      <c r="Y134" s="1512"/>
      <c r="Z134" s="1512"/>
      <c r="AA134" s="1512"/>
      <c r="AB134" s="1512"/>
      <c r="AC134" s="1512"/>
      <c r="AD134" s="1512"/>
      <c r="AE134" s="1512"/>
      <c r="AF134" s="1512"/>
      <c r="AG134" s="1512"/>
    </row>
    <row r="135" spans="1:3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c r="B136" t="s">
        <v>1779</v>
      </c>
      <c r="Q136" s="1512"/>
      <c r="R136" s="1512"/>
      <c r="S136" s="1512"/>
      <c r="T136" s="1512"/>
      <c r="U136" s="1512"/>
      <c r="V136" s="1512"/>
      <c r="W136" s="1512"/>
      <c r="X136" s="1512"/>
      <c r="Y136" s="1512"/>
      <c r="Z136" s="1512"/>
      <c r="AA136" s="1512"/>
      <c r="AB136" s="1512"/>
      <c r="AC136" s="1512"/>
      <c r="AD136" s="1512"/>
      <c r="AE136" s="1512"/>
      <c r="AF136" s="1512"/>
      <c r="AG136" s="1512"/>
    </row>
    <row r="137" spans="1:33">
      <c r="B137" s="1512"/>
      <c r="C137" s="1512"/>
      <c r="D137" s="1512"/>
      <c r="E137" s="1512"/>
      <c r="F137" s="1512"/>
      <c r="G137" s="1512"/>
      <c r="H137" s="1512"/>
      <c r="I137" s="1512"/>
      <c r="J137" s="1512"/>
      <c r="K137" s="1512"/>
      <c r="L137" s="1512"/>
      <c r="M137" s="1512"/>
      <c r="N137" s="1512"/>
      <c r="O137" s="1512"/>
      <c r="P137" s="1512"/>
      <c r="Q137" s="1512"/>
      <c r="R137" s="1512"/>
      <c r="S137" s="1512"/>
      <c r="T137" s="1512"/>
      <c r="U137" s="1512"/>
      <c r="V137" s="1512"/>
      <c r="W137" s="1512"/>
      <c r="X137" s="1512"/>
      <c r="Y137" s="1512"/>
      <c r="Z137" s="1512"/>
      <c r="AA137" s="1512"/>
      <c r="AB137" s="1512"/>
      <c r="AC137" s="1512"/>
      <c r="AD137" s="1512"/>
      <c r="AE137" s="1512"/>
      <c r="AF137" s="1512"/>
      <c r="AG137" s="1512"/>
    </row>
    <row r="139" spans="1:33">
      <c r="A139" s="999" t="s">
        <v>1780</v>
      </c>
    </row>
    <row r="140" spans="1:33">
      <c r="B140" t="s">
        <v>1781</v>
      </c>
    </row>
    <row r="141" spans="1:33">
      <c r="B141" t="s">
        <v>1782</v>
      </c>
    </row>
    <row r="142" spans="1:33">
      <c r="B142" s="1324"/>
      <c r="C142" t="s">
        <v>194</v>
      </c>
      <c r="E142" s="1324"/>
      <c r="F142" t="s">
        <v>193</v>
      </c>
    </row>
    <row r="143" spans="1:33">
      <c r="B143" t="s">
        <v>1783</v>
      </c>
    </row>
    <row r="145" spans="1:33">
      <c r="B145" t="s">
        <v>1751</v>
      </c>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row>
    <row r="146" spans="1:33">
      <c r="B146" s="1512"/>
      <c r="C146" s="1512"/>
      <c r="D146" s="1512"/>
      <c r="E146" s="1512"/>
      <c r="F146" s="1512"/>
      <c r="G146" s="1512"/>
      <c r="H146" s="1512"/>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row>
    <row r="147" spans="1:3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c r="B148" t="s">
        <v>1784</v>
      </c>
      <c r="Q148" s="1512"/>
      <c r="R148" s="1512"/>
      <c r="S148" s="1512"/>
      <c r="T148" s="1512"/>
      <c r="U148" s="1512"/>
      <c r="V148" s="1512"/>
      <c r="W148" s="1512"/>
      <c r="X148" s="1512"/>
      <c r="Y148" s="1512"/>
      <c r="Z148" s="1512"/>
      <c r="AA148" s="1512"/>
      <c r="AB148" s="1512"/>
      <c r="AC148" s="1512"/>
      <c r="AD148" s="1512"/>
      <c r="AE148" s="1512"/>
      <c r="AF148" s="1512"/>
      <c r="AG148" s="1512"/>
    </row>
    <row r="149" spans="1:33">
      <c r="B149" s="1512"/>
      <c r="C149" s="1512"/>
      <c r="D149" s="1512"/>
      <c r="E149" s="1512"/>
      <c r="F149" s="1512"/>
      <c r="G149" s="1512"/>
      <c r="H149" s="1512"/>
      <c r="I149" s="1512"/>
      <c r="J149" s="1512"/>
      <c r="K149" s="1512"/>
      <c r="L149" s="1512"/>
      <c r="M149" s="1512"/>
      <c r="N149" s="1512"/>
      <c r="O149" s="1512"/>
      <c r="P149" s="1512"/>
      <c r="Q149" s="1512"/>
      <c r="R149" s="1512"/>
      <c r="S149" s="1512"/>
      <c r="T149" s="1512"/>
      <c r="U149" s="1512"/>
      <c r="V149" s="1512"/>
      <c r="W149" s="1512"/>
      <c r="X149" s="1512"/>
      <c r="Y149" s="1512"/>
      <c r="Z149" s="1512"/>
      <c r="AA149" s="1512"/>
      <c r="AB149" s="1512"/>
      <c r="AC149" s="1512"/>
      <c r="AD149" s="1512"/>
      <c r="AE149" s="1512"/>
      <c r="AF149" s="1512"/>
      <c r="AG149" s="1512"/>
    </row>
    <row r="150" spans="1:33">
      <c r="A150" s="1996" t="s">
        <v>1724</v>
      </c>
      <c r="B150" s="1996"/>
      <c r="C150" s="1996"/>
      <c r="D150" s="1996"/>
      <c r="E150" s="1996"/>
      <c r="F150" s="1996"/>
      <c r="G150" s="1996"/>
      <c r="H150" s="1996"/>
      <c r="I150" s="1996"/>
      <c r="J150" s="1996"/>
      <c r="K150" s="1996"/>
      <c r="L150" s="1996"/>
      <c r="M150" s="1996"/>
      <c r="N150" s="1996"/>
      <c r="O150" s="1996"/>
      <c r="P150" s="1996"/>
      <c r="Q150" s="1996"/>
      <c r="R150" s="1996"/>
      <c r="S150" s="1996"/>
      <c r="T150" s="1996"/>
      <c r="U150" s="1996"/>
      <c r="V150" s="1996"/>
      <c r="W150" s="1996"/>
      <c r="X150" s="1996"/>
      <c r="Y150" s="1996"/>
      <c r="Z150" s="1996"/>
      <c r="AA150" s="1996"/>
      <c r="AB150" s="1996"/>
      <c r="AC150" s="1996"/>
      <c r="AD150" s="1996"/>
      <c r="AE150" s="1996"/>
      <c r="AF150" s="1996"/>
      <c r="AG150" s="1996"/>
    </row>
    <row r="151" spans="1:33">
      <c r="A151" s="1326"/>
      <c r="B151" s="1326"/>
      <c r="C151" s="1326"/>
      <c r="D151" s="1326"/>
      <c r="E151" s="1326"/>
      <c r="F151" s="1326"/>
      <c r="G151" s="1326"/>
      <c r="H151" s="1326"/>
      <c r="I151" s="1326"/>
      <c r="J151" s="1326"/>
      <c r="K151" s="1326"/>
      <c r="L151" s="1326"/>
      <c r="M151" s="1326"/>
      <c r="N151" s="1326"/>
      <c r="O151" s="1326"/>
      <c r="P151" s="1326"/>
      <c r="Q151" s="1326"/>
      <c r="R151" s="1326"/>
      <c r="S151" s="1326"/>
      <c r="T151" s="1326"/>
      <c r="U151" s="1326"/>
      <c r="V151" s="1326"/>
      <c r="W151" s="1326"/>
      <c r="X151" s="1326"/>
      <c r="Y151" s="1326"/>
      <c r="Z151" s="1326"/>
      <c r="AA151" s="1326"/>
      <c r="AB151" s="1326"/>
      <c r="AC151" s="1326"/>
      <c r="AD151" s="1326"/>
      <c r="AE151" s="1326"/>
      <c r="AF151" s="1326"/>
      <c r="AG151" s="1326"/>
    </row>
    <row r="152" spans="1:33">
      <c r="A152" s="999" t="s">
        <v>1785</v>
      </c>
    </row>
    <row r="153" spans="1:33">
      <c r="B153" t="s">
        <v>1786</v>
      </c>
    </row>
    <row r="154" spans="1:33">
      <c r="B154" s="1324"/>
      <c r="C154" t="s">
        <v>194</v>
      </c>
      <c r="E154" s="1324"/>
      <c r="F154" t="s">
        <v>193</v>
      </c>
    </row>
    <row r="155" spans="1:33">
      <c r="B155" t="s">
        <v>530</v>
      </c>
    </row>
    <row r="156" spans="1:33">
      <c r="B156" s="1324"/>
      <c r="C156" t="s">
        <v>194</v>
      </c>
      <c r="E156" s="1324"/>
      <c r="F156" t="s">
        <v>193</v>
      </c>
    </row>
    <row r="157" spans="1:33">
      <c r="B157" t="s">
        <v>531</v>
      </c>
    </row>
    <row r="158" spans="1:33">
      <c r="B158" t="s">
        <v>1751</v>
      </c>
      <c r="F158" s="1512"/>
      <c r="G158" s="1512"/>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row>
    <row r="159" spans="1:33">
      <c r="B159" s="1512"/>
      <c r="C159" s="1512"/>
      <c r="D159" s="1512"/>
      <c r="E159" s="1512"/>
      <c r="F159" s="1512"/>
      <c r="G159" s="1512"/>
      <c r="H159" s="1512"/>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row>
    <row r="160" spans="1:3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c r="B161" t="s">
        <v>1752</v>
      </c>
      <c r="I161" s="1512"/>
      <c r="J161" s="1512"/>
      <c r="K161" s="1512"/>
      <c r="L161" s="1512"/>
      <c r="M161" s="1512"/>
      <c r="N161" s="1512"/>
      <c r="O161" s="1512"/>
      <c r="P161" s="1512"/>
      <c r="Q161" s="1512"/>
      <c r="R161" s="1512"/>
      <c r="S161" s="1512"/>
      <c r="T161" s="1512"/>
      <c r="U161" s="1512"/>
      <c r="V161" s="1512"/>
      <c r="W161" s="1512"/>
      <c r="X161" s="1512"/>
      <c r="Y161" s="1512"/>
      <c r="Z161" s="1512"/>
      <c r="AA161" s="1512"/>
      <c r="AB161" s="1512"/>
      <c r="AC161" s="1512"/>
      <c r="AD161" s="1512"/>
      <c r="AE161" s="1512"/>
      <c r="AF161" s="1512"/>
      <c r="AG161" s="1512"/>
    </row>
    <row r="162" spans="1:33">
      <c r="B162" s="1512"/>
      <c r="C162" s="1512"/>
      <c r="D162" s="1512"/>
      <c r="E162" s="1512"/>
      <c r="F162" s="1512"/>
      <c r="G162" s="1512"/>
      <c r="H162" s="1512"/>
      <c r="I162" s="1512"/>
      <c r="J162" s="1512"/>
      <c r="K162" s="1512"/>
      <c r="L162" s="1512"/>
      <c r="M162" s="1512"/>
      <c r="N162" s="1512"/>
      <c r="O162" s="1512"/>
      <c r="P162" s="1512"/>
      <c r="Q162" s="1512"/>
      <c r="R162" s="1512"/>
      <c r="S162" s="1512"/>
      <c r="T162" s="1512"/>
      <c r="U162" s="1512"/>
      <c r="V162" s="1512"/>
      <c r="W162" s="1512"/>
      <c r="X162" s="1512"/>
      <c r="Y162" s="1512"/>
      <c r="Z162" s="1512"/>
      <c r="AA162" s="1512"/>
      <c r="AB162" s="1512"/>
      <c r="AC162" s="1512"/>
      <c r="AD162" s="1512"/>
      <c r="AE162" s="1512"/>
      <c r="AF162" s="1512"/>
      <c r="AG162" s="1512"/>
    </row>
    <row r="164" spans="1:33">
      <c r="A164" s="999" t="s">
        <v>532</v>
      </c>
    </row>
    <row r="165" spans="1:33">
      <c r="B165" t="s">
        <v>533</v>
      </c>
    </row>
    <row r="166" spans="1:33">
      <c r="B166" s="1324"/>
      <c r="C166" t="s">
        <v>194</v>
      </c>
      <c r="E166" s="1324"/>
      <c r="F166" t="s">
        <v>193</v>
      </c>
    </row>
    <row r="167" spans="1:33">
      <c r="B167" t="s">
        <v>534</v>
      </c>
    </row>
    <row r="168" spans="1:33">
      <c r="B168" s="1324"/>
      <c r="C168" t="s">
        <v>194</v>
      </c>
      <c r="E168" s="1324"/>
      <c r="F168" t="s">
        <v>193</v>
      </c>
    </row>
    <row r="169" spans="1:33">
      <c r="B169" t="s">
        <v>535</v>
      </c>
    </row>
    <row r="170" spans="1:33">
      <c r="B170" t="s">
        <v>536</v>
      </c>
    </row>
    <row r="171" spans="1:33">
      <c r="B171" t="s">
        <v>537</v>
      </c>
    </row>
    <row r="172" spans="1:33">
      <c r="B172" s="1324"/>
      <c r="C172" t="s">
        <v>194</v>
      </c>
      <c r="E172" s="1324"/>
      <c r="F172" t="s">
        <v>193</v>
      </c>
    </row>
    <row r="173" spans="1:33">
      <c r="B173" t="s">
        <v>538</v>
      </c>
    </row>
    <row r="174" spans="1:33">
      <c r="B174" t="s">
        <v>2093</v>
      </c>
    </row>
    <row r="175" spans="1:33">
      <c r="B175" t="s">
        <v>539</v>
      </c>
    </row>
    <row r="176" spans="1:33">
      <c r="B176" t="s">
        <v>540</v>
      </c>
    </row>
    <row r="178" spans="1:33">
      <c r="B178" t="s">
        <v>1751</v>
      </c>
      <c r="F178" s="1512"/>
      <c r="G178" s="1512"/>
      <c r="H178" s="1512"/>
      <c r="I178" s="1512"/>
      <c r="J178" s="1512"/>
      <c r="K178" s="1512"/>
      <c r="L178" s="1512"/>
      <c r="M178" s="1512"/>
      <c r="N178" s="1512"/>
      <c r="O178" s="1512"/>
      <c r="P178" s="1512"/>
      <c r="Q178" s="1512"/>
      <c r="R178" s="1512"/>
      <c r="S178" s="1512"/>
      <c r="T178" s="1512"/>
      <c r="U178" s="1512"/>
      <c r="V178" s="1512"/>
      <c r="W178" s="1512"/>
      <c r="X178" s="1512"/>
      <c r="Y178" s="1512"/>
      <c r="Z178" s="1512"/>
      <c r="AA178" s="1512"/>
      <c r="AB178" s="1512"/>
      <c r="AC178" s="1512"/>
      <c r="AD178" s="1512"/>
      <c r="AE178" s="1512"/>
      <c r="AF178" s="1512"/>
      <c r="AG178" s="1512"/>
    </row>
    <row r="179" spans="1:33">
      <c r="B179" s="1512"/>
      <c r="C179" s="1512"/>
      <c r="D179" s="1512"/>
      <c r="E179" s="1512"/>
      <c r="F179" s="1512"/>
      <c r="G179" s="1512"/>
      <c r="H179" s="1512"/>
      <c r="I179" s="1512"/>
      <c r="J179" s="1512"/>
      <c r="K179" s="1512"/>
      <c r="L179" s="1512"/>
      <c r="M179" s="1512"/>
      <c r="N179" s="1512"/>
      <c r="O179" s="1512"/>
      <c r="P179" s="1512"/>
      <c r="Q179" s="1512"/>
      <c r="R179" s="1512"/>
      <c r="S179" s="1512"/>
      <c r="T179" s="1512"/>
      <c r="U179" s="1512"/>
      <c r="V179" s="1512"/>
      <c r="W179" s="1512"/>
      <c r="X179" s="1512"/>
      <c r="Y179" s="1512"/>
      <c r="Z179" s="1512"/>
      <c r="AA179" s="1512"/>
      <c r="AB179" s="1512"/>
      <c r="AC179" s="1512"/>
      <c r="AD179" s="1512"/>
      <c r="AE179" s="1512"/>
      <c r="AF179" s="1512"/>
      <c r="AG179" s="1512"/>
    </row>
    <row r="180" spans="1:3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c r="B181" t="s">
        <v>541</v>
      </c>
      <c r="AA181" s="1512"/>
      <c r="AB181" s="1512"/>
      <c r="AC181" s="1512"/>
      <c r="AD181" s="1512"/>
      <c r="AE181" s="1512"/>
      <c r="AF181" s="1512"/>
      <c r="AG181" s="1512"/>
    </row>
    <row r="182" spans="1:33">
      <c r="B182" s="1512"/>
      <c r="C182" s="1512"/>
      <c r="D182" s="1512"/>
      <c r="E182" s="1512"/>
      <c r="F182" s="1512"/>
      <c r="G182" s="1512"/>
      <c r="H182" s="1512"/>
      <c r="I182" s="1512"/>
      <c r="J182" s="1512"/>
      <c r="K182" s="1512"/>
      <c r="L182" s="1512"/>
      <c r="M182" s="1512"/>
      <c r="N182" s="1512"/>
      <c r="O182" s="1512"/>
      <c r="P182" s="1512"/>
      <c r="Q182" s="1512"/>
      <c r="R182" s="1512"/>
      <c r="S182" s="1512"/>
      <c r="T182" s="1512"/>
      <c r="U182" s="1512"/>
      <c r="V182" s="1512"/>
      <c r="W182" s="1512"/>
      <c r="X182" s="1512"/>
      <c r="Y182" s="1512"/>
      <c r="Z182" s="1512"/>
      <c r="AA182" s="1512"/>
      <c r="AB182" s="1512"/>
      <c r="AC182" s="1512"/>
      <c r="AD182" s="1512"/>
      <c r="AE182" s="1512"/>
      <c r="AF182" s="1512"/>
      <c r="AG182" s="1512"/>
    </row>
    <row r="184" spans="1:33">
      <c r="A184" s="999" t="s">
        <v>542</v>
      </c>
    </row>
    <row r="185" spans="1:33">
      <c r="B185" t="s">
        <v>543</v>
      </c>
    </row>
    <row r="186" spans="1:33">
      <c r="B186" s="1324"/>
      <c r="C186" t="s">
        <v>194</v>
      </c>
      <c r="E186" s="1324"/>
      <c r="F186" s="22" t="s">
        <v>193</v>
      </c>
    </row>
    <row r="187" spans="1:33">
      <c r="B187" t="s">
        <v>544</v>
      </c>
    </row>
    <row r="188" spans="1:33">
      <c r="B188" s="1324"/>
      <c r="C188" t="s">
        <v>194</v>
      </c>
      <c r="E188" s="1324"/>
      <c r="F188" t="s">
        <v>193</v>
      </c>
    </row>
    <row r="189" spans="1:33">
      <c r="B189" t="s">
        <v>545</v>
      </c>
    </row>
    <row r="190" spans="1:33">
      <c r="B190" t="s">
        <v>546</v>
      </c>
    </row>
    <row r="191" spans="1:33">
      <c r="B191" s="1324"/>
      <c r="C191" t="s">
        <v>194</v>
      </c>
      <c r="E191" s="1324"/>
      <c r="F191" t="s">
        <v>193</v>
      </c>
    </row>
    <row r="192" spans="1:33">
      <c r="B192" t="s">
        <v>547</v>
      </c>
    </row>
    <row r="193" spans="1:33">
      <c r="B193" s="1324"/>
      <c r="C193" t="s">
        <v>194</v>
      </c>
      <c r="E193" s="1324"/>
      <c r="F193" t="s">
        <v>193</v>
      </c>
    </row>
    <row r="194" spans="1:33">
      <c r="B194" t="s">
        <v>548</v>
      </c>
    </row>
    <row r="195" spans="1:33">
      <c r="B195" s="1324"/>
      <c r="C195" t="s">
        <v>194</v>
      </c>
      <c r="E195" s="1324"/>
      <c r="F195" t="s">
        <v>193</v>
      </c>
    </row>
    <row r="196" spans="1:33">
      <c r="B196" t="s">
        <v>549</v>
      </c>
    </row>
    <row r="197" spans="1:33">
      <c r="B197" s="1324"/>
      <c r="C197" t="s">
        <v>194</v>
      </c>
      <c r="E197" s="1324"/>
      <c r="F197" t="s">
        <v>193</v>
      </c>
    </row>
    <row r="198" spans="1:33">
      <c r="B198" t="s">
        <v>550</v>
      </c>
    </row>
    <row r="199" spans="1:33">
      <c r="B199" s="1324"/>
      <c r="C199" t="s">
        <v>194</v>
      </c>
      <c r="E199" s="1324"/>
      <c r="F199" t="s">
        <v>193</v>
      </c>
    </row>
    <row r="200" spans="1:33">
      <c r="B200" t="s">
        <v>551</v>
      </c>
    </row>
    <row r="201" spans="1:33">
      <c r="B201" t="s">
        <v>552</v>
      </c>
    </row>
    <row r="202" spans="1:33">
      <c r="A202" s="1996" t="s">
        <v>1724</v>
      </c>
      <c r="B202" s="1996"/>
      <c r="C202" s="1996"/>
      <c r="D202" s="1996"/>
      <c r="E202" s="1996"/>
      <c r="F202" s="1996"/>
      <c r="G202" s="1996"/>
      <c r="H202" s="1996"/>
      <c r="I202" s="1996"/>
      <c r="J202" s="1996"/>
      <c r="K202" s="1996"/>
      <c r="L202" s="1996"/>
      <c r="M202" s="1996"/>
      <c r="N202" s="1996"/>
      <c r="O202" s="1996"/>
      <c r="P202" s="1996"/>
      <c r="Q202" s="1996"/>
      <c r="R202" s="1996"/>
      <c r="S202" s="1996"/>
      <c r="T202" s="1996"/>
      <c r="U202" s="1996"/>
      <c r="V202" s="1996"/>
      <c r="W202" s="1996"/>
      <c r="X202" s="1996"/>
      <c r="Y202" s="1996"/>
      <c r="Z202" s="1996"/>
      <c r="AA202" s="1996"/>
      <c r="AB202" s="1996"/>
      <c r="AC202" s="1996"/>
      <c r="AD202" s="1996"/>
      <c r="AE202" s="1996"/>
      <c r="AF202" s="1996"/>
      <c r="AG202" s="1996"/>
    </row>
    <row r="203" spans="1:33">
      <c r="A203" s="1326"/>
      <c r="B203" s="1326"/>
      <c r="C203" s="1326"/>
      <c r="D203" s="1326"/>
      <c r="E203" s="1326"/>
      <c r="F203" s="1326"/>
      <c r="G203" s="1326"/>
      <c r="H203" s="1326"/>
      <c r="I203" s="1326"/>
      <c r="J203" s="1326"/>
      <c r="K203" s="1326"/>
      <c r="L203" s="1326"/>
      <c r="M203" s="1326"/>
      <c r="N203" s="1326"/>
      <c r="O203" s="1326"/>
      <c r="P203" s="1326"/>
      <c r="Q203" s="1326"/>
      <c r="R203" s="1326"/>
      <c r="S203" s="1326"/>
      <c r="T203" s="1326"/>
      <c r="U203" s="1326"/>
      <c r="V203" s="1326"/>
      <c r="W203" s="1326"/>
      <c r="X203" s="1326"/>
      <c r="Y203" s="1326"/>
      <c r="Z203" s="1326"/>
      <c r="AA203" s="1326"/>
      <c r="AB203" s="1326"/>
      <c r="AC203" s="1326"/>
      <c r="AD203" s="1326"/>
      <c r="AE203" s="1326"/>
      <c r="AF203" s="1326"/>
      <c r="AG203" s="1326"/>
    </row>
    <row r="204" spans="1:33">
      <c r="B204" t="s">
        <v>725</v>
      </c>
    </row>
    <row r="205" spans="1:33">
      <c r="B205" t="s">
        <v>726</v>
      </c>
    </row>
    <row r="206" spans="1:33">
      <c r="B206" s="1324"/>
      <c r="C206" t="s">
        <v>194</v>
      </c>
      <c r="E206" s="1324"/>
      <c r="F206" t="s">
        <v>193</v>
      </c>
    </row>
    <row r="207" spans="1:33">
      <c r="B207" s="13"/>
      <c r="E207" s="13"/>
    </row>
    <row r="208" spans="1:33">
      <c r="B208" t="s">
        <v>1751</v>
      </c>
      <c r="F208" s="1512"/>
      <c r="G208" s="1512"/>
      <c r="H208" s="1512"/>
      <c r="I208" s="1512"/>
      <c r="J208" s="1512"/>
      <c r="K208" s="1512"/>
      <c r="L208" s="1512"/>
      <c r="M208" s="1512"/>
      <c r="N208" s="1512"/>
      <c r="O208" s="1512"/>
      <c r="P208" s="1512"/>
      <c r="Q208" s="1512"/>
      <c r="R208" s="1512"/>
      <c r="S208" s="1512"/>
      <c r="T208" s="1512"/>
      <c r="U208" s="1512"/>
      <c r="V208" s="1512"/>
      <c r="W208" s="1512"/>
      <c r="X208" s="1512"/>
      <c r="Y208" s="1512"/>
      <c r="Z208" s="1512"/>
      <c r="AA208" s="1512"/>
      <c r="AB208" s="1512"/>
      <c r="AC208" s="1512"/>
      <c r="AD208" s="1512"/>
      <c r="AE208" s="1512"/>
      <c r="AF208" s="1512"/>
      <c r="AG208" s="1512"/>
    </row>
    <row r="209" spans="1:33">
      <c r="B209" s="1512"/>
      <c r="C209" s="1512"/>
      <c r="D209" s="1512"/>
      <c r="E209" s="1512"/>
      <c r="F209" s="1512"/>
      <c r="G209" s="1512"/>
      <c r="H209" s="1512"/>
      <c r="I209" s="1512"/>
      <c r="J209" s="1512"/>
      <c r="K209" s="1512"/>
      <c r="L209" s="1512"/>
      <c r="M209" s="1512"/>
      <c r="N209" s="1512"/>
      <c r="O209" s="1512"/>
      <c r="P209" s="1512"/>
      <c r="Q209" s="1512"/>
      <c r="R209" s="1512"/>
      <c r="S209" s="1512"/>
      <c r="T209" s="1512"/>
      <c r="U209" s="1512"/>
      <c r="V209" s="1512"/>
      <c r="W209" s="1512"/>
      <c r="X209" s="1512"/>
      <c r="Y209" s="1512"/>
      <c r="Z209" s="1512"/>
      <c r="AA209" s="1512"/>
      <c r="AB209" s="1512"/>
      <c r="AC209" s="1512"/>
      <c r="AD209" s="1512"/>
      <c r="AE209" s="1512"/>
      <c r="AF209" s="1512"/>
      <c r="AG209" s="1512"/>
    </row>
    <row r="210" spans="1:3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c r="B211" t="s">
        <v>541</v>
      </c>
      <c r="AA211" s="1512"/>
      <c r="AB211" s="1512"/>
      <c r="AC211" s="1512"/>
      <c r="AD211" s="1512"/>
      <c r="AE211" s="1512"/>
      <c r="AF211" s="1512"/>
      <c r="AG211" s="1512"/>
    </row>
    <row r="212" spans="1:33">
      <c r="B212" s="1512"/>
      <c r="C212" s="1512"/>
      <c r="D212" s="1512"/>
      <c r="E212" s="1512"/>
      <c r="F212" s="1512"/>
      <c r="G212" s="1512"/>
      <c r="H212" s="1512"/>
      <c r="I212" s="1512"/>
      <c r="J212" s="1512"/>
      <c r="K212" s="1512"/>
      <c r="L212" s="1512"/>
      <c r="M212" s="1512"/>
      <c r="N212" s="1512"/>
      <c r="O212" s="1512"/>
      <c r="P212" s="1512"/>
      <c r="Q212" s="1512"/>
      <c r="R212" s="1512"/>
      <c r="S212" s="1512"/>
      <c r="T212" s="1512"/>
      <c r="U212" s="1512"/>
      <c r="V212" s="1512"/>
      <c r="W212" s="1512"/>
      <c r="X212" s="1512"/>
      <c r="Y212" s="1512"/>
      <c r="Z212" s="1512"/>
      <c r="AA212" s="1512"/>
      <c r="AB212" s="1512"/>
      <c r="AC212" s="1512"/>
      <c r="AD212" s="1512"/>
      <c r="AE212" s="1512"/>
      <c r="AF212" s="1512"/>
      <c r="AG212" s="1512"/>
    </row>
    <row r="213" spans="1:33">
      <c r="A213" s="2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row>
    <row r="214" spans="1:33">
      <c r="A214" s="999" t="s">
        <v>727</v>
      </c>
    </row>
    <row r="215" spans="1:33">
      <c r="B215" s="999" t="s">
        <v>728</v>
      </c>
    </row>
    <row r="216" spans="1:33">
      <c r="B216" t="s">
        <v>729</v>
      </c>
    </row>
    <row r="217" spans="1:33">
      <c r="B217" s="1324"/>
      <c r="C217" t="s">
        <v>194</v>
      </c>
      <c r="E217" s="1324"/>
      <c r="F217" t="s">
        <v>193</v>
      </c>
    </row>
    <row r="218" spans="1:33">
      <c r="B218" t="s">
        <v>730</v>
      </c>
    </row>
    <row r="219" spans="1:33">
      <c r="B219" s="1324"/>
      <c r="C219" t="s">
        <v>194</v>
      </c>
      <c r="E219" s="1324"/>
      <c r="F219" t="s">
        <v>193</v>
      </c>
      <c r="K219" t="s">
        <v>716</v>
      </c>
    </row>
    <row r="220" spans="1:33">
      <c r="B220" t="s">
        <v>731</v>
      </c>
    </row>
    <row r="221" spans="1:33">
      <c r="B221" t="s">
        <v>732</v>
      </c>
    </row>
    <row r="223" spans="1:33">
      <c r="B223" t="s">
        <v>1751</v>
      </c>
      <c r="F223" s="1913"/>
      <c r="G223" s="1913"/>
      <c r="H223" s="1913"/>
      <c r="I223" s="1913"/>
      <c r="J223" s="1913"/>
      <c r="K223" s="1913"/>
      <c r="L223" s="1913"/>
      <c r="M223" s="1913"/>
      <c r="N223" s="1913"/>
      <c r="O223" s="1913"/>
      <c r="P223" s="1913"/>
      <c r="Q223" s="1913"/>
      <c r="R223" s="1913"/>
      <c r="S223" s="1913"/>
      <c r="T223" s="1913"/>
      <c r="U223" s="1913"/>
      <c r="V223" s="1913"/>
      <c r="W223" s="1913"/>
      <c r="X223" s="1913"/>
      <c r="Y223" s="1913"/>
      <c r="Z223" s="1913"/>
      <c r="AA223" s="1913"/>
      <c r="AB223" s="1913"/>
      <c r="AC223" s="1913"/>
      <c r="AD223" s="1913"/>
      <c r="AE223" s="1913"/>
      <c r="AF223" s="1913"/>
      <c r="AG223" s="1913"/>
    </row>
    <row r="224" spans="1:33">
      <c r="B224" s="1512"/>
      <c r="C224" s="1512"/>
      <c r="D224" s="1512"/>
      <c r="E224" s="1512"/>
      <c r="F224" s="1512"/>
      <c r="G224" s="1512"/>
      <c r="H224" s="1512"/>
      <c r="I224" s="1512"/>
      <c r="J224" s="1512"/>
      <c r="K224" s="1512"/>
      <c r="L224" s="1512"/>
      <c r="M224" s="1512"/>
      <c r="N224" s="1512"/>
      <c r="O224" s="1512"/>
      <c r="P224" s="1512"/>
      <c r="Q224" s="1512"/>
      <c r="R224" s="1512"/>
      <c r="S224" s="1512"/>
      <c r="T224" s="1512"/>
      <c r="U224" s="1512"/>
      <c r="V224" s="1512"/>
      <c r="W224" s="1512"/>
      <c r="X224" s="1512"/>
      <c r="Y224" s="1512"/>
      <c r="Z224" s="1512"/>
      <c r="AA224" s="1512"/>
      <c r="AB224" s="1512"/>
      <c r="AC224" s="1512"/>
      <c r="AD224" s="1512"/>
      <c r="AE224" s="1512"/>
      <c r="AF224" s="1512"/>
      <c r="AG224" s="1512"/>
    </row>
    <row r="225" spans="2:3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2:33">
      <c r="B226" t="s">
        <v>1752</v>
      </c>
      <c r="I226" s="1512"/>
      <c r="J226" s="1512"/>
      <c r="K226" s="1512"/>
      <c r="L226" s="1512"/>
      <c r="M226" s="1512"/>
      <c r="N226" s="1512"/>
      <c r="O226" s="1512"/>
      <c r="P226" s="1512"/>
      <c r="Q226" s="1512"/>
      <c r="R226" s="1512"/>
      <c r="S226" s="1512"/>
      <c r="T226" s="1512"/>
      <c r="U226" s="1512"/>
      <c r="V226" s="1512"/>
      <c r="W226" s="1512"/>
      <c r="X226" s="1512"/>
      <c r="Y226" s="1512"/>
      <c r="Z226" s="1512"/>
      <c r="AA226" s="1512"/>
      <c r="AB226" s="1512"/>
      <c r="AC226" s="1512"/>
      <c r="AD226" s="1512"/>
      <c r="AE226" s="1512"/>
      <c r="AF226" s="1512"/>
      <c r="AG226" s="1512"/>
    </row>
    <row r="227" spans="2:33">
      <c r="B227" s="1512"/>
      <c r="C227" s="1512"/>
      <c r="D227" s="1512"/>
      <c r="E227" s="1512"/>
      <c r="F227" s="1512"/>
      <c r="G227" s="1512"/>
      <c r="H227" s="1512"/>
      <c r="I227" s="1512"/>
      <c r="J227" s="1512"/>
      <c r="K227" s="1512"/>
      <c r="L227" s="1512"/>
      <c r="M227" s="1512"/>
      <c r="N227" s="1512"/>
      <c r="O227" s="1512"/>
      <c r="P227" s="1512"/>
      <c r="Q227" s="1512"/>
      <c r="R227" s="1512"/>
      <c r="S227" s="1512"/>
      <c r="T227" s="1512"/>
      <c r="U227" s="1512"/>
      <c r="V227" s="1512"/>
      <c r="W227" s="1512"/>
      <c r="X227" s="1512"/>
      <c r="Y227" s="1512"/>
      <c r="Z227" s="1512"/>
      <c r="AA227" s="1512"/>
      <c r="AB227" s="1512"/>
      <c r="AC227" s="1512"/>
      <c r="AD227" s="1512"/>
      <c r="AE227" s="1512"/>
      <c r="AF227" s="1512"/>
      <c r="AG227" s="1512"/>
    </row>
    <row r="228" spans="2:3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2:33">
      <c r="B229" s="999" t="s">
        <v>733</v>
      </c>
    </row>
    <row r="230" spans="2:33">
      <c r="B230" t="s">
        <v>734</v>
      </c>
    </row>
    <row r="231" spans="2:33">
      <c r="B231" s="1324"/>
      <c r="C231" t="s">
        <v>194</v>
      </c>
      <c r="E231" s="1324"/>
      <c r="F231" t="s">
        <v>193</v>
      </c>
    </row>
    <row r="232" spans="2:33">
      <c r="B232" s="13"/>
      <c r="E232" s="13"/>
    </row>
    <row r="233" spans="2:33">
      <c r="B233" t="s">
        <v>1751</v>
      </c>
      <c r="F233" s="1512"/>
      <c r="G233" s="1512"/>
      <c r="H233" s="1512"/>
      <c r="I233" s="1512"/>
      <c r="J233" s="1512"/>
      <c r="K233" s="1512"/>
      <c r="L233" s="1512"/>
      <c r="M233" s="1512"/>
      <c r="N233" s="1512"/>
      <c r="O233" s="1512"/>
      <c r="P233" s="1512"/>
      <c r="Q233" s="1512"/>
      <c r="R233" s="1512"/>
      <c r="S233" s="1512"/>
      <c r="T233" s="1512"/>
      <c r="U233" s="1512"/>
      <c r="V233" s="1512"/>
      <c r="W233" s="1512"/>
      <c r="X233" s="1512"/>
      <c r="Y233" s="1512"/>
      <c r="Z233" s="1512"/>
      <c r="AA233" s="1512"/>
      <c r="AB233" s="1512"/>
      <c r="AC233" s="1512"/>
      <c r="AD233" s="1512"/>
      <c r="AE233" s="1512"/>
      <c r="AF233" s="1512"/>
      <c r="AG233" s="1512"/>
    </row>
    <row r="234" spans="2:33">
      <c r="B234" s="1512"/>
      <c r="C234" s="1512"/>
      <c r="D234" s="1512"/>
      <c r="E234" s="1512"/>
      <c r="F234" s="1512"/>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1512"/>
      <c r="AD234" s="1512"/>
      <c r="AE234" s="1512"/>
      <c r="AF234" s="1512"/>
      <c r="AG234" s="1512"/>
    </row>
    <row r="235" spans="2:3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2:33">
      <c r="B236" t="s">
        <v>1752</v>
      </c>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1512"/>
      <c r="AD236" s="1512"/>
      <c r="AE236" s="1512"/>
      <c r="AF236" s="1512"/>
      <c r="AG236" s="1512"/>
    </row>
    <row r="237" spans="2:33">
      <c r="B237" s="1512"/>
      <c r="C237" s="1512"/>
      <c r="D237" s="1512"/>
      <c r="E237" s="1512"/>
      <c r="F237" s="1512"/>
      <c r="G237" s="1512"/>
      <c r="H237" s="1512"/>
      <c r="I237" s="1512"/>
      <c r="J237" s="1512"/>
      <c r="K237" s="1512"/>
      <c r="L237" s="1512"/>
      <c r="M237" s="1512"/>
      <c r="N237" s="1512"/>
      <c r="O237" s="1512"/>
      <c r="P237" s="1512"/>
      <c r="Q237" s="1512"/>
      <c r="R237" s="1512"/>
      <c r="S237" s="1512"/>
      <c r="T237" s="1512"/>
      <c r="U237" s="1512"/>
      <c r="V237" s="1512"/>
      <c r="W237" s="1512"/>
      <c r="X237" s="1512"/>
      <c r="Y237" s="1512"/>
      <c r="Z237" s="1512"/>
      <c r="AA237" s="1512"/>
      <c r="AB237" s="1512"/>
      <c r="AC237" s="1512"/>
      <c r="AD237" s="1512"/>
      <c r="AE237" s="1512"/>
      <c r="AF237" s="1512"/>
      <c r="AG237" s="1512"/>
    </row>
    <row r="238" spans="2:3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2:33">
      <c r="B239" s="999" t="s">
        <v>735</v>
      </c>
    </row>
    <row r="240" spans="2:33">
      <c r="B240" t="s">
        <v>736</v>
      </c>
    </row>
    <row r="241" spans="1:33">
      <c r="B241" t="s">
        <v>737</v>
      </c>
    </row>
    <row r="242" spans="1:33">
      <c r="B242" s="1324"/>
      <c r="C242" t="s">
        <v>194</v>
      </c>
      <c r="E242" s="1324"/>
      <c r="F242" t="s">
        <v>193</v>
      </c>
    </row>
    <row r="243" spans="1:33">
      <c r="B243" t="s">
        <v>738</v>
      </c>
    </row>
    <row r="244" spans="1:33">
      <c r="B244" t="s">
        <v>739</v>
      </c>
    </row>
    <row r="246" spans="1:33">
      <c r="B246" t="s">
        <v>1751</v>
      </c>
      <c r="F246" s="1512"/>
      <c r="G246" s="1512"/>
      <c r="H246" s="1512"/>
      <c r="I246" s="1512"/>
      <c r="J246" s="1512"/>
      <c r="K246" s="1512"/>
      <c r="L246" s="1512"/>
      <c r="M246" s="1512"/>
      <c r="N246" s="1512"/>
      <c r="O246" s="1512"/>
      <c r="P246" s="1512"/>
      <c r="Q246" s="1512"/>
      <c r="R246" s="1512"/>
      <c r="S246" s="1512"/>
      <c r="T246" s="1512"/>
      <c r="U246" s="1512"/>
      <c r="V246" s="1512"/>
      <c r="W246" s="1512"/>
      <c r="X246" s="1512"/>
      <c r="Y246" s="1512"/>
      <c r="Z246" s="1512"/>
      <c r="AA246" s="1512"/>
      <c r="AB246" s="1512"/>
      <c r="AC246" s="1512"/>
      <c r="AD246" s="1512"/>
      <c r="AE246" s="1512"/>
      <c r="AF246" s="1512"/>
      <c r="AG246" s="1512"/>
    </row>
    <row r="247" spans="1:33">
      <c r="B247" s="1512"/>
      <c r="C247" s="1512"/>
      <c r="D247" s="1512"/>
      <c r="E247" s="1512"/>
      <c r="F247" s="1512"/>
      <c r="G247" s="1512"/>
      <c r="H247" s="1512"/>
      <c r="I247" s="1512"/>
      <c r="J247" s="1512"/>
      <c r="K247" s="1512"/>
      <c r="L247" s="1512"/>
      <c r="M247" s="1512"/>
      <c r="N247" s="1512"/>
      <c r="O247" s="1512"/>
      <c r="P247" s="1512"/>
      <c r="Q247" s="1512"/>
      <c r="R247" s="1512"/>
      <c r="S247" s="1512"/>
      <c r="T247" s="1512"/>
      <c r="U247" s="1512"/>
      <c r="V247" s="1512"/>
      <c r="W247" s="1512"/>
      <c r="X247" s="1512"/>
      <c r="Y247" s="1512"/>
      <c r="Z247" s="1512"/>
      <c r="AA247" s="1512"/>
      <c r="AB247" s="1512"/>
      <c r="AC247" s="1512"/>
      <c r="AD247" s="1512"/>
      <c r="AE247" s="1512"/>
      <c r="AF247" s="1512"/>
      <c r="AG247" s="1512"/>
    </row>
    <row r="248" spans="1:3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c r="B249" t="s">
        <v>1752</v>
      </c>
      <c r="I249" s="1512"/>
      <c r="J249" s="1512"/>
      <c r="K249" s="1512"/>
      <c r="L249" s="1512"/>
      <c r="M249" s="1512"/>
      <c r="N249" s="1512"/>
      <c r="O249" s="1512"/>
      <c r="P249" s="1512"/>
      <c r="Q249" s="1512"/>
      <c r="R249" s="1512"/>
      <c r="S249" s="1512"/>
      <c r="T249" s="1512"/>
      <c r="U249" s="1512"/>
      <c r="V249" s="1512"/>
      <c r="W249" s="1512"/>
      <c r="X249" s="1512"/>
      <c r="Y249" s="1512"/>
      <c r="Z249" s="1512"/>
      <c r="AA249" s="1512"/>
      <c r="AB249" s="1512"/>
      <c r="AC249" s="1512"/>
      <c r="AD249" s="1512"/>
      <c r="AE249" s="1512"/>
      <c r="AF249" s="1512"/>
      <c r="AG249" s="1512"/>
    </row>
    <row r="250" spans="1:33">
      <c r="B250" s="1512"/>
      <c r="C250" s="1512"/>
      <c r="D250" s="1512"/>
      <c r="E250" s="1512"/>
      <c r="F250" s="1512"/>
      <c r="G250" s="1512"/>
      <c r="H250" s="1512"/>
      <c r="I250" s="1512"/>
      <c r="J250" s="1512"/>
      <c r="K250" s="1512"/>
      <c r="L250" s="1512"/>
      <c r="M250" s="1512"/>
      <c r="N250" s="1512"/>
      <c r="O250" s="1512"/>
      <c r="P250" s="1512"/>
      <c r="Q250" s="1512"/>
      <c r="R250" s="1512"/>
      <c r="S250" s="1512"/>
      <c r="T250" s="1512"/>
      <c r="U250" s="1512"/>
      <c r="V250" s="1512"/>
      <c r="W250" s="1512"/>
      <c r="X250" s="1512"/>
      <c r="Y250" s="1512"/>
      <c r="Z250" s="1512"/>
      <c r="AA250" s="1512"/>
      <c r="AB250" s="1512"/>
      <c r="AC250" s="1512"/>
      <c r="AD250" s="1512"/>
      <c r="AE250" s="1512"/>
      <c r="AF250" s="1512"/>
      <c r="AG250" s="1512"/>
    </row>
    <row r="251" spans="1:3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c r="A252" s="1996" t="s">
        <v>1724</v>
      </c>
      <c r="B252" s="1996"/>
      <c r="C252" s="1996"/>
      <c r="D252" s="1996"/>
      <c r="E252" s="1996"/>
      <c r="F252" s="1996"/>
      <c r="G252" s="1996"/>
      <c r="H252" s="1996"/>
      <c r="I252" s="1996"/>
      <c r="J252" s="1996"/>
      <c r="K252" s="1996"/>
      <c r="L252" s="1996"/>
      <c r="M252" s="1996"/>
      <c r="N252" s="1996"/>
      <c r="O252" s="1996"/>
      <c r="P252" s="1996"/>
      <c r="Q252" s="1996"/>
      <c r="R252" s="1996"/>
      <c r="S252" s="1996"/>
      <c r="T252" s="1996"/>
      <c r="U252" s="1996"/>
      <c r="V252" s="1996"/>
      <c r="W252" s="1996"/>
      <c r="X252" s="1996"/>
      <c r="Y252" s="1996"/>
      <c r="Z252" s="1996"/>
      <c r="AA252" s="1996"/>
      <c r="AB252" s="1996"/>
      <c r="AC252" s="1996"/>
      <c r="AD252" s="1996"/>
      <c r="AE252" s="1996"/>
      <c r="AF252" s="1996"/>
      <c r="AG252" s="1996"/>
    </row>
    <row r="253" spans="1:33">
      <c r="A253" s="1326"/>
      <c r="B253" s="1326"/>
      <c r="C253" s="1326"/>
      <c r="D253" s="1326"/>
      <c r="E253" s="1326"/>
      <c r="F253" s="1326"/>
      <c r="G253" s="1326"/>
      <c r="H253" s="1326"/>
      <c r="I253" s="1326"/>
      <c r="J253" s="1326"/>
      <c r="K253" s="1326"/>
      <c r="L253" s="1326"/>
      <c r="M253" s="1326"/>
      <c r="N253" s="1326"/>
      <c r="O253" s="1326"/>
      <c r="P253" s="1326"/>
      <c r="Q253" s="1326"/>
      <c r="R253" s="1326"/>
      <c r="S253" s="1326"/>
      <c r="T253" s="1326"/>
      <c r="U253" s="1326"/>
      <c r="V253" s="1326"/>
      <c r="W253" s="1326"/>
      <c r="X253" s="1326"/>
      <c r="Y253" s="1326"/>
      <c r="Z253" s="1326"/>
      <c r="AA253" s="1326"/>
      <c r="AB253" s="1326"/>
      <c r="AC253" s="1326"/>
      <c r="AD253" s="1326"/>
      <c r="AE253" s="1326"/>
      <c r="AF253" s="1326"/>
      <c r="AG253" s="1326"/>
    </row>
    <row r="254" spans="1:33">
      <c r="B254" s="999" t="s">
        <v>740</v>
      </c>
    </row>
    <row r="255" spans="1:33">
      <c r="B255" t="s">
        <v>741</v>
      </c>
    </row>
    <row r="256" spans="1:33">
      <c r="B256" t="s">
        <v>742</v>
      </c>
    </row>
    <row r="257" spans="2:33">
      <c r="B257" s="1324"/>
      <c r="C257" t="s">
        <v>194</v>
      </c>
      <c r="E257" s="1324"/>
      <c r="F257" t="s">
        <v>193</v>
      </c>
    </row>
    <row r="258" spans="2:33">
      <c r="B258" t="s">
        <v>743</v>
      </c>
    </row>
    <row r="259" spans="2:33">
      <c r="B259" t="s">
        <v>744</v>
      </c>
    </row>
    <row r="260" spans="2:33">
      <c r="B260" t="s">
        <v>2094</v>
      </c>
    </row>
    <row r="261" spans="2:33">
      <c r="B261" t="s">
        <v>745</v>
      </c>
    </row>
    <row r="262" spans="2:33">
      <c r="B262" t="s">
        <v>746</v>
      </c>
    </row>
    <row r="264" spans="2:33">
      <c r="B264" s="999" t="s">
        <v>747</v>
      </c>
    </row>
    <row r="265" spans="2:33">
      <c r="B265" t="s">
        <v>748</v>
      </c>
    </row>
    <row r="266" spans="2:33">
      <c r="B266" s="1324"/>
      <c r="C266" t="s">
        <v>194</v>
      </c>
      <c r="E266" s="1324"/>
      <c r="F266" t="s">
        <v>193</v>
      </c>
    </row>
    <row r="267" spans="2:33">
      <c r="B267" t="s">
        <v>749</v>
      </c>
    </row>
    <row r="268" spans="2:33">
      <c r="B268" t="s">
        <v>2095</v>
      </c>
    </row>
    <row r="269" spans="2:33">
      <c r="B269" s="1324"/>
      <c r="C269" t="s">
        <v>194</v>
      </c>
      <c r="E269" s="1324"/>
      <c r="F269" t="s">
        <v>193</v>
      </c>
    </row>
    <row r="270" spans="2:33">
      <c r="B270" t="s">
        <v>750</v>
      </c>
    </row>
    <row r="271" spans="2:33">
      <c r="B271" t="s">
        <v>751</v>
      </c>
    </row>
    <row r="272" spans="2:33">
      <c r="B272" t="s">
        <v>1751</v>
      </c>
      <c r="F272" s="1512"/>
      <c r="G272" s="1512"/>
      <c r="H272" s="1512"/>
      <c r="I272" s="1512"/>
      <c r="J272" s="1512"/>
      <c r="K272" s="1512"/>
      <c r="L272" s="1512"/>
      <c r="M272" s="1512"/>
      <c r="N272" s="1512"/>
      <c r="O272" s="1512"/>
      <c r="P272" s="1512"/>
      <c r="Q272" s="1512"/>
      <c r="R272" s="1512"/>
      <c r="S272" s="1512"/>
      <c r="T272" s="1512"/>
      <c r="U272" s="1512"/>
      <c r="V272" s="1512"/>
      <c r="W272" s="1512"/>
      <c r="X272" s="1512"/>
      <c r="Y272" s="1512"/>
      <c r="Z272" s="1512"/>
      <c r="AA272" s="1512"/>
      <c r="AB272" s="1512"/>
      <c r="AC272" s="1512"/>
      <c r="AD272" s="1512"/>
      <c r="AE272" s="1512"/>
      <c r="AF272" s="1512"/>
      <c r="AG272" s="1512"/>
    </row>
    <row r="273" spans="1:33">
      <c r="B273" s="1512"/>
      <c r="C273" s="1512"/>
      <c r="D273" s="1512"/>
      <c r="E273" s="1512"/>
      <c r="F273" s="1512"/>
      <c r="G273" s="1512"/>
      <c r="H273" s="1512"/>
      <c r="I273" s="1512"/>
      <c r="J273" s="1512"/>
      <c r="K273" s="1512"/>
      <c r="L273" s="1512"/>
      <c r="M273" s="1512"/>
      <c r="N273" s="1512"/>
      <c r="O273" s="1512"/>
      <c r="P273" s="1512"/>
      <c r="Q273" s="1512"/>
      <c r="R273" s="1512"/>
      <c r="S273" s="1512"/>
      <c r="T273" s="1512"/>
      <c r="U273" s="1512"/>
      <c r="V273" s="1512"/>
      <c r="W273" s="1512"/>
      <c r="X273" s="1512"/>
      <c r="Y273" s="1512"/>
      <c r="Z273" s="1512"/>
      <c r="AA273" s="1512"/>
      <c r="AB273" s="1512"/>
      <c r="AC273" s="1512"/>
      <c r="AD273" s="1512"/>
      <c r="AE273" s="1512"/>
      <c r="AF273" s="1512"/>
      <c r="AG273" s="1512"/>
    </row>
    <row r="274" spans="1:3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c r="B275" t="s">
        <v>1752</v>
      </c>
      <c r="I275" s="1512"/>
      <c r="J275" s="1512"/>
      <c r="K275" s="1512"/>
      <c r="L275" s="1512"/>
      <c r="M275" s="1512"/>
      <c r="N275" s="1512"/>
      <c r="O275" s="1512"/>
      <c r="P275" s="1512"/>
      <c r="Q275" s="1512"/>
      <c r="R275" s="1512"/>
      <c r="S275" s="1512"/>
      <c r="T275" s="1512"/>
      <c r="U275" s="1512"/>
      <c r="V275" s="1512"/>
      <c r="W275" s="1512"/>
      <c r="X275" s="1512"/>
      <c r="Y275" s="1512"/>
      <c r="Z275" s="1512"/>
      <c r="AA275" s="1512"/>
      <c r="AB275" s="1512"/>
      <c r="AC275" s="1512"/>
      <c r="AD275" s="1512"/>
      <c r="AE275" s="1512"/>
      <c r="AF275" s="1512"/>
      <c r="AG275" s="1512"/>
    </row>
    <row r="276" spans="1:33">
      <c r="B276" s="1512"/>
      <c r="C276" s="1512"/>
      <c r="D276" s="1512"/>
      <c r="E276" s="1512"/>
      <c r="F276" s="1512"/>
      <c r="G276" s="1512"/>
      <c r="H276" s="1512"/>
      <c r="I276" s="1512"/>
      <c r="J276" s="1512"/>
      <c r="K276" s="1512"/>
      <c r="L276" s="1512"/>
      <c r="M276" s="1512"/>
      <c r="N276" s="1512"/>
      <c r="O276" s="1512"/>
      <c r="P276" s="1512"/>
      <c r="Q276" s="1512"/>
      <c r="R276" s="1512"/>
      <c r="S276" s="1512"/>
      <c r="T276" s="1512"/>
      <c r="U276" s="1512"/>
      <c r="V276" s="1512"/>
      <c r="W276" s="1512"/>
      <c r="X276" s="1512"/>
      <c r="Y276" s="1512"/>
      <c r="Z276" s="1512"/>
      <c r="AA276" s="1512"/>
      <c r="AB276" s="1512"/>
      <c r="AC276" s="1512"/>
      <c r="AD276" s="1512"/>
      <c r="AE276" s="1512"/>
      <c r="AF276" s="1512"/>
      <c r="AG276" s="1512"/>
    </row>
    <row r="277" spans="1:3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c r="A278" s="999" t="s">
        <v>752</v>
      </c>
    </row>
    <row r="279" spans="1:33">
      <c r="B279" t="s">
        <v>753</v>
      </c>
    </row>
    <row r="280" spans="1:33">
      <c r="B280" s="1324"/>
      <c r="C280" t="s">
        <v>194</v>
      </c>
      <c r="E280" s="1324"/>
      <c r="F280" t="s">
        <v>193</v>
      </c>
    </row>
    <row r="281" spans="1:33">
      <c r="B281" t="s">
        <v>754</v>
      </c>
    </row>
    <row r="282" spans="1:33">
      <c r="B282" t="s">
        <v>755</v>
      </c>
    </row>
    <row r="283" spans="1:33">
      <c r="B283" s="1324"/>
      <c r="C283" t="s">
        <v>194</v>
      </c>
      <c r="E283" s="1324"/>
      <c r="F283" t="s">
        <v>193</v>
      </c>
    </row>
    <row r="284" spans="1:33">
      <c r="B284" s="13"/>
      <c r="E284" s="13"/>
    </row>
    <row r="285" spans="1:33">
      <c r="B285" t="s">
        <v>1751</v>
      </c>
      <c r="F285" s="1512"/>
      <c r="G285" s="1512"/>
      <c r="H285" s="1512"/>
      <c r="I285" s="1512"/>
      <c r="J285" s="1512"/>
      <c r="K285" s="1512"/>
      <c r="L285" s="1512"/>
      <c r="M285" s="1512"/>
      <c r="N285" s="1512"/>
      <c r="O285" s="1512"/>
      <c r="P285" s="1512"/>
      <c r="Q285" s="1512"/>
      <c r="R285" s="1512"/>
      <c r="S285" s="1512"/>
      <c r="T285" s="1512"/>
      <c r="U285" s="1512"/>
      <c r="V285" s="1512"/>
      <c r="W285" s="1512"/>
      <c r="X285" s="1512"/>
      <c r="Y285" s="1512"/>
      <c r="Z285" s="1512"/>
      <c r="AA285" s="1512"/>
      <c r="AB285" s="1512"/>
      <c r="AC285" s="1512"/>
      <c r="AD285" s="1512"/>
      <c r="AE285" s="1512"/>
      <c r="AF285" s="1512"/>
      <c r="AG285" s="1512"/>
    </row>
    <row r="286" spans="1:33">
      <c r="B286" s="1512"/>
      <c r="C286" s="1512"/>
      <c r="D286" s="1512"/>
      <c r="E286" s="1512"/>
      <c r="F286" s="1512"/>
      <c r="G286" s="1512"/>
      <c r="H286" s="1512"/>
      <c r="I286" s="1512"/>
      <c r="J286" s="1512"/>
      <c r="K286" s="1512"/>
      <c r="L286" s="1512"/>
      <c r="M286" s="1512"/>
      <c r="N286" s="1512"/>
      <c r="O286" s="1512"/>
      <c r="P286" s="1512"/>
      <c r="Q286" s="1512"/>
      <c r="R286" s="1512"/>
      <c r="S286" s="1512"/>
      <c r="T286" s="1512"/>
      <c r="U286" s="1512"/>
      <c r="V286" s="1512"/>
      <c r="W286" s="1512"/>
      <c r="X286" s="1512"/>
      <c r="Y286" s="1512"/>
      <c r="Z286" s="1512"/>
      <c r="AA286" s="1512"/>
      <c r="AB286" s="1512"/>
      <c r="AC286" s="1512"/>
      <c r="AD286" s="1512"/>
      <c r="AE286" s="1512"/>
      <c r="AF286" s="1512"/>
      <c r="AG286" s="1512"/>
    </row>
    <row r="288" spans="1:33">
      <c r="A288" s="999" t="s">
        <v>756</v>
      </c>
    </row>
    <row r="289" spans="1:33">
      <c r="A289" t="s">
        <v>757</v>
      </c>
    </row>
    <row r="290" spans="1:33">
      <c r="B290" t="s">
        <v>758</v>
      </c>
    </row>
    <row r="291" spans="1:33">
      <c r="B291" s="1324"/>
      <c r="C291" t="s">
        <v>194</v>
      </c>
      <c r="E291" s="1324"/>
      <c r="F291" t="s">
        <v>193</v>
      </c>
    </row>
    <row r="292" spans="1:33">
      <c r="B292" t="s">
        <v>759</v>
      </c>
    </row>
    <row r="293" spans="1:33">
      <c r="B293" s="1324"/>
      <c r="C293" t="s">
        <v>194</v>
      </c>
      <c r="E293" s="1324"/>
      <c r="F293" t="s">
        <v>193</v>
      </c>
    </row>
    <row r="294" spans="1:33">
      <c r="B294" t="s">
        <v>760</v>
      </c>
    </row>
    <row r="295" spans="1:33">
      <c r="B295" s="1324"/>
      <c r="C295" t="s">
        <v>194</v>
      </c>
      <c r="E295" s="1324"/>
      <c r="F295" t="s">
        <v>193</v>
      </c>
    </row>
    <row r="296" spans="1:33">
      <c r="B296" t="s">
        <v>761</v>
      </c>
      <c r="N296" t="s">
        <v>716</v>
      </c>
      <c r="Q296" t="s">
        <v>716</v>
      </c>
    </row>
    <row r="297" spans="1:33">
      <c r="K297" t="s">
        <v>194</v>
      </c>
      <c r="M297" t="s">
        <v>193</v>
      </c>
      <c r="AB297" t="s">
        <v>194</v>
      </c>
      <c r="AD297" t="s">
        <v>193</v>
      </c>
    </row>
    <row r="298" spans="1:33">
      <c r="B298" t="s">
        <v>762</v>
      </c>
      <c r="K298" s="1324"/>
      <c r="M298" s="1324"/>
      <c r="R298" t="s">
        <v>763</v>
      </c>
      <c r="AB298" s="1324"/>
      <c r="AD298" s="1324"/>
    </row>
    <row r="299" spans="1:33">
      <c r="B299" t="s">
        <v>764</v>
      </c>
      <c r="K299" s="1324"/>
      <c r="M299" s="1324"/>
      <c r="R299" t="s">
        <v>765</v>
      </c>
      <c r="AB299" s="13"/>
      <c r="AC299" s="13"/>
      <c r="AD299" s="13"/>
    </row>
    <row r="300" spans="1:33">
      <c r="B300" t="s">
        <v>766</v>
      </c>
      <c r="K300" s="1324"/>
      <c r="M300" s="1324"/>
      <c r="S300" t="s">
        <v>767</v>
      </c>
      <c r="AB300" s="1324"/>
      <c r="AD300" s="1324"/>
    </row>
    <row r="301" spans="1:33">
      <c r="B301" t="s">
        <v>768</v>
      </c>
      <c r="K301" s="1324"/>
      <c r="M301" s="1324"/>
      <c r="R301" t="s">
        <v>769</v>
      </c>
      <c r="AB301" s="13"/>
      <c r="AC301" s="13"/>
      <c r="AD301" s="13"/>
    </row>
    <row r="302" spans="1:33">
      <c r="R302" t="s">
        <v>770</v>
      </c>
      <c r="AB302" s="1324"/>
      <c r="AD302" s="1324"/>
    </row>
    <row r="303" spans="1:33">
      <c r="A303" s="1996" t="s">
        <v>1724</v>
      </c>
      <c r="B303" s="1996"/>
      <c r="C303" s="1996"/>
      <c r="D303" s="1996"/>
      <c r="E303" s="1996"/>
      <c r="F303" s="1996"/>
      <c r="G303" s="1996"/>
      <c r="H303" s="1996"/>
      <c r="I303" s="1996"/>
      <c r="J303" s="1996"/>
      <c r="K303" s="1996"/>
      <c r="L303" s="1996"/>
      <c r="M303" s="1996"/>
      <c r="N303" s="1996"/>
      <c r="O303" s="1996"/>
      <c r="P303" s="1996"/>
      <c r="Q303" s="1996"/>
      <c r="R303" s="1996"/>
      <c r="S303" s="1996"/>
      <c r="T303" s="1996"/>
      <c r="U303" s="1996"/>
      <c r="V303" s="1996"/>
      <c r="W303" s="1996"/>
      <c r="X303" s="1996"/>
      <c r="Y303" s="1996"/>
      <c r="Z303" s="1996"/>
      <c r="AA303" s="1996"/>
      <c r="AB303" s="1996"/>
      <c r="AC303" s="1996"/>
      <c r="AD303" s="1996"/>
      <c r="AE303" s="1996"/>
      <c r="AF303" s="1996"/>
      <c r="AG303" s="1996"/>
    </row>
    <row r="305" spans="2:30">
      <c r="B305" t="s">
        <v>771</v>
      </c>
    </row>
    <row r="306" spans="2:30">
      <c r="K306" t="s">
        <v>194</v>
      </c>
      <c r="M306" t="s">
        <v>193</v>
      </c>
      <c r="AB306" t="s">
        <v>194</v>
      </c>
      <c r="AD306" t="s">
        <v>193</v>
      </c>
    </row>
    <row r="307" spans="2:30">
      <c r="B307" t="s">
        <v>772</v>
      </c>
      <c r="K307" s="1324"/>
      <c r="M307" s="1324"/>
      <c r="R307" t="s">
        <v>773</v>
      </c>
      <c r="AB307" s="1324"/>
      <c r="AD307" s="1324"/>
    </row>
    <row r="308" spans="2:30">
      <c r="B308" t="s">
        <v>774</v>
      </c>
      <c r="K308" s="1324"/>
      <c r="M308" s="1324"/>
      <c r="R308" t="s">
        <v>775</v>
      </c>
      <c r="AB308" s="1324"/>
      <c r="AD308" s="1324"/>
    </row>
    <row r="309" spans="2:30">
      <c r="K309" s="13"/>
      <c r="M309" s="13"/>
      <c r="AB309" s="13"/>
      <c r="AD309" s="13"/>
    </row>
    <row r="310" spans="2:30">
      <c r="B310" t="s">
        <v>776</v>
      </c>
    </row>
    <row r="311" spans="2:30">
      <c r="K311" t="s">
        <v>194</v>
      </c>
      <c r="M311" t="s">
        <v>193</v>
      </c>
      <c r="AB311" t="s">
        <v>194</v>
      </c>
      <c r="AD311" t="s">
        <v>193</v>
      </c>
    </row>
    <row r="312" spans="2:30">
      <c r="B312" t="s">
        <v>777</v>
      </c>
      <c r="K312" s="1324"/>
      <c r="M312" s="1324"/>
      <c r="R312" t="s">
        <v>778</v>
      </c>
      <c r="AB312" s="1324"/>
      <c r="AD312" s="1324"/>
    </row>
    <row r="313" spans="2:30">
      <c r="B313" t="s">
        <v>779</v>
      </c>
      <c r="K313" s="1324"/>
      <c r="M313" s="1324"/>
      <c r="R313" t="s">
        <v>780</v>
      </c>
      <c r="AB313" s="1324"/>
      <c r="AD313" s="1324"/>
    </row>
    <row r="314" spans="2:30">
      <c r="B314" t="s">
        <v>781</v>
      </c>
      <c r="K314" s="1324"/>
      <c r="M314" s="1324"/>
      <c r="R314" t="s">
        <v>782</v>
      </c>
      <c r="AB314" s="1324"/>
      <c r="AD314" s="1324"/>
    </row>
    <row r="316" spans="2:30">
      <c r="B316" t="s">
        <v>783</v>
      </c>
    </row>
    <row r="317" spans="2:30">
      <c r="K317" t="s">
        <v>194</v>
      </c>
      <c r="M317" t="s">
        <v>193</v>
      </c>
      <c r="AB317" t="s">
        <v>194</v>
      </c>
      <c r="AD317" t="s">
        <v>193</v>
      </c>
    </row>
    <row r="318" spans="2:30">
      <c r="B318" t="s">
        <v>784</v>
      </c>
      <c r="K318" s="1324"/>
      <c r="M318" s="1324"/>
      <c r="R318" t="s">
        <v>785</v>
      </c>
      <c r="AB318" s="1324"/>
      <c r="AD318" s="1324"/>
    </row>
    <row r="319" spans="2:30">
      <c r="B319" t="s">
        <v>786</v>
      </c>
      <c r="K319" s="1324"/>
      <c r="M319" s="1324"/>
      <c r="S319" t="s">
        <v>787</v>
      </c>
    </row>
    <row r="320" spans="2:30">
      <c r="B320" t="s">
        <v>788</v>
      </c>
      <c r="K320" s="1324"/>
      <c r="M320" s="1324"/>
      <c r="R320" t="s">
        <v>2096</v>
      </c>
      <c r="AB320" s="1324"/>
      <c r="AD320" s="1324"/>
    </row>
    <row r="321" spans="1:33">
      <c r="B321" t="s">
        <v>789</v>
      </c>
      <c r="K321" s="1324"/>
      <c r="M321" s="1324"/>
      <c r="S321" t="s">
        <v>790</v>
      </c>
    </row>
    <row r="322" spans="1:33">
      <c r="B322" t="s">
        <v>791</v>
      </c>
      <c r="K322" s="1324"/>
      <c r="M322" s="1324"/>
      <c r="R322" t="s">
        <v>792</v>
      </c>
      <c r="T322" s="1512"/>
      <c r="U322" s="1512"/>
      <c r="V322" s="1512"/>
      <c r="W322" s="1512"/>
      <c r="X322" s="1512"/>
      <c r="Y322" s="1512"/>
      <c r="Z322" s="1512"/>
      <c r="AB322" s="1324"/>
      <c r="AD322" s="1324"/>
    </row>
    <row r="324" spans="1:33">
      <c r="B324" t="s">
        <v>1751</v>
      </c>
      <c r="F324" s="1512"/>
      <c r="G324" s="1512"/>
      <c r="H324" s="1512"/>
      <c r="I324" s="1512"/>
      <c r="J324" s="1512"/>
      <c r="K324" s="1512"/>
      <c r="L324" s="1512"/>
      <c r="M324" s="1512"/>
      <c r="N324" s="1512"/>
      <c r="O324" s="1512"/>
      <c r="P324" s="1512"/>
      <c r="Q324" s="1512"/>
      <c r="R324" s="1512"/>
      <c r="S324" s="1512"/>
      <c r="T324" s="1512"/>
      <c r="U324" s="1512"/>
      <c r="V324" s="1512"/>
      <c r="W324" s="1512"/>
      <c r="X324" s="1512"/>
      <c r="Y324" s="1512"/>
      <c r="Z324" s="1512"/>
      <c r="AA324" s="1512"/>
      <c r="AB324" s="1512"/>
      <c r="AC324" s="1512"/>
      <c r="AD324" s="1512"/>
      <c r="AE324" s="1512"/>
      <c r="AF324" s="1512"/>
      <c r="AG324" s="1512"/>
    </row>
    <row r="325" spans="1:33">
      <c r="B325" s="1512"/>
      <c r="C325" s="1512"/>
      <c r="D325" s="1512"/>
      <c r="E325" s="1512"/>
      <c r="F325" s="1512"/>
      <c r="G325" s="1512"/>
      <c r="H325" s="1512"/>
      <c r="I325" s="1512"/>
      <c r="J325" s="1512"/>
      <c r="K325" s="1512"/>
      <c r="L325" s="1512"/>
      <c r="M325" s="1512"/>
      <c r="N325" s="1512"/>
      <c r="O325" s="1512"/>
      <c r="P325" s="1512"/>
      <c r="Q325" s="1512"/>
      <c r="R325" s="1512"/>
      <c r="S325" s="1512"/>
      <c r="T325" s="1512"/>
      <c r="U325" s="1512"/>
      <c r="V325" s="1512"/>
      <c r="W325" s="1512"/>
      <c r="X325" s="1512"/>
      <c r="Y325" s="1512"/>
      <c r="Z325" s="1512"/>
      <c r="AA325" s="1512"/>
      <c r="AB325" s="1512"/>
      <c r="AC325" s="1512"/>
      <c r="AD325" s="1512"/>
      <c r="AE325" s="1512"/>
      <c r="AF325" s="1512"/>
      <c r="AG325" s="1512"/>
    </row>
    <row r="326" spans="1:33">
      <c r="B326" s="1499"/>
      <c r="C326" s="1499"/>
      <c r="D326" s="1499"/>
      <c r="E326" s="1499"/>
      <c r="F326" s="1499"/>
      <c r="G326" s="1499"/>
      <c r="H326" s="1499"/>
      <c r="I326" s="1499"/>
      <c r="J326" s="1499"/>
      <c r="K326" s="1499"/>
      <c r="L326" s="1499"/>
      <c r="M326" s="1499"/>
      <c r="N326" s="1499"/>
      <c r="O326" s="1499"/>
      <c r="P326" s="1499"/>
      <c r="Q326" s="1499"/>
      <c r="R326" s="1499"/>
      <c r="S326" s="1499"/>
      <c r="T326" s="1499"/>
      <c r="U326" s="1499"/>
      <c r="V326" s="1499"/>
      <c r="W326" s="1499"/>
      <c r="X326" s="1499"/>
      <c r="Y326" s="1499"/>
      <c r="Z326" s="1499"/>
      <c r="AA326" s="1499"/>
      <c r="AB326" s="1499"/>
      <c r="AC326" s="1499"/>
      <c r="AD326" s="1499"/>
      <c r="AE326" s="1499"/>
      <c r="AF326" s="1499"/>
      <c r="AG326" s="1499"/>
    </row>
    <row r="327" spans="1:33">
      <c r="A327" s="2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row>
    <row r="328" spans="1:33">
      <c r="B328" t="s">
        <v>793</v>
      </c>
      <c r="I328" s="1512"/>
      <c r="J328" s="1512"/>
      <c r="K328" s="1512"/>
      <c r="L328" s="1512"/>
      <c r="M328" s="1512"/>
      <c r="N328" s="1512"/>
      <c r="O328" s="1512"/>
      <c r="P328" s="1512"/>
      <c r="Q328" s="1512"/>
      <c r="R328" s="1512"/>
      <c r="S328" s="1512"/>
      <c r="T328" s="1512"/>
      <c r="U328" s="1512"/>
      <c r="V328" s="1512"/>
      <c r="W328" s="1512"/>
      <c r="X328" s="1512"/>
      <c r="Y328" s="1512"/>
      <c r="Z328" s="1512"/>
      <c r="AA328" s="1512"/>
      <c r="AB328" s="1512"/>
      <c r="AC328" s="1512"/>
      <c r="AD328" s="1512"/>
      <c r="AE328" s="1512"/>
      <c r="AF328" s="1512"/>
      <c r="AG328" s="1512"/>
    </row>
    <row r="329" spans="1:33">
      <c r="B329" s="1512"/>
      <c r="C329" s="1512"/>
      <c r="D329" s="1512"/>
      <c r="E329" s="1512"/>
      <c r="F329" s="1512"/>
      <c r="G329" s="1512"/>
      <c r="H329" s="1512"/>
      <c r="I329" s="1512"/>
      <c r="J329" s="1512"/>
      <c r="K329" s="1512"/>
      <c r="L329" s="1512"/>
      <c r="M329" s="1512"/>
      <c r="N329" s="1512"/>
      <c r="O329" s="1512"/>
      <c r="P329" s="1512"/>
      <c r="Q329" s="1512"/>
      <c r="R329" s="1512"/>
      <c r="S329" s="1512"/>
      <c r="T329" s="1512"/>
      <c r="U329" s="1512"/>
      <c r="V329" s="1512"/>
      <c r="W329" s="1512"/>
      <c r="X329" s="1512"/>
      <c r="Y329" s="1512"/>
      <c r="Z329" s="1512"/>
      <c r="AA329" s="1512"/>
      <c r="AB329" s="1512"/>
      <c r="AC329" s="1512"/>
      <c r="AD329" s="1512"/>
      <c r="AE329" s="1512"/>
      <c r="AF329" s="1512"/>
      <c r="AG329" s="1512"/>
    </row>
    <row r="330" spans="1:33">
      <c r="B330" s="1499"/>
      <c r="C330" s="1499"/>
      <c r="D330" s="1499"/>
      <c r="E330" s="1499"/>
      <c r="F330" s="1499"/>
      <c r="G330" s="1499"/>
      <c r="H330" s="1499"/>
      <c r="I330" s="1499"/>
      <c r="J330" s="1499"/>
      <c r="K330" s="1499"/>
      <c r="L330" s="1499"/>
      <c r="M330" s="1499"/>
      <c r="N330" s="1499"/>
      <c r="O330" s="1499"/>
      <c r="P330" s="1499"/>
      <c r="Q330" s="1499"/>
      <c r="R330" s="1499"/>
      <c r="S330" s="1499"/>
      <c r="T330" s="1499"/>
      <c r="U330" s="1499"/>
      <c r="V330" s="1499"/>
      <c r="W330" s="1499"/>
      <c r="X330" s="1499"/>
      <c r="Y330" s="1499"/>
      <c r="Z330" s="1499"/>
      <c r="AA330" s="1499"/>
      <c r="AB330" s="1499"/>
      <c r="AC330" s="1499"/>
      <c r="AD330" s="1499"/>
      <c r="AE330" s="1499"/>
      <c r="AF330" s="1499"/>
      <c r="AG330" s="1499"/>
    </row>
    <row r="331" spans="1:3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c r="A332" s="999" t="s">
        <v>794</v>
      </c>
    </row>
    <row r="333" spans="1:33">
      <c r="B333" t="s">
        <v>795</v>
      </c>
      <c r="E333" s="1324"/>
      <c r="F333" t="s">
        <v>796</v>
      </c>
      <c r="K333" s="1324"/>
      <c r="L333" t="s">
        <v>797</v>
      </c>
      <c r="N333" s="13"/>
      <c r="O333" s="1324"/>
      <c r="P333" t="s">
        <v>798</v>
      </c>
      <c r="T333" s="1324"/>
      <c r="U333" t="s">
        <v>799</v>
      </c>
    </row>
    <row r="334" spans="1:33">
      <c r="B334" t="s">
        <v>800</v>
      </c>
    </row>
    <row r="335" spans="1:33">
      <c r="B335" s="1324"/>
      <c r="C335" t="s">
        <v>194</v>
      </c>
      <c r="E335" s="1324"/>
      <c r="F335" t="s">
        <v>193</v>
      </c>
    </row>
    <row r="336" spans="1:33">
      <c r="B336" t="s">
        <v>801</v>
      </c>
    </row>
    <row r="337" spans="2:9">
      <c r="B337" s="1324"/>
      <c r="C337" t="s">
        <v>194</v>
      </c>
      <c r="E337" s="1324"/>
      <c r="F337" t="s">
        <v>193</v>
      </c>
    </row>
    <row r="338" spans="2:9">
      <c r="B338" t="s">
        <v>802</v>
      </c>
    </row>
    <row r="339" spans="2:9">
      <c r="B339" t="s">
        <v>803</v>
      </c>
    </row>
    <row r="340" spans="2:9">
      <c r="B340" s="1324"/>
      <c r="C340" t="s">
        <v>194</v>
      </c>
      <c r="E340" s="1324"/>
      <c r="F340" t="s">
        <v>193</v>
      </c>
    </row>
    <row r="341" spans="2:9">
      <c r="B341" t="s">
        <v>804</v>
      </c>
    </row>
    <row r="342" spans="2:9">
      <c r="B342" s="1324"/>
      <c r="C342" t="s">
        <v>194</v>
      </c>
      <c r="E342" s="1324"/>
      <c r="F342" t="s">
        <v>193</v>
      </c>
      <c r="H342" s="1324"/>
      <c r="I342" t="s">
        <v>805</v>
      </c>
    </row>
    <row r="343" spans="2:9">
      <c r="B343" t="s">
        <v>806</v>
      </c>
    </row>
    <row r="344" spans="2:9">
      <c r="B344" s="1324"/>
      <c r="C344" t="s">
        <v>194</v>
      </c>
      <c r="E344" s="1324"/>
      <c r="F344" t="s">
        <v>193</v>
      </c>
    </row>
    <row r="345" spans="2:9">
      <c r="B345" t="s">
        <v>807</v>
      </c>
    </row>
    <row r="346" spans="2:9">
      <c r="B346" s="1324"/>
      <c r="C346" t="s">
        <v>194</v>
      </c>
      <c r="E346" s="1324"/>
      <c r="F346" t="s">
        <v>193</v>
      </c>
    </row>
    <row r="347" spans="2:9">
      <c r="B347" t="s">
        <v>808</v>
      </c>
    </row>
    <row r="348" spans="2:9">
      <c r="B348" s="1324"/>
      <c r="C348" t="s">
        <v>194</v>
      </c>
      <c r="E348" s="1324"/>
      <c r="F348" t="s">
        <v>193</v>
      </c>
    </row>
    <row r="349" spans="2:9">
      <c r="B349" t="s">
        <v>809</v>
      </c>
    </row>
    <row r="350" spans="2:9">
      <c r="B350" s="1324"/>
      <c r="C350" t="s">
        <v>194</v>
      </c>
      <c r="E350" s="1324"/>
      <c r="F350" t="s">
        <v>193</v>
      </c>
    </row>
    <row r="351" spans="2:9">
      <c r="B351" t="s">
        <v>810</v>
      </c>
    </row>
    <row r="352" spans="2:9">
      <c r="B352" s="1324"/>
      <c r="C352" t="s">
        <v>194</v>
      </c>
      <c r="E352" s="1324"/>
      <c r="F352" t="s">
        <v>193</v>
      </c>
    </row>
    <row r="353" spans="1:33">
      <c r="A353" s="1996" t="s">
        <v>1724</v>
      </c>
      <c r="B353" s="1996"/>
      <c r="C353" s="1996"/>
      <c r="D353" s="1996"/>
      <c r="E353" s="1996"/>
      <c r="F353" s="1996"/>
      <c r="G353" s="1996"/>
      <c r="H353" s="1996"/>
      <c r="I353" s="1996"/>
      <c r="J353" s="1996"/>
      <c r="K353" s="1996"/>
      <c r="L353" s="1996"/>
      <c r="M353" s="1996"/>
      <c r="N353" s="1996"/>
      <c r="O353" s="1996"/>
      <c r="P353" s="1996"/>
      <c r="Q353" s="1996"/>
      <c r="R353" s="1996"/>
      <c r="S353" s="1996"/>
      <c r="T353" s="1996"/>
      <c r="U353" s="1996"/>
      <c r="V353" s="1996"/>
      <c r="W353" s="1996"/>
      <c r="X353" s="1996"/>
      <c r="Y353" s="1996"/>
      <c r="Z353" s="1996"/>
      <c r="AA353" s="1996"/>
      <c r="AB353" s="1996"/>
      <c r="AC353" s="1996"/>
      <c r="AD353" s="1996"/>
      <c r="AE353" s="1996"/>
      <c r="AF353" s="1996"/>
      <c r="AG353" s="1996"/>
    </row>
    <row r="355" spans="1:33">
      <c r="B355" t="s">
        <v>811</v>
      </c>
    </row>
    <row r="356" spans="1:33">
      <c r="B356" t="s">
        <v>812</v>
      </c>
    </row>
    <row r="357" spans="1:33">
      <c r="B357" s="1324"/>
      <c r="C357" t="s">
        <v>194</v>
      </c>
      <c r="E357" s="1324"/>
      <c r="F357" t="s">
        <v>193</v>
      </c>
      <c r="H357" s="1324"/>
      <c r="I357" t="s">
        <v>813</v>
      </c>
    </row>
    <row r="358" spans="1:33">
      <c r="B358" t="s">
        <v>814</v>
      </c>
    </row>
    <row r="359" spans="1:33">
      <c r="B359" s="1324"/>
      <c r="C359" t="s">
        <v>194</v>
      </c>
      <c r="E359" s="1324"/>
      <c r="F359" t="s">
        <v>193</v>
      </c>
    </row>
    <row r="360" spans="1:33">
      <c r="B360" t="s">
        <v>815</v>
      </c>
    </row>
    <row r="361" spans="1:33">
      <c r="B361" s="1324"/>
      <c r="C361" t="s">
        <v>194</v>
      </c>
      <c r="E361" s="1324"/>
      <c r="F361" t="s">
        <v>193</v>
      </c>
    </row>
    <row r="362" spans="1:33">
      <c r="B362" s="13"/>
      <c r="E362" s="13"/>
    </row>
    <row r="363" spans="1:33">
      <c r="B363" t="s">
        <v>1751</v>
      </c>
      <c r="F363" s="1512"/>
      <c r="G363" s="1512"/>
      <c r="H363" s="1512"/>
      <c r="I363" s="1512"/>
      <c r="J363" s="1512"/>
      <c r="K363" s="1512"/>
      <c r="L363" s="1512"/>
      <c r="M363" s="1512"/>
      <c r="N363" s="1512"/>
      <c r="O363" s="1512"/>
      <c r="P363" s="1512"/>
      <c r="Q363" s="1512"/>
      <c r="R363" s="1512"/>
      <c r="S363" s="1512"/>
      <c r="T363" s="1512"/>
      <c r="U363" s="1512"/>
      <c r="V363" s="1512"/>
      <c r="W363" s="1512"/>
      <c r="X363" s="1512"/>
      <c r="Y363" s="1512"/>
      <c r="Z363" s="1512"/>
      <c r="AA363" s="1512"/>
      <c r="AB363" s="1512"/>
      <c r="AC363" s="1512"/>
      <c r="AD363" s="1512"/>
      <c r="AE363" s="1512"/>
      <c r="AF363" s="1512"/>
      <c r="AG363" s="1512"/>
    </row>
    <row r="364" spans="1:33">
      <c r="B364" s="1512"/>
      <c r="C364" s="1512"/>
      <c r="D364" s="1512"/>
      <c r="E364" s="1512"/>
      <c r="F364" s="1512"/>
      <c r="G364" s="1512"/>
      <c r="H364" s="1512"/>
      <c r="I364" s="1512"/>
      <c r="J364" s="1512"/>
      <c r="K364" s="1512"/>
      <c r="L364" s="1512"/>
      <c r="M364" s="1512"/>
      <c r="N364" s="1512"/>
      <c r="O364" s="1512"/>
      <c r="P364" s="1512"/>
      <c r="Q364" s="1512"/>
      <c r="R364" s="1512"/>
      <c r="S364" s="1512"/>
      <c r="T364" s="1512"/>
      <c r="U364" s="1512"/>
      <c r="V364" s="1512"/>
      <c r="W364" s="1512"/>
      <c r="X364" s="1512"/>
      <c r="Y364" s="1512"/>
      <c r="Z364" s="1512"/>
      <c r="AA364" s="1512"/>
      <c r="AB364" s="1512"/>
      <c r="AC364" s="1512"/>
      <c r="AD364" s="1512"/>
      <c r="AE364" s="1512"/>
      <c r="AF364" s="1512"/>
      <c r="AG364" s="1512"/>
    </row>
    <row r="365" spans="1:33">
      <c r="B365" s="1499"/>
      <c r="C365" s="1499"/>
      <c r="D365" s="1499"/>
      <c r="E365" s="1499"/>
      <c r="F365" s="1499"/>
      <c r="G365" s="1499"/>
      <c r="H365" s="1499"/>
      <c r="I365" s="1499"/>
      <c r="J365" s="1499"/>
      <c r="K365" s="1499"/>
      <c r="L365" s="1499"/>
      <c r="M365" s="1499"/>
      <c r="N365" s="1499"/>
      <c r="O365" s="1499"/>
      <c r="P365" s="1499"/>
      <c r="Q365" s="1499"/>
      <c r="R365" s="1499"/>
      <c r="S365" s="1499"/>
      <c r="T365" s="1499"/>
      <c r="U365" s="1499"/>
      <c r="V365" s="1499"/>
      <c r="W365" s="1499"/>
      <c r="X365" s="1499"/>
      <c r="Y365" s="1499"/>
      <c r="Z365" s="1499"/>
      <c r="AA365" s="1499"/>
      <c r="AB365" s="1499"/>
      <c r="AC365" s="1499"/>
      <c r="AD365" s="1499"/>
      <c r="AE365" s="1499"/>
      <c r="AF365" s="1499"/>
      <c r="AG365" s="1499"/>
    </row>
    <row r="366" spans="1:33">
      <c r="B366" s="13"/>
      <c r="C366" s="13"/>
      <c r="D366" s="13"/>
      <c r="E366" s="13"/>
      <c r="F366" s="13"/>
      <c r="G366" s="13"/>
      <c r="H366" s="13"/>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row>
    <row r="367" spans="1:33">
      <c r="B367" t="s">
        <v>793</v>
      </c>
      <c r="I367" s="1913"/>
      <c r="J367" s="1913"/>
      <c r="K367" s="1913"/>
      <c r="L367" s="1913"/>
      <c r="M367" s="1913"/>
      <c r="N367" s="1913"/>
      <c r="O367" s="1913"/>
      <c r="P367" s="1913"/>
      <c r="Q367" s="1913"/>
      <c r="R367" s="1913"/>
      <c r="S367" s="1913"/>
      <c r="T367" s="1913"/>
      <c r="U367" s="1913"/>
      <c r="V367" s="1913"/>
      <c r="W367" s="1913"/>
      <c r="X367" s="1913"/>
      <c r="Y367" s="1913"/>
      <c r="Z367" s="1913"/>
      <c r="AA367" s="1913"/>
      <c r="AB367" s="1913"/>
      <c r="AC367" s="1913"/>
      <c r="AD367" s="1913"/>
      <c r="AE367" s="1913"/>
      <c r="AF367" s="1913"/>
      <c r="AG367" s="1913"/>
    </row>
    <row r="368" spans="1:33">
      <c r="B368" s="1512"/>
      <c r="C368" s="1512"/>
      <c r="D368" s="1512"/>
      <c r="E368" s="1512"/>
      <c r="F368" s="1512"/>
      <c r="G368" s="1512"/>
      <c r="H368" s="1512"/>
      <c r="I368" s="1512"/>
      <c r="J368" s="1512"/>
      <c r="K368" s="1512"/>
      <c r="L368" s="1512"/>
      <c r="M368" s="1512"/>
      <c r="N368" s="1512"/>
      <c r="O368" s="1512"/>
      <c r="P368" s="1512"/>
      <c r="Q368" s="1512"/>
      <c r="R368" s="1512"/>
      <c r="S368" s="1512"/>
      <c r="T368" s="1512"/>
      <c r="U368" s="1512"/>
      <c r="V368" s="1512"/>
      <c r="W368" s="1512"/>
      <c r="X368" s="1512"/>
      <c r="Y368" s="1512"/>
      <c r="Z368" s="1512"/>
      <c r="AA368" s="1512"/>
      <c r="AB368" s="1512"/>
      <c r="AC368" s="1512"/>
      <c r="AD368" s="1512"/>
      <c r="AE368" s="1512"/>
      <c r="AF368" s="1512"/>
      <c r="AG368" s="1512"/>
    </row>
    <row r="370" spans="1:32">
      <c r="A370" s="999" t="s">
        <v>816</v>
      </c>
    </row>
    <row r="371" spans="1:32">
      <c r="B371" t="s">
        <v>817</v>
      </c>
    </row>
    <row r="372" spans="1:32">
      <c r="N372" t="s">
        <v>194</v>
      </c>
      <c r="P372" t="s">
        <v>193</v>
      </c>
      <c r="AD372" t="s">
        <v>194</v>
      </c>
      <c r="AF372" t="s">
        <v>193</v>
      </c>
    </row>
    <row r="373" spans="1:32">
      <c r="B373" t="s">
        <v>818</v>
      </c>
      <c r="N373" s="1324"/>
      <c r="P373" s="1324"/>
      <c r="R373" t="s">
        <v>819</v>
      </c>
      <c r="AD373" s="1324"/>
      <c r="AF373" s="1324"/>
    </row>
    <row r="374" spans="1:32">
      <c r="B374" t="s">
        <v>820</v>
      </c>
      <c r="N374" s="1324"/>
      <c r="P374" s="1324"/>
      <c r="R374" t="s">
        <v>821</v>
      </c>
      <c r="AD374" s="1324"/>
      <c r="AF374" s="1324"/>
    </row>
    <row r="375" spans="1:32">
      <c r="B375" t="s">
        <v>822</v>
      </c>
      <c r="N375" s="1324"/>
      <c r="P375" s="1324"/>
      <c r="R375" t="s">
        <v>823</v>
      </c>
      <c r="AD375" s="1324"/>
      <c r="AF375" s="1324"/>
    </row>
    <row r="376" spans="1:32">
      <c r="B376" t="s">
        <v>824</v>
      </c>
      <c r="N376" s="1324"/>
      <c r="P376" s="1324"/>
      <c r="R376" t="s">
        <v>825</v>
      </c>
      <c r="AD376" s="1324"/>
      <c r="AF376" s="1324"/>
    </row>
    <row r="378" spans="1:32">
      <c r="B378" t="s">
        <v>826</v>
      </c>
    </row>
    <row r="379" spans="1:32">
      <c r="N379" t="s">
        <v>194</v>
      </c>
      <c r="P379" t="s">
        <v>193</v>
      </c>
      <c r="AD379" t="s">
        <v>194</v>
      </c>
      <c r="AF379" t="s">
        <v>193</v>
      </c>
    </row>
    <row r="380" spans="1:32">
      <c r="B380" t="s">
        <v>827</v>
      </c>
      <c r="N380" s="1324"/>
      <c r="P380" s="1324"/>
      <c r="R380" t="s">
        <v>828</v>
      </c>
    </row>
    <row r="381" spans="1:32">
      <c r="B381" t="s">
        <v>829</v>
      </c>
      <c r="N381" s="1324"/>
      <c r="P381" s="1324"/>
      <c r="S381" t="s">
        <v>830</v>
      </c>
      <c r="AD381" s="1324"/>
      <c r="AF381" s="1324"/>
    </row>
    <row r="382" spans="1:32">
      <c r="B382" t="s">
        <v>831</v>
      </c>
      <c r="N382" s="1324"/>
      <c r="P382" s="1324"/>
      <c r="R382" t="s">
        <v>832</v>
      </c>
      <c r="AD382" s="1324"/>
      <c r="AF382" s="1324"/>
    </row>
    <row r="383" spans="1:32">
      <c r="B383" t="s">
        <v>833</v>
      </c>
      <c r="R383" t="s">
        <v>834</v>
      </c>
      <c r="AD383" s="1324"/>
      <c r="AF383" s="1324"/>
    </row>
    <row r="384" spans="1:32">
      <c r="C384" t="s">
        <v>835</v>
      </c>
      <c r="N384" s="1324"/>
      <c r="P384" s="1324"/>
      <c r="R384" t="s">
        <v>836</v>
      </c>
      <c r="AD384" s="1324"/>
      <c r="AF384" s="1324"/>
    </row>
    <row r="385" spans="2:32">
      <c r="N385" t="s">
        <v>194</v>
      </c>
      <c r="P385" t="s">
        <v>193</v>
      </c>
      <c r="AD385" t="s">
        <v>194</v>
      </c>
      <c r="AF385" t="s">
        <v>193</v>
      </c>
    </row>
    <row r="386" spans="2:32">
      <c r="B386" t="s">
        <v>837</v>
      </c>
      <c r="R386" t="s">
        <v>838</v>
      </c>
    </row>
    <row r="387" spans="2:32">
      <c r="C387" t="s">
        <v>839</v>
      </c>
      <c r="N387" s="1324"/>
      <c r="P387" s="1324"/>
      <c r="S387" t="s">
        <v>840</v>
      </c>
      <c r="AD387" s="1324"/>
      <c r="AF387" s="1324"/>
    </row>
    <row r="388" spans="2:32">
      <c r="B388" t="s">
        <v>841</v>
      </c>
      <c r="N388" s="1324"/>
      <c r="P388" s="1324"/>
      <c r="R388" t="s">
        <v>842</v>
      </c>
      <c r="AD388" s="1324"/>
      <c r="AF388" s="1324"/>
    </row>
    <row r="389" spans="2:32">
      <c r="B389" t="s">
        <v>843</v>
      </c>
      <c r="N389" s="1324"/>
      <c r="P389" s="1324"/>
      <c r="R389" t="s">
        <v>844</v>
      </c>
      <c r="AD389" s="1324"/>
      <c r="AF389" s="1324"/>
    </row>
    <row r="390" spans="2:32">
      <c r="B390" t="s">
        <v>845</v>
      </c>
      <c r="N390" s="1324"/>
      <c r="P390" s="1324"/>
      <c r="R390" t="s">
        <v>846</v>
      </c>
      <c r="AD390" s="1324"/>
      <c r="AF390" s="1324"/>
    </row>
    <row r="391" spans="2:32">
      <c r="B391" t="s">
        <v>847</v>
      </c>
      <c r="N391" s="1324"/>
      <c r="P391" s="1324"/>
      <c r="R391" t="s">
        <v>848</v>
      </c>
      <c r="AD391" s="1324"/>
      <c r="AF391" s="1324"/>
    </row>
    <row r="392" spans="2:32">
      <c r="N392" s="13"/>
      <c r="P392" s="13"/>
      <c r="AD392" s="13"/>
      <c r="AF392" s="13"/>
    </row>
    <row r="393" spans="2:32">
      <c r="B393" t="s">
        <v>849</v>
      </c>
    </row>
    <row r="394" spans="2:32">
      <c r="N394" t="s">
        <v>194</v>
      </c>
      <c r="P394" t="s">
        <v>193</v>
      </c>
      <c r="AD394" t="s">
        <v>194</v>
      </c>
      <c r="AF394" t="s">
        <v>193</v>
      </c>
    </row>
    <row r="395" spans="2:32">
      <c r="B395" t="s">
        <v>850</v>
      </c>
      <c r="N395" s="1324"/>
      <c r="P395" s="1324"/>
      <c r="R395" t="s">
        <v>851</v>
      </c>
      <c r="AD395" s="1324"/>
      <c r="AF395" s="1324"/>
    </row>
    <row r="396" spans="2:32">
      <c r="B396" t="s">
        <v>852</v>
      </c>
      <c r="N396" s="1324"/>
      <c r="P396" s="1324"/>
      <c r="R396" t="s">
        <v>853</v>
      </c>
      <c r="AD396" s="1324"/>
      <c r="AF396" s="1324"/>
    </row>
    <row r="397" spans="2:32">
      <c r="B397" t="s">
        <v>854</v>
      </c>
      <c r="N397" s="1324"/>
      <c r="P397" s="1324"/>
      <c r="R397" t="s">
        <v>855</v>
      </c>
      <c r="AD397" s="1324"/>
      <c r="AF397" s="1324"/>
    </row>
    <row r="398" spans="2:32">
      <c r="B398" t="s">
        <v>856</v>
      </c>
      <c r="N398" s="1324"/>
      <c r="P398" s="1324"/>
      <c r="R398" t="s">
        <v>857</v>
      </c>
      <c r="AD398" s="1324"/>
      <c r="AF398" s="1324"/>
    </row>
    <row r="399" spans="2:32">
      <c r="B399" t="s">
        <v>858</v>
      </c>
      <c r="N399" s="1324"/>
      <c r="P399" s="1324"/>
      <c r="R399" t="s">
        <v>859</v>
      </c>
      <c r="AD399" s="1324"/>
      <c r="AF399" s="1324"/>
    </row>
    <row r="400" spans="2:32">
      <c r="B400" t="s">
        <v>860</v>
      </c>
      <c r="N400" s="1324"/>
      <c r="P400" s="1324"/>
      <c r="R400" t="s">
        <v>861</v>
      </c>
      <c r="T400" s="1512"/>
      <c r="U400" s="1512"/>
      <c r="V400" s="1512"/>
      <c r="W400" s="1512"/>
      <c r="X400" s="1512"/>
      <c r="Y400" s="1512"/>
      <c r="Z400" s="1512"/>
      <c r="AA400" s="1512"/>
      <c r="AB400" s="1512"/>
      <c r="AD400" s="1324"/>
      <c r="AF400" s="1324"/>
    </row>
    <row r="401" spans="1:33">
      <c r="A401" s="22"/>
      <c r="B401" s="22"/>
      <c r="C401" s="22"/>
      <c r="D401" s="22"/>
      <c r="E401" s="22"/>
      <c r="F401" s="22"/>
      <c r="G401" s="22"/>
      <c r="H401" s="22"/>
      <c r="I401" s="22"/>
      <c r="J401" s="22"/>
      <c r="K401" s="22"/>
      <c r="L401" s="22"/>
      <c r="M401" s="22"/>
      <c r="N401" s="40"/>
      <c r="O401" s="22"/>
      <c r="P401" s="40"/>
      <c r="Q401" s="22"/>
      <c r="R401" s="22"/>
      <c r="S401" s="22"/>
      <c r="T401" s="182"/>
      <c r="U401" s="182"/>
      <c r="V401" s="182"/>
      <c r="W401" s="182"/>
      <c r="X401" s="182"/>
      <c r="Y401" s="182"/>
      <c r="Z401" s="182"/>
      <c r="AA401" s="182"/>
      <c r="AB401" s="182"/>
      <c r="AC401" s="22"/>
      <c r="AD401" s="40"/>
      <c r="AE401" s="22"/>
      <c r="AF401" s="40"/>
      <c r="AG401" s="22"/>
    </row>
    <row r="402" spans="1:33">
      <c r="A402" s="1996" t="s">
        <v>1724</v>
      </c>
      <c r="B402" s="1996"/>
      <c r="C402" s="1996"/>
      <c r="D402" s="1996"/>
      <c r="E402" s="1996"/>
      <c r="F402" s="1996"/>
      <c r="G402" s="1996"/>
      <c r="H402" s="1996"/>
      <c r="I402" s="1996"/>
      <c r="J402" s="1996"/>
      <c r="K402" s="1996"/>
      <c r="L402" s="1996"/>
      <c r="M402" s="1996"/>
      <c r="N402" s="1996"/>
      <c r="O402" s="1996"/>
      <c r="P402" s="1996"/>
      <c r="Q402" s="1996"/>
      <c r="R402" s="1996"/>
      <c r="S402" s="1996"/>
      <c r="T402" s="1996"/>
      <c r="U402" s="1996"/>
      <c r="V402" s="1996"/>
      <c r="W402" s="1996"/>
      <c r="X402" s="1996"/>
      <c r="Y402" s="1996"/>
      <c r="Z402" s="1996"/>
      <c r="AA402" s="1996"/>
      <c r="AB402" s="1996"/>
      <c r="AC402" s="1996"/>
      <c r="AD402" s="1996"/>
      <c r="AE402" s="1996"/>
      <c r="AF402" s="1996"/>
      <c r="AG402" s="1996"/>
    </row>
    <row r="404" spans="1:33">
      <c r="B404" t="s">
        <v>1751</v>
      </c>
      <c r="F404" s="1512"/>
      <c r="G404" s="1512"/>
      <c r="H404" s="1512"/>
      <c r="I404" s="1512"/>
      <c r="J404" s="1512"/>
      <c r="K404" s="1512"/>
      <c r="L404" s="1512"/>
      <c r="M404" s="1512"/>
      <c r="N404" s="1512"/>
      <c r="O404" s="1512"/>
      <c r="P404" s="1512"/>
      <c r="Q404" s="1512"/>
      <c r="R404" s="1512"/>
      <c r="S404" s="1512"/>
      <c r="T404" s="1512"/>
      <c r="U404" s="1512"/>
      <c r="V404" s="1512"/>
      <c r="W404" s="1512"/>
      <c r="X404" s="1512"/>
      <c r="Y404" s="1512"/>
      <c r="Z404" s="1512"/>
      <c r="AA404" s="1512"/>
      <c r="AB404" s="1512"/>
      <c r="AC404" s="1512"/>
      <c r="AD404" s="1512"/>
      <c r="AE404" s="1512"/>
      <c r="AF404" s="1512"/>
      <c r="AG404" s="1512"/>
    </row>
    <row r="405" spans="1:33">
      <c r="B405" s="1512"/>
      <c r="C405" s="1512"/>
      <c r="D405" s="1512"/>
      <c r="E405" s="1512"/>
      <c r="F405" s="1512"/>
      <c r="G405" s="1512"/>
      <c r="H405" s="1512"/>
      <c r="I405" s="1512"/>
      <c r="J405" s="1512"/>
      <c r="K405" s="1512"/>
      <c r="L405" s="1512"/>
      <c r="M405" s="1512"/>
      <c r="N405" s="1512"/>
      <c r="O405" s="1512"/>
      <c r="P405" s="1512"/>
      <c r="Q405" s="1512"/>
      <c r="R405" s="1512"/>
      <c r="S405" s="1512"/>
      <c r="T405" s="1512"/>
      <c r="U405" s="1512"/>
      <c r="V405" s="1512"/>
      <c r="W405" s="1512"/>
      <c r="X405" s="1512"/>
      <c r="Y405" s="1512"/>
      <c r="Z405" s="1512"/>
      <c r="AA405" s="1512"/>
      <c r="AB405" s="1512"/>
      <c r="AC405" s="1512"/>
      <c r="AD405" s="1512"/>
      <c r="AE405" s="1512"/>
      <c r="AF405" s="1512"/>
      <c r="AG405" s="1512"/>
    </row>
    <row r="406" spans="1:33">
      <c r="B406" s="1499"/>
      <c r="C406" s="1499"/>
      <c r="D406" s="1499"/>
      <c r="E406" s="1499"/>
      <c r="F406" s="1499"/>
      <c r="G406" s="1499"/>
      <c r="H406" s="1499"/>
      <c r="I406" s="1499"/>
      <c r="J406" s="1499"/>
      <c r="K406" s="1499"/>
      <c r="L406" s="1499"/>
      <c r="M406" s="1499"/>
      <c r="N406" s="1499"/>
      <c r="O406" s="1499"/>
      <c r="P406" s="1499"/>
      <c r="Q406" s="1499"/>
      <c r="R406" s="1499"/>
      <c r="S406" s="1499"/>
      <c r="T406" s="1499"/>
      <c r="U406" s="1499"/>
      <c r="V406" s="1499"/>
      <c r="W406" s="1499"/>
      <c r="X406" s="1499"/>
      <c r="Y406" s="1499"/>
      <c r="Z406" s="1499"/>
      <c r="AA406" s="1499"/>
      <c r="AB406" s="1499"/>
      <c r="AC406" s="1499"/>
      <c r="AD406" s="1499"/>
      <c r="AE406" s="1499"/>
      <c r="AF406" s="1499"/>
      <c r="AG406" s="1499"/>
    </row>
    <row r="407" spans="1:33">
      <c r="B407" s="13"/>
      <c r="C407" s="13"/>
      <c r="D407" s="13"/>
      <c r="E407" s="13"/>
      <c r="F407" s="13"/>
      <c r="G407" s="13"/>
      <c r="H407" s="13"/>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row>
    <row r="408" spans="1:33">
      <c r="B408" t="s">
        <v>793</v>
      </c>
      <c r="I408" s="1512"/>
      <c r="J408" s="1512"/>
      <c r="K408" s="1512"/>
      <c r="L408" s="1512"/>
      <c r="M408" s="1512"/>
      <c r="N408" s="1512"/>
      <c r="O408" s="1512"/>
      <c r="P408" s="1512"/>
      <c r="Q408" s="1512"/>
      <c r="R408" s="1512"/>
      <c r="S408" s="1512"/>
      <c r="T408" s="1512"/>
      <c r="U408" s="1512"/>
      <c r="V408" s="1512"/>
      <c r="W408" s="1512"/>
      <c r="X408" s="1512"/>
      <c r="Y408" s="1512"/>
      <c r="Z408" s="1512"/>
      <c r="AA408" s="1512"/>
      <c r="AB408" s="1512"/>
      <c r="AC408" s="1512"/>
      <c r="AD408" s="1512"/>
      <c r="AE408" s="1512"/>
      <c r="AF408" s="1512"/>
      <c r="AG408" s="1512"/>
    </row>
    <row r="409" spans="1:33">
      <c r="B409" s="1512"/>
      <c r="C409" s="1512"/>
      <c r="D409" s="1512"/>
      <c r="E409" s="1512"/>
      <c r="F409" s="1512"/>
      <c r="G409" s="1512"/>
      <c r="H409" s="1512"/>
      <c r="I409" s="1512"/>
      <c r="J409" s="1512"/>
      <c r="K409" s="1512"/>
      <c r="L409" s="1512"/>
      <c r="M409" s="1512"/>
      <c r="N409" s="1512"/>
      <c r="O409" s="1512"/>
      <c r="P409" s="1512"/>
      <c r="Q409" s="1512"/>
      <c r="R409" s="1512"/>
      <c r="S409" s="1512"/>
      <c r="T409" s="1512"/>
      <c r="U409" s="1512"/>
      <c r="V409" s="1512"/>
      <c r="W409" s="1512"/>
      <c r="X409" s="1512"/>
      <c r="Y409" s="1512"/>
      <c r="Z409" s="1512"/>
      <c r="AA409" s="1512"/>
      <c r="AB409" s="1512"/>
      <c r="AC409" s="1512"/>
      <c r="AD409" s="1512"/>
      <c r="AE409" s="1512"/>
      <c r="AF409" s="1512"/>
      <c r="AG409" s="1512"/>
    </row>
    <row r="411" spans="1:33">
      <c r="A411" s="999" t="s">
        <v>1076</v>
      </c>
    </row>
    <row r="412" spans="1:33">
      <c r="A412" t="s">
        <v>1077</v>
      </c>
    </row>
    <row r="413" spans="1:33">
      <c r="B413" t="s">
        <v>1078</v>
      </c>
    </row>
    <row r="414" spans="1:33">
      <c r="B414" t="s">
        <v>1079</v>
      </c>
    </row>
    <row r="415" spans="1:33">
      <c r="B415" s="1324"/>
      <c r="C415" t="s">
        <v>194</v>
      </c>
      <c r="E415" s="1324"/>
      <c r="F415" t="s">
        <v>193</v>
      </c>
      <c r="H415" s="1324"/>
      <c r="I415" t="s">
        <v>1080</v>
      </c>
      <c r="M415" s="1324"/>
      <c r="N415" t="s">
        <v>1809</v>
      </c>
    </row>
    <row r="416" spans="1:33">
      <c r="B416" t="s">
        <v>1081</v>
      </c>
    </row>
    <row r="417" spans="2:33">
      <c r="B417" s="1324"/>
      <c r="C417" t="s">
        <v>194</v>
      </c>
      <c r="E417" s="1324"/>
      <c r="F417" t="s">
        <v>193</v>
      </c>
      <c r="H417" s="1324"/>
      <c r="I417" t="s">
        <v>1080</v>
      </c>
      <c r="M417" s="1324"/>
      <c r="N417" s="22" t="s">
        <v>1809</v>
      </c>
    </row>
    <row r="418" spans="2:33">
      <c r="B418" t="s">
        <v>1082</v>
      </c>
    </row>
    <row r="419" spans="2:33">
      <c r="B419" s="1324"/>
      <c r="C419" t="s">
        <v>194</v>
      </c>
      <c r="E419" s="1324"/>
      <c r="F419" t="s">
        <v>193</v>
      </c>
      <c r="H419" s="1324"/>
      <c r="I419" t="s">
        <v>1080</v>
      </c>
      <c r="M419" s="1324"/>
      <c r="N419" t="s">
        <v>1809</v>
      </c>
    </row>
    <row r="420" spans="2:33">
      <c r="B420" t="s">
        <v>1083</v>
      </c>
    </row>
    <row r="421" spans="2:33">
      <c r="B421" t="s">
        <v>1084</v>
      </c>
    </row>
    <row r="422" spans="2:33">
      <c r="B422" s="1324"/>
      <c r="C422" t="s">
        <v>194</v>
      </c>
      <c r="E422" s="1324"/>
      <c r="F422" t="s">
        <v>193</v>
      </c>
    </row>
    <row r="423" spans="2:33">
      <c r="B423" t="s">
        <v>1085</v>
      </c>
    </row>
    <row r="424" spans="2:33">
      <c r="B424" t="s">
        <v>1086</v>
      </c>
    </row>
    <row r="425" spans="2:33">
      <c r="B425" s="1324"/>
      <c r="C425" t="s">
        <v>194</v>
      </c>
      <c r="E425" s="1324"/>
      <c r="F425" t="s">
        <v>193</v>
      </c>
    </row>
    <row r="426" spans="2:33">
      <c r="B426" s="13"/>
      <c r="E426" s="13"/>
    </row>
    <row r="427" spans="2:33">
      <c r="B427" t="s">
        <v>1751</v>
      </c>
      <c r="F427" s="1512"/>
      <c r="G427" s="1512"/>
      <c r="H427" s="1512"/>
      <c r="I427" s="1512"/>
      <c r="J427" s="1512"/>
      <c r="K427" s="1512"/>
      <c r="L427" s="1512"/>
      <c r="M427" s="1512"/>
      <c r="N427" s="1512"/>
      <c r="O427" s="1512"/>
      <c r="P427" s="1512"/>
      <c r="Q427" s="1512"/>
      <c r="R427" s="1512"/>
      <c r="S427" s="1512"/>
      <c r="T427" s="1512"/>
      <c r="U427" s="1512"/>
      <c r="V427" s="1512"/>
      <c r="W427" s="1512"/>
      <c r="X427" s="1512"/>
      <c r="Y427" s="1512"/>
      <c r="Z427" s="1512"/>
      <c r="AA427" s="1512"/>
      <c r="AB427" s="1512"/>
      <c r="AC427" s="1512"/>
      <c r="AD427" s="1512"/>
      <c r="AE427" s="1512"/>
      <c r="AF427" s="1512"/>
      <c r="AG427" s="1512"/>
    </row>
    <row r="428" spans="2:33">
      <c r="B428" s="1512"/>
      <c r="C428" s="1512"/>
      <c r="D428" s="1512"/>
      <c r="E428" s="1512"/>
      <c r="F428" s="1512"/>
      <c r="G428" s="1512"/>
      <c r="H428" s="1512"/>
      <c r="I428" s="1512"/>
      <c r="J428" s="1512"/>
      <c r="K428" s="1512"/>
      <c r="L428" s="1512"/>
      <c r="M428" s="1512"/>
      <c r="N428" s="1512"/>
      <c r="O428" s="1512"/>
      <c r="P428" s="1512"/>
      <c r="Q428" s="1512"/>
      <c r="R428" s="1512"/>
      <c r="S428" s="1512"/>
      <c r="T428" s="1512"/>
      <c r="U428" s="1512"/>
      <c r="V428" s="1512"/>
      <c r="W428" s="1512"/>
      <c r="X428" s="1512"/>
      <c r="Y428" s="1512"/>
      <c r="Z428" s="1512"/>
      <c r="AA428" s="1512"/>
      <c r="AB428" s="1512"/>
      <c r="AC428" s="1512"/>
      <c r="AD428" s="1512"/>
      <c r="AE428" s="1512"/>
      <c r="AF428" s="1512"/>
      <c r="AG428" s="1512"/>
    </row>
    <row r="429" spans="2:33">
      <c r="B429" s="1499"/>
      <c r="C429" s="1499"/>
      <c r="D429" s="1499"/>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row>
    <row r="430" spans="2:33">
      <c r="B430" s="13"/>
      <c r="C430" s="13"/>
      <c r="D430" s="13"/>
      <c r="E430" s="13"/>
      <c r="F430" s="13"/>
      <c r="G430" s="13"/>
      <c r="H430" s="13"/>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row>
    <row r="431" spans="2:33">
      <c r="B431" t="s">
        <v>793</v>
      </c>
      <c r="I431" s="1512"/>
      <c r="J431" s="1512"/>
      <c r="K431" s="1512"/>
      <c r="L431" s="1512"/>
      <c r="M431" s="1512"/>
      <c r="N431" s="1512"/>
      <c r="O431" s="1512"/>
      <c r="P431" s="1512"/>
      <c r="Q431" s="1512"/>
      <c r="R431" s="1512"/>
      <c r="S431" s="1512"/>
      <c r="T431" s="1512"/>
      <c r="U431" s="1512"/>
      <c r="V431" s="1512"/>
      <c r="W431" s="1512"/>
      <c r="X431" s="1512"/>
      <c r="Y431" s="1512"/>
      <c r="Z431" s="1512"/>
      <c r="AA431" s="1512"/>
      <c r="AB431" s="1512"/>
      <c r="AC431" s="1512"/>
      <c r="AD431" s="1512"/>
      <c r="AE431" s="1512"/>
      <c r="AF431" s="1512"/>
      <c r="AG431" s="1512"/>
    </row>
    <row r="432" spans="2:33">
      <c r="B432" s="1512"/>
      <c r="C432" s="1512"/>
      <c r="D432" s="1512"/>
      <c r="E432" s="1512"/>
      <c r="F432" s="1512"/>
      <c r="G432" s="1512"/>
      <c r="H432" s="1512"/>
      <c r="I432" s="1512"/>
      <c r="J432" s="1512"/>
      <c r="K432" s="1512"/>
      <c r="L432" s="1512"/>
      <c r="M432" s="1512"/>
      <c r="N432" s="1512"/>
      <c r="O432" s="1512"/>
      <c r="P432" s="1512"/>
      <c r="Q432" s="1512"/>
      <c r="R432" s="1512"/>
      <c r="S432" s="1512"/>
      <c r="T432" s="1512"/>
      <c r="U432" s="1512"/>
      <c r="V432" s="1512"/>
      <c r="W432" s="1512"/>
      <c r="X432" s="1512"/>
      <c r="Y432" s="1512"/>
      <c r="Z432" s="1512"/>
      <c r="AA432" s="1512"/>
      <c r="AB432" s="1512"/>
      <c r="AC432" s="1512"/>
      <c r="AD432" s="1512"/>
      <c r="AE432" s="1512"/>
      <c r="AF432" s="1512"/>
      <c r="AG432" s="1512"/>
    </row>
    <row r="433" spans="1: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row>
    <row r="434" spans="1:33">
      <c r="A434" t="s">
        <v>1087</v>
      </c>
    </row>
    <row r="435" spans="1:33">
      <c r="B435" t="s">
        <v>1088</v>
      </c>
    </row>
    <row r="436" spans="1:33">
      <c r="B436" t="s">
        <v>946</v>
      </c>
    </row>
    <row r="437" spans="1:33">
      <c r="B437" s="1324"/>
      <c r="C437" t="s">
        <v>194</v>
      </c>
      <c r="E437" s="1324"/>
      <c r="F437" t="s">
        <v>193</v>
      </c>
    </row>
    <row r="438" spans="1:33">
      <c r="B438" t="s">
        <v>1089</v>
      </c>
    </row>
    <row r="439" spans="1:33">
      <c r="B439" s="1324"/>
      <c r="C439" t="s">
        <v>194</v>
      </c>
      <c r="E439" s="1324"/>
      <c r="F439" t="s">
        <v>193</v>
      </c>
    </row>
    <row r="440" spans="1:33">
      <c r="B440" t="s">
        <v>1090</v>
      </c>
    </row>
    <row r="441" spans="1:33">
      <c r="B441" s="1324"/>
      <c r="C441" t="s">
        <v>194</v>
      </c>
      <c r="E441" s="1324"/>
      <c r="F441" t="s">
        <v>193</v>
      </c>
    </row>
    <row r="442" spans="1:33">
      <c r="B442" t="s">
        <v>1751</v>
      </c>
      <c r="F442" s="1512"/>
      <c r="G442" s="1512"/>
      <c r="H442" s="1512"/>
      <c r="I442" s="1512"/>
      <c r="J442" s="1512"/>
      <c r="K442" s="1512"/>
      <c r="L442" s="1512"/>
      <c r="M442" s="1512"/>
      <c r="N442" s="1512"/>
      <c r="O442" s="1512"/>
      <c r="P442" s="1512"/>
      <c r="Q442" s="1512"/>
      <c r="R442" s="1512"/>
      <c r="S442" s="1512"/>
      <c r="T442" s="1512"/>
      <c r="U442" s="1512"/>
      <c r="V442" s="1512"/>
      <c r="W442" s="1512"/>
      <c r="X442" s="1512"/>
      <c r="Y442" s="1512"/>
      <c r="Z442" s="1512"/>
      <c r="AA442" s="1512"/>
      <c r="AB442" s="1512"/>
      <c r="AC442" s="1512"/>
      <c r="AD442" s="1512"/>
      <c r="AE442" s="1512"/>
      <c r="AF442" s="1512"/>
      <c r="AG442" s="1512"/>
    </row>
    <row r="443" spans="1:33">
      <c r="B443" s="1512"/>
      <c r="C443" s="1512"/>
      <c r="D443" s="1512"/>
      <c r="E443" s="1512"/>
      <c r="F443" s="1512"/>
      <c r="G443" s="1512"/>
      <c r="H443" s="1512"/>
      <c r="I443" s="1512"/>
      <c r="J443" s="1512"/>
      <c r="K443" s="1512"/>
      <c r="L443" s="1512"/>
      <c r="M443" s="1512"/>
      <c r="N443" s="1512"/>
      <c r="O443" s="1512"/>
      <c r="P443" s="1512"/>
      <c r="Q443" s="1512"/>
      <c r="R443" s="1512"/>
      <c r="S443" s="1512"/>
      <c r="T443" s="1512"/>
      <c r="U443" s="1512"/>
      <c r="V443" s="1512"/>
      <c r="W443" s="1512"/>
      <c r="X443" s="1512"/>
      <c r="Y443" s="1512"/>
      <c r="Z443" s="1512"/>
      <c r="AA443" s="1512"/>
      <c r="AB443" s="1512"/>
      <c r="AC443" s="1512"/>
      <c r="AD443" s="1512"/>
      <c r="AE443" s="1512"/>
      <c r="AF443" s="1512"/>
      <c r="AG443" s="1512"/>
    </row>
    <row r="444" spans="1:33">
      <c r="B444" s="1499"/>
      <c r="C444" s="1499"/>
      <c r="D444" s="1499"/>
      <c r="E444" s="1499"/>
      <c r="F444" s="1499"/>
      <c r="G444" s="1499"/>
      <c r="H444" s="1499"/>
      <c r="I444" s="1499"/>
      <c r="J444" s="1499"/>
      <c r="K444" s="1499"/>
      <c r="L444" s="1499"/>
      <c r="M444" s="1499"/>
      <c r="N444" s="1499"/>
      <c r="O444" s="1499"/>
      <c r="P444" s="1499"/>
      <c r="Q444" s="1499"/>
      <c r="R444" s="1499"/>
      <c r="S444" s="1499"/>
      <c r="T444" s="1499"/>
      <c r="U444" s="1499"/>
      <c r="V444" s="1499"/>
      <c r="W444" s="1499"/>
      <c r="X444" s="1499"/>
      <c r="Y444" s="1499"/>
      <c r="Z444" s="1499"/>
      <c r="AA444" s="1499"/>
      <c r="AB444" s="1499"/>
      <c r="AC444" s="1499"/>
      <c r="AD444" s="1499"/>
      <c r="AE444" s="1499"/>
      <c r="AF444" s="1499"/>
      <c r="AG444" s="1499"/>
    </row>
    <row r="445" spans="1:33">
      <c r="B445" s="13"/>
      <c r="C445" s="13"/>
      <c r="D445" s="13"/>
      <c r="E445" s="13"/>
      <c r="F445" s="13"/>
      <c r="G445" s="13"/>
      <c r="H445" s="13"/>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row>
    <row r="446" spans="1:33">
      <c r="B446" t="s">
        <v>793</v>
      </c>
      <c r="I446" s="1512"/>
      <c r="J446" s="1512"/>
      <c r="K446" s="1512"/>
      <c r="L446" s="1512"/>
      <c r="M446" s="1512"/>
      <c r="N446" s="1512"/>
      <c r="O446" s="1512"/>
      <c r="P446" s="1512"/>
      <c r="Q446" s="1512"/>
      <c r="R446" s="1512"/>
      <c r="S446" s="1512"/>
      <c r="T446" s="1512"/>
      <c r="U446" s="1512"/>
      <c r="V446" s="1512"/>
      <c r="W446" s="1512"/>
      <c r="X446" s="1512"/>
      <c r="Y446" s="1512"/>
      <c r="Z446" s="1512"/>
      <c r="AA446" s="1512"/>
      <c r="AB446" s="1512"/>
      <c r="AC446" s="1512"/>
      <c r="AD446" s="1512"/>
      <c r="AE446" s="1512"/>
      <c r="AF446" s="1512"/>
      <c r="AG446" s="1512"/>
    </row>
    <row r="447" spans="1:33">
      <c r="B447" s="1512"/>
      <c r="C447" s="1512"/>
      <c r="D447" s="1512"/>
      <c r="E447" s="1512"/>
      <c r="F447" s="1512"/>
      <c r="G447" s="1512"/>
      <c r="H447" s="1512"/>
      <c r="I447" s="1512"/>
      <c r="J447" s="1512"/>
      <c r="K447" s="1512"/>
      <c r="L447" s="1512"/>
      <c r="M447" s="1512"/>
      <c r="N447" s="1512"/>
      <c r="O447" s="1512"/>
      <c r="P447" s="1512"/>
      <c r="Q447" s="1512"/>
      <c r="R447" s="1512"/>
      <c r="S447" s="1512"/>
      <c r="T447" s="1512"/>
      <c r="U447" s="1512"/>
      <c r="V447" s="1512"/>
      <c r="W447" s="1512"/>
      <c r="X447" s="1512"/>
      <c r="Y447" s="1512"/>
      <c r="Z447" s="1512"/>
      <c r="AA447" s="1512"/>
      <c r="AB447" s="1512"/>
      <c r="AC447" s="1512"/>
      <c r="AD447" s="1512"/>
      <c r="AE447" s="1512"/>
      <c r="AF447" s="1512"/>
      <c r="AG447" s="1512"/>
    </row>
    <row r="449" spans="1:33">
      <c r="A449" s="1996" t="s">
        <v>1724</v>
      </c>
      <c r="B449" s="1996"/>
      <c r="C449" s="1996"/>
      <c r="D449" s="1996"/>
      <c r="E449" s="1996"/>
      <c r="F449" s="1996"/>
      <c r="G449" s="1996"/>
      <c r="H449" s="1996"/>
      <c r="I449" s="1996"/>
      <c r="J449" s="1996"/>
      <c r="K449" s="1996"/>
      <c r="L449" s="1996"/>
      <c r="M449" s="1996"/>
      <c r="N449" s="1996"/>
      <c r="O449" s="1996"/>
      <c r="P449" s="1996"/>
      <c r="Q449" s="1996"/>
      <c r="R449" s="1996"/>
      <c r="S449" s="1996"/>
      <c r="T449" s="1996"/>
      <c r="U449" s="1996"/>
      <c r="V449" s="1996"/>
      <c r="W449" s="1996"/>
      <c r="X449" s="1996"/>
      <c r="Y449" s="1996"/>
      <c r="Z449" s="1996"/>
      <c r="AA449" s="1996"/>
      <c r="AB449" s="1996"/>
      <c r="AC449" s="1996"/>
      <c r="AD449" s="1996"/>
      <c r="AE449" s="1996"/>
      <c r="AF449" s="1996"/>
      <c r="AG449" s="1996"/>
    </row>
    <row r="450" spans="1:33">
      <c r="A450" s="1326"/>
      <c r="B450" s="1326"/>
      <c r="C450" s="1326"/>
      <c r="D450" s="1326"/>
      <c r="E450" s="1326"/>
      <c r="F450" s="1326"/>
      <c r="G450" s="1326"/>
      <c r="H450" s="1326"/>
      <c r="I450" s="1326"/>
      <c r="J450" s="1326"/>
      <c r="K450" s="1326"/>
      <c r="L450" s="1326"/>
      <c r="M450" s="1326"/>
      <c r="N450" s="1326"/>
      <c r="O450" s="1326"/>
      <c r="P450" s="1326"/>
      <c r="Q450" s="1326"/>
      <c r="R450" s="1326"/>
      <c r="S450" s="1326"/>
      <c r="T450" s="1326"/>
      <c r="U450" s="1326"/>
      <c r="V450" s="1326"/>
      <c r="W450" s="1326"/>
      <c r="X450" s="1326"/>
      <c r="Y450" s="1326"/>
      <c r="Z450" s="1326"/>
      <c r="AA450" s="1326"/>
      <c r="AB450" s="1326"/>
      <c r="AC450" s="1326"/>
      <c r="AD450" s="1326"/>
      <c r="AE450" s="1326"/>
      <c r="AF450" s="1326"/>
      <c r="AG450" s="1326"/>
    </row>
    <row r="451" spans="1:33">
      <c r="A451" t="s">
        <v>1091</v>
      </c>
    </row>
    <row r="452" spans="1:33">
      <c r="B452" t="s">
        <v>1092</v>
      </c>
    </row>
    <row r="453" spans="1:33">
      <c r="B453" s="1324"/>
      <c r="C453" t="s">
        <v>1093</v>
      </c>
      <c r="E453" s="1324"/>
      <c r="F453" t="s">
        <v>1094</v>
      </c>
      <c r="H453" s="1324"/>
      <c r="I453" t="s">
        <v>1721</v>
      </c>
      <c r="Q453" s="40"/>
      <c r="R453" s="1512"/>
      <c r="S453" s="1512"/>
      <c r="T453" s="1512"/>
      <c r="U453" s="1512"/>
      <c r="V453" s="1512"/>
      <c r="W453" s="1512"/>
      <c r="X453" s="1512"/>
    </row>
    <row r="454" spans="1:33">
      <c r="B454" t="s">
        <v>1095</v>
      </c>
      <c r="AD454" t="s">
        <v>716</v>
      </c>
    </row>
    <row r="455" spans="1:33">
      <c r="B455" s="1324"/>
      <c r="C455" t="s">
        <v>1093</v>
      </c>
      <c r="E455" s="1324"/>
      <c r="F455" t="s">
        <v>1094</v>
      </c>
      <c r="H455" s="1324"/>
      <c r="I455" t="s">
        <v>1722</v>
      </c>
      <c r="Q455" s="22"/>
      <c r="R455" s="1512"/>
      <c r="S455" s="1512"/>
      <c r="T455" s="1512"/>
      <c r="U455" s="1512"/>
      <c r="V455" s="1512"/>
      <c r="W455" s="1512"/>
      <c r="X455" s="1512"/>
    </row>
    <row r="456" spans="1:33">
      <c r="B456" t="s">
        <v>1096</v>
      </c>
    </row>
    <row r="457" spans="1:33">
      <c r="B457" s="1324"/>
      <c r="C457" t="s">
        <v>1093</v>
      </c>
      <c r="E457" s="1324"/>
      <c r="F457" s="1325" t="s">
        <v>1094</v>
      </c>
      <c r="H457" s="1324"/>
      <c r="I457" t="s">
        <v>1722</v>
      </c>
      <c r="Q457" s="22"/>
      <c r="R457" s="1512"/>
      <c r="S457" s="1512"/>
      <c r="T457" s="1512"/>
      <c r="U457" s="1512"/>
      <c r="V457" s="1512"/>
      <c r="W457" s="1512"/>
      <c r="X457" s="1512"/>
    </row>
    <row r="458" spans="1:33">
      <c r="B458" s="13"/>
      <c r="E458" s="13"/>
      <c r="H458" s="13"/>
    </row>
    <row r="459" spans="1:33">
      <c r="B459" t="s">
        <v>1751</v>
      </c>
      <c r="F459" s="1512"/>
      <c r="G459" s="1512"/>
      <c r="H459" s="1512"/>
      <c r="I459" s="1512"/>
      <c r="J459" s="1512"/>
      <c r="K459" s="1512"/>
      <c r="L459" s="1512"/>
      <c r="M459" s="1512"/>
      <c r="N459" s="1512"/>
      <c r="O459" s="1512"/>
      <c r="P459" s="1512"/>
      <c r="Q459" s="1512"/>
      <c r="R459" s="1512"/>
      <c r="S459" s="1512"/>
      <c r="T459" s="1512"/>
      <c r="U459" s="1512"/>
      <c r="V459" s="1512"/>
      <c r="W459" s="1512"/>
      <c r="X459" s="1512"/>
      <c r="Y459" s="1512"/>
      <c r="Z459" s="1512"/>
      <c r="AA459" s="1512"/>
      <c r="AB459" s="1512"/>
      <c r="AC459" s="1512"/>
      <c r="AD459" s="1512"/>
      <c r="AE459" s="1512"/>
      <c r="AF459" s="1512"/>
      <c r="AG459" s="1512"/>
    </row>
    <row r="460" spans="1:33">
      <c r="B460" s="1512"/>
      <c r="C460" s="1512"/>
      <c r="D460" s="1512"/>
      <c r="E460" s="1512"/>
      <c r="F460" s="1512"/>
      <c r="G460" s="1512"/>
      <c r="H460" s="1512"/>
      <c r="I460" s="1512"/>
      <c r="J460" s="1512"/>
      <c r="K460" s="1512"/>
      <c r="L460" s="1512"/>
      <c r="M460" s="1512"/>
      <c r="N460" s="1512"/>
      <c r="O460" s="1512"/>
      <c r="P460" s="1512"/>
      <c r="Q460" s="1512"/>
      <c r="R460" s="1512"/>
      <c r="S460" s="1512"/>
      <c r="T460" s="1512"/>
      <c r="U460" s="1512"/>
      <c r="V460" s="1512"/>
      <c r="W460" s="1512"/>
      <c r="X460" s="1512"/>
      <c r="Y460" s="1512"/>
      <c r="Z460" s="1512"/>
      <c r="AA460" s="1512"/>
      <c r="AB460" s="1512"/>
      <c r="AC460" s="1512"/>
      <c r="AD460" s="1512"/>
      <c r="AE460" s="1512"/>
      <c r="AF460" s="1512"/>
      <c r="AG460" s="1512"/>
    </row>
    <row r="461" spans="1:33">
      <c r="B461" s="1499"/>
      <c r="C461" s="1499"/>
      <c r="D461" s="1499"/>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1499"/>
      <c r="AD461" s="1499"/>
      <c r="AE461" s="1499"/>
      <c r="AF461" s="1499"/>
      <c r="AG461" s="1499"/>
    </row>
    <row r="462" spans="1:33">
      <c r="B462" s="13"/>
      <c r="C462" s="13"/>
      <c r="D462" s="13"/>
      <c r="E462" s="13"/>
      <c r="F462" s="13"/>
      <c r="G462" s="13"/>
      <c r="H462" s="13"/>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row>
    <row r="463" spans="1:33">
      <c r="B463" t="s">
        <v>793</v>
      </c>
      <c r="I463" s="1512"/>
      <c r="J463" s="1512"/>
      <c r="K463" s="1512"/>
      <c r="L463" s="1512"/>
      <c r="M463" s="1512"/>
      <c r="N463" s="1512"/>
      <c r="O463" s="1512"/>
      <c r="P463" s="1512"/>
      <c r="Q463" s="1512"/>
      <c r="R463" s="1512"/>
      <c r="S463" s="1512"/>
      <c r="T463" s="1512"/>
      <c r="U463" s="1512"/>
      <c r="V463" s="1512"/>
      <c r="W463" s="1512"/>
      <c r="X463" s="1512"/>
      <c r="Y463" s="1512"/>
      <c r="Z463" s="1512"/>
      <c r="AA463" s="1512"/>
      <c r="AB463" s="1512"/>
      <c r="AC463" s="1512"/>
      <c r="AD463" s="1512"/>
      <c r="AE463" s="1512"/>
      <c r="AF463" s="1512"/>
      <c r="AG463" s="1512"/>
    </row>
    <row r="464" spans="1:33">
      <c r="B464" s="1512"/>
      <c r="C464" s="1512"/>
      <c r="D464" s="1512"/>
      <c r="E464" s="1512"/>
      <c r="F464" s="1512"/>
      <c r="G464" s="1512"/>
      <c r="H464" s="1512"/>
      <c r="I464" s="1512"/>
      <c r="J464" s="1512"/>
      <c r="K464" s="1512"/>
      <c r="L464" s="1512"/>
      <c r="M464" s="1512"/>
      <c r="N464" s="1512"/>
      <c r="O464" s="1512"/>
      <c r="P464" s="1512"/>
      <c r="Q464" s="1512"/>
      <c r="R464" s="1512"/>
      <c r="S464" s="1512"/>
      <c r="T464" s="1512"/>
      <c r="U464" s="1512"/>
      <c r="V464" s="1512"/>
      <c r="W464" s="1512"/>
      <c r="X464" s="1512"/>
      <c r="Y464" s="1512"/>
      <c r="Z464" s="1512"/>
      <c r="AA464" s="1512"/>
      <c r="AB464" s="1512"/>
      <c r="AC464" s="1512"/>
      <c r="AD464" s="1512"/>
      <c r="AE464" s="1512"/>
      <c r="AF464" s="1512"/>
      <c r="AG464" s="1512"/>
    </row>
    <row r="466" spans="1:33">
      <c r="A466" s="999" t="s">
        <v>1097</v>
      </c>
    </row>
    <row r="467" spans="1:33">
      <c r="B467" t="s">
        <v>1098</v>
      </c>
    </row>
    <row r="468" spans="1:33">
      <c r="B468" s="1324"/>
      <c r="C468" t="s">
        <v>1093</v>
      </c>
      <c r="E468" s="1324"/>
      <c r="F468" t="s">
        <v>1094</v>
      </c>
    </row>
    <row r="469" spans="1:33">
      <c r="B469" t="s">
        <v>1099</v>
      </c>
    </row>
    <row r="470" spans="1:33">
      <c r="B470" s="1324"/>
      <c r="C470" t="s">
        <v>1100</v>
      </c>
      <c r="K470" s="1324"/>
      <c r="L470" t="s">
        <v>1101</v>
      </c>
    </row>
    <row r="471" spans="1:33">
      <c r="B471" t="s">
        <v>1102</v>
      </c>
    </row>
    <row r="472" spans="1:33">
      <c r="B472" s="1324"/>
      <c r="C472" t="s">
        <v>1093</v>
      </c>
      <c r="E472" s="1324"/>
      <c r="F472" t="s">
        <v>1094</v>
      </c>
    </row>
    <row r="473" spans="1:33">
      <c r="B473" t="s">
        <v>1103</v>
      </c>
    </row>
    <row r="474" spans="1:33">
      <c r="B474" s="1324"/>
      <c r="C474" t="s">
        <v>1093</v>
      </c>
      <c r="E474" s="1324"/>
      <c r="F474" t="s">
        <v>1094</v>
      </c>
    </row>
    <row r="475" spans="1:33">
      <c r="A475" t="s">
        <v>1104</v>
      </c>
    </row>
    <row r="476" spans="1:33">
      <c r="B476" t="s">
        <v>1105</v>
      </c>
    </row>
    <row r="477" spans="1:33">
      <c r="B477" s="1324"/>
      <c r="C477" t="s">
        <v>1093</v>
      </c>
      <c r="E477" s="1324"/>
      <c r="F477" t="s">
        <v>1094</v>
      </c>
    </row>
    <row r="478" spans="1:33">
      <c r="B478" t="s">
        <v>1106</v>
      </c>
      <c r="O478" s="1512"/>
      <c r="P478" s="1512"/>
      <c r="Q478" s="1512"/>
      <c r="R478" s="1512"/>
      <c r="S478" s="1512"/>
      <c r="T478" s="1512"/>
      <c r="U478" s="1512"/>
      <c r="V478" s="1512"/>
      <c r="W478" s="1512"/>
      <c r="X478" s="1512"/>
      <c r="Y478" s="1512"/>
      <c r="Z478" s="1512"/>
      <c r="AA478" s="1512"/>
      <c r="AB478" s="1512"/>
      <c r="AC478" s="1512"/>
      <c r="AD478" s="1512"/>
      <c r="AE478" s="1512"/>
      <c r="AF478" s="1512"/>
      <c r="AG478" s="1512"/>
    </row>
    <row r="479" spans="1:33">
      <c r="B479" s="1512"/>
      <c r="C479" s="1512"/>
      <c r="D479" s="1512"/>
      <c r="E479" s="1512"/>
      <c r="F479" s="1512"/>
      <c r="G479" s="1512"/>
      <c r="H479" s="1512"/>
      <c r="I479" s="1512"/>
      <c r="J479" s="1512"/>
      <c r="K479" s="1512"/>
      <c r="L479" s="1512"/>
      <c r="M479" s="1512"/>
      <c r="N479" s="1512"/>
      <c r="O479" s="1512"/>
      <c r="P479" s="1512"/>
      <c r="Q479" s="1512"/>
      <c r="R479" s="1512"/>
      <c r="S479" s="1512"/>
      <c r="T479" s="1512"/>
      <c r="U479" s="1512"/>
      <c r="V479" s="1512"/>
      <c r="W479" s="1512"/>
      <c r="X479" s="1512"/>
      <c r="Y479" s="1512"/>
      <c r="Z479" s="1512"/>
      <c r="AA479" s="1512"/>
      <c r="AB479" s="1512"/>
      <c r="AC479" s="1512"/>
      <c r="AD479" s="1512"/>
      <c r="AE479" s="1512"/>
      <c r="AF479" s="1512"/>
      <c r="AG479" s="1512"/>
    </row>
    <row r="480" spans="1:33">
      <c r="B480" s="1499"/>
      <c r="C480" s="1499"/>
      <c r="D480" s="1499"/>
      <c r="E480" s="1499"/>
      <c r="F480" s="1499"/>
      <c r="G480" s="1499"/>
      <c r="H480" s="1499"/>
      <c r="I480" s="1499"/>
      <c r="J480" s="1499"/>
      <c r="K480" s="1499"/>
      <c r="L480" s="1499"/>
      <c r="M480" s="1499"/>
      <c r="N480" s="1499"/>
      <c r="O480" s="1499"/>
      <c r="P480" s="1499"/>
      <c r="Q480" s="1499"/>
      <c r="R480" s="1499"/>
      <c r="S480" s="1499"/>
      <c r="T480" s="1499"/>
      <c r="U480" s="1499"/>
      <c r="V480" s="1499"/>
      <c r="W480" s="1499"/>
      <c r="X480" s="1499"/>
      <c r="Y480" s="1499"/>
      <c r="Z480" s="1499"/>
      <c r="AA480" s="1499"/>
      <c r="AB480" s="1499"/>
      <c r="AC480" s="1499"/>
      <c r="AD480" s="1499"/>
      <c r="AE480" s="1499"/>
      <c r="AF480" s="1499"/>
      <c r="AG480" s="1499"/>
    </row>
    <row r="481" spans="2:33">
      <c r="B481" s="1499"/>
      <c r="C481" s="1499"/>
      <c r="D481" s="1499"/>
      <c r="E481" s="1499"/>
      <c r="F481" s="1499"/>
      <c r="G481" s="1499"/>
      <c r="H481" s="1499"/>
      <c r="I481" s="1499"/>
      <c r="J481" s="1499"/>
      <c r="K481" s="1499"/>
      <c r="L481" s="1499"/>
      <c r="M481" s="1499"/>
      <c r="N481" s="1499"/>
      <c r="O481" s="1499"/>
      <c r="P481" s="1499"/>
      <c r="Q481" s="1499"/>
      <c r="R481" s="1499"/>
      <c r="S481" s="1499"/>
      <c r="T481" s="1499"/>
      <c r="U481" s="1499"/>
      <c r="V481" s="1499"/>
      <c r="W481" s="1499"/>
      <c r="X481" s="1499"/>
      <c r="Y481" s="1499"/>
      <c r="Z481" s="1499"/>
      <c r="AA481" s="1499"/>
      <c r="AB481" s="1499"/>
      <c r="AC481" s="1499"/>
      <c r="AD481" s="1499"/>
      <c r="AE481" s="1499"/>
      <c r="AF481" s="1499"/>
      <c r="AG481" s="1499"/>
    </row>
    <row r="482" spans="2:33">
      <c r="B482" s="1499"/>
      <c r="C482" s="1499"/>
      <c r="D482" s="1499"/>
      <c r="E482" s="1499"/>
      <c r="F482" s="1499"/>
      <c r="G482" s="1499"/>
      <c r="H482" s="1499"/>
      <c r="I482" s="1499"/>
      <c r="J482" s="1499"/>
      <c r="K482" s="1499"/>
      <c r="L482" s="1499"/>
      <c r="M482" s="1499"/>
      <c r="N482" s="1499"/>
      <c r="O482" s="1499"/>
      <c r="P482" s="1499"/>
      <c r="Q482" s="1499"/>
      <c r="R482" s="1499"/>
      <c r="S482" s="1499"/>
      <c r="T482" s="1499"/>
      <c r="U482" s="1499"/>
      <c r="V482" s="1499"/>
      <c r="W482" s="1499"/>
      <c r="X482" s="1499"/>
      <c r="Y482" s="1499"/>
      <c r="Z482" s="1499"/>
      <c r="AA482" s="1499"/>
      <c r="AB482" s="1499"/>
      <c r="AC482" s="1499"/>
      <c r="AD482" s="1499"/>
      <c r="AE482" s="1499"/>
      <c r="AF482" s="1499"/>
      <c r="AG482" s="1499"/>
    </row>
    <row r="483" spans="2:33">
      <c r="B483" s="1499"/>
      <c r="C483" s="1499"/>
      <c r="D483" s="1499"/>
      <c r="E483" s="1499"/>
      <c r="F483" s="1499"/>
      <c r="G483" s="1499"/>
      <c r="H483" s="1499"/>
      <c r="I483" s="1499"/>
      <c r="J483" s="1499"/>
      <c r="K483" s="1499"/>
      <c r="L483" s="1499"/>
      <c r="M483" s="1499"/>
      <c r="N483" s="1499"/>
      <c r="O483" s="1499"/>
      <c r="P483" s="1499"/>
      <c r="Q483" s="1499"/>
      <c r="R483" s="1499"/>
      <c r="S483" s="1499"/>
      <c r="T483" s="1499"/>
      <c r="U483" s="1499"/>
      <c r="V483" s="1499"/>
      <c r="W483" s="1499"/>
      <c r="X483" s="1499"/>
      <c r="Y483" s="1499"/>
      <c r="Z483" s="1499"/>
      <c r="AA483" s="1499"/>
      <c r="AB483" s="1499"/>
      <c r="AC483" s="1499"/>
      <c r="AD483" s="1499"/>
      <c r="AE483" s="1499"/>
      <c r="AF483" s="1499"/>
      <c r="AG483" s="1499"/>
    </row>
    <row r="484" spans="2:33">
      <c r="B484" s="1499"/>
      <c r="C484" s="1499"/>
      <c r="D484" s="1499"/>
      <c r="E484" s="1499"/>
      <c r="F484" s="1499"/>
      <c r="G484" s="1499"/>
      <c r="H484" s="1499"/>
      <c r="I484" s="1499"/>
      <c r="J484" s="1499"/>
      <c r="K484" s="1499"/>
      <c r="L484" s="1499"/>
      <c r="M484" s="1499"/>
      <c r="N484" s="1499"/>
      <c r="O484" s="1499"/>
      <c r="P484" s="1499"/>
      <c r="Q484" s="1499"/>
      <c r="R484" s="1499"/>
      <c r="S484" s="1499"/>
      <c r="T484" s="1499"/>
      <c r="U484" s="1499"/>
      <c r="V484" s="1499"/>
      <c r="W484" s="1499"/>
      <c r="X484" s="1499"/>
      <c r="Y484" s="1499"/>
      <c r="Z484" s="1499"/>
      <c r="AA484" s="1499"/>
      <c r="AB484" s="1499"/>
      <c r="AC484" s="1499"/>
      <c r="AD484" s="1499"/>
      <c r="AE484" s="1499"/>
      <c r="AF484" s="1499"/>
      <c r="AG484" s="1499"/>
    </row>
    <row r="485" spans="2:33">
      <c r="B485" s="13"/>
      <c r="C485" s="13"/>
      <c r="D485" s="13"/>
      <c r="E485" s="13"/>
      <c r="F485" s="13"/>
      <c r="G485" s="13"/>
      <c r="H485" s="13"/>
      <c r="I485" s="13"/>
      <c r="J485" s="13"/>
      <c r="K485" s="13"/>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row>
    <row r="486" spans="2:33">
      <c r="B486" t="s">
        <v>1107</v>
      </c>
      <c r="L486" s="1913"/>
      <c r="M486" s="1913"/>
      <c r="N486" s="1913"/>
      <c r="O486" s="1913"/>
      <c r="P486" s="1913"/>
      <c r="Q486" s="1913"/>
      <c r="R486" s="1913"/>
      <c r="S486" s="1913"/>
      <c r="T486" s="1913"/>
      <c r="U486" s="1913"/>
      <c r="V486" s="1913"/>
      <c r="W486" s="1913"/>
      <c r="X486" s="1913"/>
      <c r="Y486" s="1913"/>
      <c r="Z486" s="1913"/>
      <c r="AA486" s="1913"/>
      <c r="AB486" s="1913"/>
      <c r="AC486" s="1913"/>
      <c r="AD486" s="1913"/>
      <c r="AE486" s="1913"/>
      <c r="AF486" s="1913"/>
      <c r="AG486" s="1913"/>
    </row>
    <row r="487" spans="2:33">
      <c r="B487" s="1512"/>
      <c r="C487" s="1512"/>
      <c r="D487" s="1512"/>
      <c r="E487" s="1512"/>
      <c r="F487" s="1512"/>
      <c r="G487" s="1512"/>
      <c r="H487" s="1512"/>
      <c r="I487" s="1512"/>
      <c r="J487" s="1512"/>
      <c r="K487" s="1512"/>
      <c r="L487" s="1512"/>
      <c r="M487" s="1512"/>
      <c r="N487" s="1512"/>
      <c r="O487" s="1512"/>
      <c r="P487" s="1512"/>
      <c r="Q487" s="1512"/>
      <c r="R487" s="1512"/>
      <c r="S487" s="1512"/>
      <c r="T487" s="1512"/>
      <c r="U487" s="1512"/>
      <c r="V487" s="1512"/>
      <c r="W487" s="1512"/>
      <c r="X487" s="1512"/>
      <c r="Y487" s="1512"/>
      <c r="Z487" s="1512"/>
      <c r="AA487" s="1512"/>
      <c r="AB487" s="1512"/>
      <c r="AC487" s="1512"/>
      <c r="AD487" s="1512"/>
      <c r="AE487" s="1512"/>
      <c r="AF487" s="1512"/>
      <c r="AG487" s="1512"/>
    </row>
    <row r="488" spans="2:33">
      <c r="B488" s="1499"/>
      <c r="C488" s="1499"/>
      <c r="D488" s="1499"/>
      <c r="E488" s="1499"/>
      <c r="F488" s="1499"/>
      <c r="G488" s="1499"/>
      <c r="H488" s="1499"/>
      <c r="I488" s="1499"/>
      <c r="J488" s="1499"/>
      <c r="K488" s="1499"/>
      <c r="L488" s="1499"/>
      <c r="M488" s="1499"/>
      <c r="N488" s="1499"/>
      <c r="O488" s="1499"/>
      <c r="P488" s="1499"/>
      <c r="Q488" s="1499"/>
      <c r="R488" s="1499"/>
      <c r="S488" s="1499"/>
      <c r="T488" s="1499"/>
      <c r="U488" s="1499"/>
      <c r="V488" s="1499"/>
      <c r="W488" s="1499"/>
      <c r="X488" s="1499"/>
      <c r="Y488" s="1499"/>
      <c r="Z488" s="1499"/>
      <c r="AA488" s="1499"/>
      <c r="AB488" s="1499"/>
      <c r="AC488" s="1499"/>
      <c r="AD488" s="1499"/>
      <c r="AE488" s="1499"/>
      <c r="AF488" s="1499"/>
      <c r="AG488" s="1499"/>
    </row>
    <row r="489" spans="2:33">
      <c r="B489" s="1499"/>
      <c r="C489" s="1499"/>
      <c r="D489" s="1499"/>
      <c r="E489" s="1499"/>
      <c r="F489" s="1499"/>
      <c r="G489" s="1499"/>
      <c r="H489" s="1499"/>
      <c r="I489" s="1499"/>
      <c r="J489" s="1499"/>
      <c r="K489" s="1499"/>
      <c r="L489" s="1499"/>
      <c r="M489" s="1499"/>
      <c r="N489" s="1499"/>
      <c r="O489" s="1499"/>
      <c r="P489" s="1499"/>
      <c r="Q489" s="1499"/>
      <c r="R489" s="1499"/>
      <c r="S489" s="1499"/>
      <c r="T489" s="1499"/>
      <c r="U489" s="1499"/>
      <c r="V489" s="1499"/>
      <c r="W489" s="1499"/>
      <c r="X489" s="1499"/>
      <c r="Y489" s="1499"/>
      <c r="Z489" s="1499"/>
      <c r="AA489" s="1499"/>
      <c r="AB489" s="1499"/>
      <c r="AC489" s="1499"/>
      <c r="AD489" s="1499"/>
      <c r="AE489" s="1499"/>
      <c r="AF489" s="1499"/>
      <c r="AG489" s="1499"/>
    </row>
    <row r="490" spans="2:33">
      <c r="B490" s="1499"/>
      <c r="C490" s="1499"/>
      <c r="D490" s="1499"/>
      <c r="E490" s="1499"/>
      <c r="F490" s="1499"/>
      <c r="G490" s="1499"/>
      <c r="H490" s="1499"/>
      <c r="I490" s="1499"/>
      <c r="J490" s="1499"/>
      <c r="K490" s="1499"/>
      <c r="L490" s="1499"/>
      <c r="M490" s="1499"/>
      <c r="N490" s="1499"/>
      <c r="O490" s="1499"/>
      <c r="P490" s="1499"/>
      <c r="Q490" s="1499"/>
      <c r="R490" s="1499"/>
      <c r="S490" s="1499"/>
      <c r="T490" s="1499"/>
      <c r="U490" s="1499"/>
      <c r="V490" s="1499"/>
      <c r="W490" s="1499"/>
      <c r="X490" s="1499"/>
      <c r="Y490" s="1499"/>
      <c r="Z490" s="1499"/>
      <c r="AA490" s="1499"/>
      <c r="AB490" s="1499"/>
      <c r="AC490" s="1499"/>
      <c r="AD490" s="1499"/>
      <c r="AE490" s="1499"/>
      <c r="AF490" s="1499"/>
      <c r="AG490" s="1499"/>
    </row>
    <row r="491" spans="2:33">
      <c r="B491" s="1499"/>
      <c r="C491" s="1499"/>
      <c r="D491" s="1499"/>
      <c r="E491" s="1499"/>
      <c r="F491" s="1499"/>
      <c r="G491" s="1499"/>
      <c r="H491" s="1499"/>
      <c r="I491" s="1499"/>
      <c r="J491" s="1499"/>
      <c r="K491" s="1499"/>
      <c r="L491" s="1499"/>
      <c r="M491" s="1499"/>
      <c r="N491" s="1499"/>
      <c r="O491" s="1499"/>
      <c r="P491" s="1499"/>
      <c r="Q491" s="1499"/>
      <c r="R491" s="1499"/>
      <c r="S491" s="1499"/>
      <c r="T491" s="1499"/>
      <c r="U491" s="1499"/>
      <c r="V491" s="1499"/>
      <c r="W491" s="1499"/>
      <c r="X491" s="1499"/>
      <c r="Y491" s="1499"/>
      <c r="Z491" s="1499"/>
      <c r="AA491" s="1499"/>
      <c r="AB491" s="1499"/>
      <c r="AC491" s="1499"/>
      <c r="AD491" s="1499"/>
      <c r="AE491" s="1499"/>
      <c r="AF491" s="1499"/>
      <c r="AG491" s="1499"/>
    </row>
    <row r="492" spans="2:33">
      <c r="B492" s="1499"/>
      <c r="C492" s="1499"/>
      <c r="D492" s="1499"/>
      <c r="E492" s="1499"/>
      <c r="F492" s="1499"/>
      <c r="G492" s="1499"/>
      <c r="H492" s="1499"/>
      <c r="I492" s="1499"/>
      <c r="J492" s="1499"/>
      <c r="K492" s="1499"/>
      <c r="L492" s="1499"/>
      <c r="M492" s="1499"/>
      <c r="N492" s="1499"/>
      <c r="O492" s="1499"/>
      <c r="P492" s="1499"/>
      <c r="Q492" s="1499"/>
      <c r="R492" s="1499"/>
      <c r="S492" s="1499"/>
      <c r="T492" s="1499"/>
      <c r="U492" s="1499"/>
      <c r="V492" s="1499"/>
      <c r="W492" s="1499"/>
      <c r="X492" s="1499"/>
      <c r="Y492" s="1499"/>
      <c r="Z492" s="1499"/>
      <c r="AA492" s="1499"/>
      <c r="AB492" s="1499"/>
      <c r="AC492" s="1499"/>
      <c r="AD492" s="1499"/>
      <c r="AE492" s="1499"/>
      <c r="AF492" s="1499"/>
      <c r="AG492" s="1499"/>
    </row>
    <row r="495" spans="2:33">
      <c r="B495" t="s">
        <v>1108</v>
      </c>
      <c r="J495" s="1512"/>
      <c r="K495" s="1512"/>
      <c r="L495" s="1512"/>
      <c r="M495" s="1512"/>
      <c r="N495" s="1512"/>
      <c r="O495" t="s">
        <v>1109</v>
      </c>
      <c r="T495" s="1512"/>
      <c r="U495" s="1512"/>
      <c r="V495" s="1512"/>
      <c r="W495" s="1512"/>
      <c r="X495" s="1512"/>
      <c r="Y495" s="1512"/>
      <c r="Z495" s="1512"/>
      <c r="AA495" s="1512"/>
      <c r="AB495" s="1512"/>
      <c r="AC495" s="1512"/>
      <c r="AD495" s="1512"/>
      <c r="AE495" s="1512"/>
      <c r="AF495" s="1512"/>
      <c r="AG495" s="1512"/>
    </row>
  </sheetData>
  <sheetProtection password="FEF7" sheet="1" objects="1" scenarios="1"/>
  <mergeCells count="139">
    <mergeCell ref="A1:AG1"/>
    <mergeCell ref="A3:AG3"/>
    <mergeCell ref="A2:AG2"/>
    <mergeCell ref="A34:P45"/>
    <mergeCell ref="R34:AG45"/>
    <mergeCell ref="G6:O6"/>
    <mergeCell ref="V6:AG6"/>
    <mergeCell ref="F7:AG7"/>
    <mergeCell ref="A8:H8"/>
    <mergeCell ref="I8:AG8"/>
    <mergeCell ref="B49:AG50"/>
    <mergeCell ref="B61:AE62"/>
    <mergeCell ref="A14:AG17"/>
    <mergeCell ref="A19:P28"/>
    <mergeCell ref="R19:AG27"/>
    <mergeCell ref="B29:P33"/>
    <mergeCell ref="R29:AG32"/>
    <mergeCell ref="B52:AG52"/>
    <mergeCell ref="X56:AG56"/>
    <mergeCell ref="B57:AG57"/>
    <mergeCell ref="A46:AG46"/>
    <mergeCell ref="B78:AG78"/>
    <mergeCell ref="L90:AG90"/>
    <mergeCell ref="O91:AG91"/>
    <mergeCell ref="F95:AG95"/>
    <mergeCell ref="B96:AG96"/>
    <mergeCell ref="Q100:AG100"/>
    <mergeCell ref="F68:AG68"/>
    <mergeCell ref="B69:AG69"/>
    <mergeCell ref="I71:AG71"/>
    <mergeCell ref="B72:AG72"/>
    <mergeCell ref="M76:AG76"/>
    <mergeCell ref="B77:AG77"/>
    <mergeCell ref="A98:AG98"/>
    <mergeCell ref="F158:AG158"/>
    <mergeCell ref="B159:AG159"/>
    <mergeCell ref="I123:AG123"/>
    <mergeCell ref="B124:AG124"/>
    <mergeCell ref="F133:AG133"/>
    <mergeCell ref="B134:AG134"/>
    <mergeCell ref="Q136:AG136"/>
    <mergeCell ref="B137:AG137"/>
    <mergeCell ref="B101:AG101"/>
    <mergeCell ref="F117:AG117"/>
    <mergeCell ref="B118:AG118"/>
    <mergeCell ref="B119:AG119"/>
    <mergeCell ref="B120:AG120"/>
    <mergeCell ref="B121:AG121"/>
    <mergeCell ref="A150:AG150"/>
    <mergeCell ref="F145:AG145"/>
    <mergeCell ref="B146:AG146"/>
    <mergeCell ref="Q148:AG148"/>
    <mergeCell ref="B149:AG149"/>
    <mergeCell ref="F272:AG272"/>
    <mergeCell ref="B273:AG273"/>
    <mergeCell ref="I275:AG275"/>
    <mergeCell ref="A303:AG303"/>
    <mergeCell ref="B276:AG276"/>
    <mergeCell ref="F285:AG285"/>
    <mergeCell ref="B286:AG286"/>
    <mergeCell ref="B212:AG212"/>
    <mergeCell ref="F223:AG223"/>
    <mergeCell ref="B224:AG224"/>
    <mergeCell ref="I226:AG226"/>
    <mergeCell ref="A252:AG252"/>
    <mergeCell ref="B250:AG250"/>
    <mergeCell ref="B237:AG237"/>
    <mergeCell ref="F246:AG246"/>
    <mergeCell ref="F233:AG233"/>
    <mergeCell ref="B234:AG234"/>
    <mergeCell ref="I236:AG236"/>
    <mergeCell ref="B247:AG247"/>
    <mergeCell ref="I249:AG249"/>
    <mergeCell ref="B227:AG227"/>
    <mergeCell ref="B330:AG330"/>
    <mergeCell ref="F363:AG363"/>
    <mergeCell ref="B364:AG364"/>
    <mergeCell ref="B365:AG365"/>
    <mergeCell ref="I367:AG367"/>
    <mergeCell ref="B368:AG368"/>
    <mergeCell ref="F324:AG324"/>
    <mergeCell ref="T322:Z322"/>
    <mergeCell ref="B325:AG325"/>
    <mergeCell ref="B326:AG326"/>
    <mergeCell ref="I328:AG328"/>
    <mergeCell ref="B329:AG329"/>
    <mergeCell ref="R453:X453"/>
    <mergeCell ref="R455:X455"/>
    <mergeCell ref="R457:X457"/>
    <mergeCell ref="A353:AG353"/>
    <mergeCell ref="I446:AG446"/>
    <mergeCell ref="B447:AG447"/>
    <mergeCell ref="B432:AG432"/>
    <mergeCell ref="F442:AG442"/>
    <mergeCell ref="B443:AG443"/>
    <mergeCell ref="B444:AG444"/>
    <mergeCell ref="B409:AG409"/>
    <mergeCell ref="A449:AG449"/>
    <mergeCell ref="F427:AG427"/>
    <mergeCell ref="B428:AG428"/>
    <mergeCell ref="B429:AG429"/>
    <mergeCell ref="I431:AG431"/>
    <mergeCell ref="T400:AB400"/>
    <mergeCell ref="F404:AG404"/>
    <mergeCell ref="A402:AG402"/>
    <mergeCell ref="B405:AG405"/>
    <mergeCell ref="B406:AG406"/>
    <mergeCell ref="I408:AG408"/>
    <mergeCell ref="I161:AG161"/>
    <mergeCell ref="B162:AG162"/>
    <mergeCell ref="AA211:AG211"/>
    <mergeCell ref="F178:AG178"/>
    <mergeCell ref="B179:AG179"/>
    <mergeCell ref="AA181:AG181"/>
    <mergeCell ref="A202:AG202"/>
    <mergeCell ref="B182:AG182"/>
    <mergeCell ref="F208:AG208"/>
    <mergeCell ref="B209:AG209"/>
    <mergeCell ref="B492:AG492"/>
    <mergeCell ref="J495:N495"/>
    <mergeCell ref="T495:AG495"/>
    <mergeCell ref="L486:AG486"/>
    <mergeCell ref="B487:AG487"/>
    <mergeCell ref="B488:AG488"/>
    <mergeCell ref="B489:AG489"/>
    <mergeCell ref="B490:AG490"/>
    <mergeCell ref="B491:AG491"/>
    <mergeCell ref="B479:AG479"/>
    <mergeCell ref="B480:AG480"/>
    <mergeCell ref="B481:AG481"/>
    <mergeCell ref="B482:AG482"/>
    <mergeCell ref="B483:AG483"/>
    <mergeCell ref="B484:AG484"/>
    <mergeCell ref="F459:AG459"/>
    <mergeCell ref="B460:AG460"/>
    <mergeCell ref="B461:AG461"/>
    <mergeCell ref="I463:AG463"/>
    <mergeCell ref="B464:AG464"/>
    <mergeCell ref="O478:AG478"/>
  </mergeCells>
  <phoneticPr fontId="5" type="noConversion"/>
  <pageMargins left="0.75" right="0.75" top="1" bottom="1" header="0.5" footer="0.5"/>
  <pageSetup scale="99" orientation="portrait" r:id="rId1"/>
  <headerFooter alignWithMargins="0"/>
  <rowBreaks count="8" manualBreakCount="8">
    <brk id="45" max="32" man="1"/>
    <brk id="97" max="32" man="1"/>
    <brk id="201" max="32" man="1"/>
    <brk id="251" max="32" man="1"/>
    <brk id="302" max="32" man="1"/>
    <brk id="352" max="32" man="1"/>
    <brk id="401" max="32" man="1"/>
    <brk id="448" max="32" man="1"/>
  </rowBreaks>
</worksheet>
</file>

<file path=xl/worksheets/sheet43.xml><?xml version="1.0" encoding="utf-8"?>
<worksheet xmlns="http://schemas.openxmlformats.org/spreadsheetml/2006/main" xmlns:r="http://schemas.openxmlformats.org/officeDocument/2006/relationships">
  <sheetPr codeName="Sheet43">
    <pageSetUpPr autoPageBreaks="0"/>
  </sheetPr>
  <dimension ref="A1:AD94"/>
  <sheetViews>
    <sheetView showGridLines="0" showRowColHeaders="0" topLeftCell="A67" workbookViewId="0">
      <selection sqref="A1:Z1"/>
    </sheetView>
  </sheetViews>
  <sheetFormatPr defaultRowHeight="12.75"/>
  <cols>
    <col min="1" max="29" width="3.7109375" style="34" customWidth="1"/>
  </cols>
  <sheetData>
    <row r="1" spans="1:26" ht="15.75">
      <c r="A1" s="2009" t="s">
        <v>1112</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row>
    <row r="2" spans="1:26" ht="15.75">
      <c r="A2" s="2009" t="s">
        <v>928</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row>
    <row r="3" spans="1:26" ht="15.75">
      <c r="A3" s="2009" t="s">
        <v>929</v>
      </c>
      <c r="B3" s="1586"/>
      <c r="C3" s="1586"/>
      <c r="D3" s="1586"/>
      <c r="E3" s="1586"/>
      <c r="F3" s="1586"/>
      <c r="G3" s="1586"/>
      <c r="H3" s="1586"/>
      <c r="I3" s="1586"/>
      <c r="J3" s="1586"/>
      <c r="K3" s="1586"/>
      <c r="L3" s="1586"/>
      <c r="M3" s="1586"/>
      <c r="N3" s="1586"/>
      <c r="O3" s="1586"/>
      <c r="P3" s="1586"/>
      <c r="Q3" s="1586"/>
      <c r="R3" s="1586"/>
      <c r="S3" s="1586"/>
      <c r="T3" s="1586"/>
      <c r="U3" s="1586"/>
      <c r="V3" s="1586"/>
      <c r="W3" s="1586"/>
      <c r="X3" s="1586"/>
      <c r="Y3" s="1586"/>
      <c r="Z3" s="1586"/>
    </row>
    <row r="4" spans="1:26" ht="15.75">
      <c r="A4" s="8"/>
    </row>
    <row r="5" spans="1:26" ht="15.75">
      <c r="A5" s="20" t="s">
        <v>930</v>
      </c>
    </row>
    <row r="6" spans="1:26" ht="15.75">
      <c r="A6" s="8" t="s">
        <v>931</v>
      </c>
    </row>
    <row r="7" spans="1:26" ht="15.75">
      <c r="A7" s="8" t="s">
        <v>2262</v>
      </c>
      <c r="B7" s="10"/>
    </row>
    <row r="8" spans="1:26" ht="15.75">
      <c r="A8" s="10"/>
    </row>
    <row r="9" spans="1:26" ht="15.75">
      <c r="A9" s="372" t="s">
        <v>271</v>
      </c>
      <c r="B9" s="85" t="s">
        <v>932</v>
      </c>
    </row>
    <row r="10" spans="1:26" ht="15.75">
      <c r="A10" s="413"/>
      <c r="B10" s="10" t="s">
        <v>933</v>
      </c>
      <c r="C10" s="10" t="s">
        <v>934</v>
      </c>
      <c r="K10" s="2010">
        <f>'Page 5'!F5</f>
        <v>0</v>
      </c>
      <c r="L10" s="2010"/>
      <c r="M10" s="2010"/>
      <c r="N10" s="2010"/>
      <c r="O10" s="2010"/>
      <c r="P10" s="2010"/>
      <c r="Q10" s="2010"/>
      <c r="R10" s="2010"/>
      <c r="S10" s="2010"/>
      <c r="T10" s="2010"/>
      <c r="U10" s="2010"/>
      <c r="V10" s="2010"/>
      <c r="W10" s="2010"/>
      <c r="X10" s="2010"/>
      <c r="Y10" s="2010"/>
      <c r="Z10" s="2010"/>
    </row>
    <row r="11" spans="1:26" ht="15.75">
      <c r="A11" s="413"/>
      <c r="B11" s="10"/>
      <c r="C11" s="10"/>
      <c r="K11" s="14"/>
      <c r="L11" s="14"/>
      <c r="M11" s="14"/>
      <c r="N11" s="14"/>
      <c r="O11" s="14"/>
      <c r="P11" s="14"/>
      <c r="Q11" s="14"/>
      <c r="R11" s="14"/>
      <c r="S11" s="14"/>
      <c r="T11" s="14"/>
      <c r="U11" s="14"/>
      <c r="V11" s="14"/>
      <c r="W11" s="14"/>
      <c r="X11" s="14"/>
      <c r="Y11" s="14"/>
      <c r="Z11" s="14"/>
    </row>
    <row r="12" spans="1:26" ht="15.75">
      <c r="A12" s="413"/>
      <c r="B12" s="10" t="s">
        <v>935</v>
      </c>
      <c r="C12" s="10" t="s">
        <v>936</v>
      </c>
      <c r="K12" s="2010">
        <f>'Page 11'!E8</f>
        <v>0</v>
      </c>
      <c r="L12" s="2010"/>
      <c r="M12" s="2010"/>
      <c r="N12" s="2010"/>
      <c r="O12" s="2010"/>
      <c r="P12" s="2010"/>
      <c r="Q12" s="2010"/>
      <c r="R12" s="2010"/>
      <c r="S12" s="2010"/>
      <c r="T12" s="2010"/>
      <c r="U12" s="2010"/>
      <c r="V12" s="2010"/>
      <c r="W12" s="2010"/>
      <c r="X12" s="2010"/>
      <c r="Y12" s="2010"/>
      <c r="Z12" s="2010"/>
    </row>
    <row r="13" spans="1:26" ht="15.75">
      <c r="A13" s="413"/>
      <c r="B13" s="10"/>
      <c r="C13" s="10"/>
      <c r="K13" s="14"/>
      <c r="L13" s="14"/>
      <c r="M13" s="14"/>
      <c r="N13" s="14"/>
      <c r="O13" s="14"/>
      <c r="P13" s="14"/>
      <c r="Q13" s="14"/>
      <c r="R13" s="14"/>
      <c r="S13" s="14"/>
      <c r="T13" s="14"/>
      <c r="U13" s="14"/>
      <c r="V13" s="14"/>
      <c r="W13" s="14"/>
      <c r="X13" s="14"/>
      <c r="Y13" s="14"/>
      <c r="Z13" s="14"/>
    </row>
    <row r="14" spans="1:26" ht="15.75">
      <c r="A14" s="413"/>
      <c r="B14" s="10" t="s">
        <v>1200</v>
      </c>
      <c r="C14" s="10" t="s">
        <v>1201</v>
      </c>
      <c r="K14" s="1511"/>
      <c r="L14" s="1511"/>
      <c r="M14" s="1511"/>
      <c r="N14" s="1511"/>
      <c r="O14" s="1511"/>
      <c r="P14" s="1511"/>
      <c r="Q14" s="1511"/>
      <c r="R14" s="1511"/>
      <c r="S14" s="1511"/>
      <c r="T14" s="1511"/>
      <c r="U14" s="1511"/>
      <c r="V14" s="1511"/>
      <c r="W14" s="1511"/>
      <c r="X14" s="1511"/>
      <c r="Y14" s="1511"/>
      <c r="Z14" s="1511"/>
    </row>
    <row r="15" spans="1:26" ht="15.75">
      <c r="A15" s="413"/>
      <c r="C15" s="10" t="s">
        <v>1164</v>
      </c>
      <c r="F15" s="182"/>
      <c r="G15" s="1571"/>
      <c r="H15" s="1447"/>
      <c r="I15" s="1447"/>
      <c r="J15" s="1447"/>
      <c r="K15" s="182"/>
      <c r="L15" s="906"/>
      <c r="M15" s="182"/>
      <c r="X15" s="873" t="s">
        <v>117</v>
      </c>
    </row>
    <row r="16" spans="1:26" ht="15.75">
      <c r="A16" s="413"/>
      <c r="C16" s="10"/>
      <c r="G16" s="14"/>
      <c r="H16" s="10"/>
      <c r="L16" s="14"/>
      <c r="M16" s="10"/>
      <c r="X16" s="873" t="s">
        <v>118</v>
      </c>
    </row>
    <row r="17" spans="1:30" ht="15.75">
      <c r="A17" s="413"/>
      <c r="B17" s="10" t="s">
        <v>1165</v>
      </c>
      <c r="C17" s="10" t="s">
        <v>1058</v>
      </c>
    </row>
    <row r="18" spans="1:30" ht="15.75">
      <c r="A18" s="372"/>
      <c r="C18" s="1511"/>
      <c r="D18" s="1511"/>
      <c r="E18" s="1511"/>
      <c r="F18" s="1511"/>
      <c r="G18" s="1511"/>
      <c r="H18" s="1511"/>
      <c r="I18" s="1511"/>
      <c r="J18" s="1511"/>
      <c r="K18" s="1511"/>
      <c r="L18" s="1511"/>
      <c r="M18" s="1511"/>
      <c r="N18" s="1511"/>
      <c r="O18" s="1511"/>
      <c r="P18" s="1511"/>
      <c r="Q18" s="1511"/>
      <c r="R18" s="1511"/>
      <c r="S18" s="1511"/>
      <c r="T18" s="1511"/>
      <c r="U18" s="1511"/>
      <c r="V18" s="1511"/>
      <c r="W18" s="1511"/>
      <c r="X18" s="1511"/>
      <c r="Y18" s="1511"/>
      <c r="Z18" s="1511"/>
    </row>
    <row r="19" spans="1:30" ht="15.75">
      <c r="A19" s="413"/>
      <c r="C19" s="10" t="s">
        <v>1164</v>
      </c>
      <c r="F19" s="182"/>
      <c r="G19" s="2008"/>
      <c r="H19" s="1460"/>
      <c r="I19" s="1460"/>
      <c r="J19" s="1460"/>
      <c r="K19" s="182"/>
      <c r="L19" s="906"/>
      <c r="M19" s="182"/>
    </row>
    <row r="20" spans="1:30" ht="15.75">
      <c r="A20" s="413"/>
      <c r="C20" s="10"/>
      <c r="G20" s="14"/>
      <c r="H20" s="10"/>
      <c r="L20" s="14"/>
      <c r="M20" s="10"/>
    </row>
    <row r="21" spans="1:30" ht="15.75">
      <c r="A21" s="372" t="s">
        <v>272</v>
      </c>
      <c r="B21" s="10" t="s">
        <v>2263</v>
      </c>
    </row>
    <row r="22" spans="1:30" ht="15.75">
      <c r="A22" s="372"/>
      <c r="B22" s="10" t="s">
        <v>2264</v>
      </c>
      <c r="P22" s="241"/>
      <c r="Q22" s="241"/>
      <c r="R22" s="241"/>
      <c r="S22" s="241"/>
      <c r="T22" s="241"/>
      <c r="U22" s="906"/>
      <c r="V22" s="181"/>
      <c r="W22" s="387" t="s">
        <v>1916</v>
      </c>
      <c r="X22" s="1512"/>
      <c r="Y22" s="1447"/>
      <c r="Z22" s="181"/>
      <c r="AD22" s="800" t="s">
        <v>194</v>
      </c>
    </row>
    <row r="23" spans="1:30" ht="15.75">
      <c r="A23" s="372"/>
      <c r="B23" s="10"/>
      <c r="P23" s="241"/>
      <c r="Q23" s="241"/>
      <c r="R23" s="241"/>
      <c r="S23" s="241"/>
      <c r="T23" s="241"/>
      <c r="U23" s="182"/>
      <c r="V23" s="61"/>
      <c r="W23" s="241"/>
      <c r="X23" s="241"/>
      <c r="Y23" s="182"/>
      <c r="Z23" s="61"/>
      <c r="AD23" s="800" t="s">
        <v>193</v>
      </c>
    </row>
    <row r="24" spans="1:30" ht="15.75">
      <c r="A24" s="372" t="s">
        <v>273</v>
      </c>
      <c r="B24" s="10" t="s">
        <v>1286</v>
      </c>
      <c r="C24" s="8"/>
      <c r="E24" s="8"/>
    </row>
    <row r="25" spans="1:30" ht="15.75">
      <c r="A25" s="372"/>
      <c r="B25" s="10" t="s">
        <v>1287</v>
      </c>
      <c r="U25" s="906"/>
      <c r="V25" s="181"/>
      <c r="W25" s="387" t="s">
        <v>1916</v>
      </c>
      <c r="X25" s="1512"/>
      <c r="Y25" s="1447"/>
      <c r="Z25" s="181"/>
    </row>
    <row r="26" spans="1:30" ht="15.75">
      <c r="A26" s="372"/>
      <c r="B26" s="10"/>
      <c r="U26" s="14"/>
      <c r="V26" s="10"/>
      <c r="Y26" s="14"/>
      <c r="Z26" s="10"/>
    </row>
    <row r="27" spans="1:30" ht="15.75">
      <c r="A27" s="413"/>
      <c r="B27" s="10" t="s">
        <v>933</v>
      </c>
      <c r="C27" s="10" t="s">
        <v>1059</v>
      </c>
    </row>
    <row r="28" spans="1:30" ht="63" customHeight="1">
      <c r="A28" s="372"/>
      <c r="C28" s="1956"/>
      <c r="D28" s="1956"/>
      <c r="E28" s="1956"/>
      <c r="F28" s="1956"/>
      <c r="G28" s="1956"/>
      <c r="H28" s="1956"/>
      <c r="I28" s="1956"/>
      <c r="J28" s="1956"/>
      <c r="K28" s="1956"/>
      <c r="L28" s="1956"/>
      <c r="M28" s="1956"/>
      <c r="N28" s="1956"/>
      <c r="O28" s="1956"/>
      <c r="P28" s="1956"/>
      <c r="Q28" s="1956"/>
      <c r="R28" s="1956"/>
      <c r="S28" s="1956"/>
      <c r="T28" s="1956"/>
      <c r="U28" s="1956"/>
      <c r="V28" s="1956"/>
      <c r="W28" s="1956"/>
      <c r="X28" s="1956"/>
      <c r="Y28" s="1956"/>
      <c r="Z28" s="1956"/>
    </row>
    <row r="29" spans="1:30" ht="15.75" customHeight="1">
      <c r="A29" s="372"/>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row>
    <row r="30" spans="1:30" ht="15.75">
      <c r="A30" s="413"/>
      <c r="B30" s="16" t="s">
        <v>935</v>
      </c>
      <c r="C30" s="16" t="s">
        <v>1412</v>
      </c>
    </row>
    <row r="31" spans="1:30" ht="78.75" customHeight="1">
      <c r="A31" s="372"/>
      <c r="C31" s="1956"/>
      <c r="D31" s="1956"/>
      <c r="E31" s="1956"/>
      <c r="F31" s="1956"/>
      <c r="G31" s="1956"/>
      <c r="H31" s="1956"/>
      <c r="I31" s="1956"/>
      <c r="J31" s="1956"/>
      <c r="K31" s="1956"/>
      <c r="L31" s="1956"/>
      <c r="M31" s="1956"/>
      <c r="N31" s="1956"/>
      <c r="O31" s="1956"/>
      <c r="P31" s="1956"/>
      <c r="Q31" s="1956"/>
      <c r="R31" s="1956"/>
      <c r="S31" s="1956"/>
      <c r="T31" s="1956"/>
      <c r="U31" s="1956"/>
      <c r="V31" s="1956"/>
      <c r="W31" s="1956"/>
      <c r="X31" s="1956"/>
      <c r="Y31" s="1956"/>
      <c r="Z31" s="1956"/>
    </row>
    <row r="32" spans="1:30" ht="13.5" customHeight="1">
      <c r="A32" s="372"/>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row>
    <row r="33" spans="1:30" ht="15.75">
      <c r="A33" s="414" t="s">
        <v>274</v>
      </c>
      <c r="B33" s="16" t="s">
        <v>1413</v>
      </c>
    </row>
    <row r="34" spans="1:30" ht="63" customHeight="1">
      <c r="B34" s="1956"/>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row>
    <row r="35" spans="1:30" ht="15.75" customHeight="1">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row>
    <row r="36" spans="1:30" s="22" customFormat="1">
      <c r="A36" s="63"/>
      <c r="B36" s="57"/>
      <c r="C36" s="57"/>
      <c r="D36" s="57"/>
      <c r="E36" s="57"/>
      <c r="F36" s="57"/>
      <c r="G36" s="57"/>
      <c r="H36" s="57"/>
      <c r="I36" s="57"/>
      <c r="J36" s="57"/>
      <c r="K36" s="57"/>
      <c r="L36" s="57"/>
      <c r="M36" s="57"/>
      <c r="N36" s="57"/>
      <c r="O36" s="57"/>
      <c r="P36" s="57"/>
      <c r="Q36" s="57"/>
      <c r="R36" s="57"/>
      <c r="S36" s="57"/>
      <c r="T36" s="57"/>
      <c r="U36" s="57"/>
      <c r="V36" s="57"/>
      <c r="W36" s="57"/>
      <c r="X36" s="57"/>
      <c r="Y36" s="57"/>
      <c r="Z36" s="57"/>
    </row>
    <row r="37" spans="1:30" ht="15.75">
      <c r="A37" s="383" t="s">
        <v>1723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30" ht="15.75">
      <c r="A38" s="10"/>
    </row>
    <row r="39" spans="1:30" ht="15.75">
      <c r="A39" s="414" t="s">
        <v>275</v>
      </c>
      <c r="B39" s="16" t="s">
        <v>1288</v>
      </c>
    </row>
    <row r="40" spans="1:30" ht="15.75">
      <c r="A40" s="414"/>
      <c r="B40" s="16" t="s">
        <v>1289</v>
      </c>
    </row>
    <row r="41" spans="1:30" ht="78.75" customHeight="1">
      <c r="A41" s="414"/>
      <c r="B41" s="1956"/>
      <c r="C41" s="1956"/>
      <c r="D41" s="1956"/>
      <c r="E41" s="1956"/>
      <c r="F41" s="1956"/>
      <c r="G41" s="1956"/>
      <c r="H41" s="1956"/>
      <c r="I41" s="1956"/>
      <c r="J41" s="1956"/>
      <c r="K41" s="1956"/>
      <c r="L41" s="1956"/>
      <c r="M41" s="1956"/>
      <c r="N41" s="1956"/>
      <c r="O41" s="1956"/>
      <c r="P41" s="1956"/>
      <c r="Q41" s="1956"/>
      <c r="R41" s="1956"/>
      <c r="S41" s="1956"/>
      <c r="T41" s="1956"/>
      <c r="U41" s="1956"/>
      <c r="V41" s="1956"/>
      <c r="W41" s="1956"/>
      <c r="X41" s="1956"/>
      <c r="Y41" s="1956"/>
      <c r="Z41" s="1956"/>
    </row>
    <row r="42" spans="1:30" ht="15.75">
      <c r="A42" s="414"/>
      <c r="B42" s="16"/>
      <c r="C42" s="12"/>
      <c r="D42" s="12"/>
      <c r="E42" s="12"/>
      <c r="F42" s="12"/>
      <c r="G42" s="12"/>
      <c r="H42" s="12"/>
      <c r="I42" s="12"/>
      <c r="J42" s="12"/>
      <c r="K42" s="12"/>
      <c r="L42" s="12"/>
      <c r="M42" s="12"/>
      <c r="N42" s="12"/>
      <c r="O42" s="12"/>
      <c r="P42" s="12"/>
      <c r="Q42" s="12"/>
      <c r="R42" s="12"/>
      <c r="S42" s="12"/>
      <c r="T42" s="12"/>
      <c r="U42" s="12"/>
      <c r="V42" s="12"/>
      <c r="W42" s="12"/>
      <c r="X42" s="12"/>
      <c r="Y42" s="12"/>
      <c r="Z42" s="12"/>
      <c r="AD42" t="s">
        <v>194</v>
      </c>
    </row>
    <row r="43" spans="1:30" ht="15.75">
      <c r="A43" s="414" t="s">
        <v>276</v>
      </c>
      <c r="B43" s="10" t="s">
        <v>1582</v>
      </c>
      <c r="C43" s="8"/>
      <c r="E43" s="8"/>
      <c r="P43" s="387" t="s">
        <v>1916</v>
      </c>
      <c r="Q43" s="2007"/>
      <c r="R43" s="1512"/>
      <c r="S43" s="1512"/>
      <c r="T43" s="906"/>
      <c r="U43" s="181"/>
      <c r="V43" s="182"/>
      <c r="W43" s="414" t="s">
        <v>1583</v>
      </c>
      <c r="AD43" t="s">
        <v>193</v>
      </c>
    </row>
    <row r="44" spans="1:30" ht="63" customHeight="1">
      <c r="B44" s="1956"/>
      <c r="C44" s="1956"/>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row>
    <row r="45" spans="1:30" ht="15.75">
      <c r="A45" s="414"/>
    </row>
    <row r="46" spans="1:30" ht="15.75">
      <c r="A46" s="414" t="s">
        <v>277</v>
      </c>
      <c r="B46" s="16" t="s">
        <v>1290</v>
      </c>
    </row>
    <row r="47" spans="1:30" ht="15.75">
      <c r="A47" s="414"/>
      <c r="B47" s="16" t="s">
        <v>1291</v>
      </c>
      <c r="P47" s="387" t="s">
        <v>1916</v>
      </c>
      <c r="Q47" s="2007"/>
      <c r="R47" s="1512"/>
      <c r="S47" s="1512"/>
      <c r="T47" s="906"/>
      <c r="U47" s="181"/>
      <c r="V47" s="182"/>
      <c r="W47" s="414" t="s">
        <v>1583</v>
      </c>
    </row>
    <row r="48" spans="1:30" ht="47.25" customHeight="1">
      <c r="A48" s="414"/>
      <c r="B48" s="1956"/>
      <c r="C48" s="1956"/>
      <c r="D48" s="1956"/>
      <c r="E48" s="1956"/>
      <c r="F48" s="1956"/>
      <c r="G48" s="1956"/>
      <c r="H48" s="1956"/>
      <c r="I48" s="1956"/>
      <c r="J48" s="1956"/>
      <c r="K48" s="1956"/>
      <c r="L48" s="1956"/>
      <c r="M48" s="1956"/>
      <c r="N48" s="1956"/>
      <c r="O48" s="1956"/>
      <c r="P48" s="1956"/>
      <c r="Q48" s="1956"/>
      <c r="R48" s="1956"/>
      <c r="S48" s="1956"/>
      <c r="T48" s="1956"/>
      <c r="U48" s="1956"/>
      <c r="V48" s="1956"/>
      <c r="W48" s="1956"/>
      <c r="X48" s="1956"/>
      <c r="Y48" s="1956"/>
      <c r="Z48" s="1956"/>
    </row>
    <row r="49" spans="1:26" ht="15.75">
      <c r="A49" s="414"/>
    </row>
    <row r="50" spans="1:26" ht="15.75">
      <c r="A50" s="414" t="s">
        <v>278</v>
      </c>
      <c r="B50" s="16" t="s">
        <v>1292</v>
      </c>
      <c r="Z50" s="39"/>
    </row>
    <row r="51" spans="1:26" ht="15.75">
      <c r="B51" s="414" t="s">
        <v>1584</v>
      </c>
    </row>
    <row r="52" spans="1:26" ht="60.75" customHeight="1">
      <c r="B52" s="1956"/>
      <c r="C52" s="1956"/>
      <c r="D52" s="1956"/>
      <c r="E52" s="1956"/>
      <c r="F52" s="1956"/>
      <c r="G52" s="1956"/>
      <c r="H52" s="1956"/>
      <c r="I52" s="1956"/>
      <c r="J52" s="1956"/>
      <c r="K52" s="1956"/>
      <c r="L52" s="1956"/>
      <c r="M52" s="1956"/>
      <c r="N52" s="1956"/>
      <c r="O52" s="1956"/>
      <c r="P52" s="1956"/>
      <c r="Q52" s="1956"/>
      <c r="R52" s="1956"/>
      <c r="S52" s="1956"/>
      <c r="T52" s="1956"/>
      <c r="U52" s="1956"/>
      <c r="V52" s="1956"/>
      <c r="W52" s="1956"/>
      <c r="X52" s="1956"/>
      <c r="Y52" s="1956"/>
      <c r="Z52" s="1956"/>
    </row>
    <row r="54" spans="1:26" ht="15.75">
      <c r="A54" s="414" t="s">
        <v>279</v>
      </c>
      <c r="B54" s="10" t="s">
        <v>2021</v>
      </c>
    </row>
    <row r="55" spans="1:26" ht="15.75">
      <c r="B55" s="10" t="s">
        <v>933</v>
      </c>
      <c r="C55" s="10" t="s">
        <v>1293</v>
      </c>
    </row>
    <row r="56" spans="1:26" ht="15.75">
      <c r="B56" s="10"/>
      <c r="C56" s="10" t="s">
        <v>1294</v>
      </c>
    </row>
    <row r="57" spans="1:26" ht="15.75">
      <c r="A57" s="412"/>
      <c r="D57" s="387" t="s">
        <v>1916</v>
      </c>
      <c r="E57" s="2006"/>
      <c r="F57" s="1479"/>
      <c r="G57" s="1479"/>
      <c r="H57" s="906"/>
      <c r="J57" s="414" t="s">
        <v>1583</v>
      </c>
    </row>
    <row r="58" spans="1:26" ht="63.75" customHeight="1">
      <c r="A58" s="412"/>
      <c r="C58" s="1956"/>
      <c r="D58" s="1956"/>
      <c r="E58" s="1956"/>
      <c r="F58" s="1956"/>
      <c r="G58" s="1956"/>
      <c r="H58" s="1956"/>
      <c r="I58" s="1956"/>
      <c r="J58" s="1956"/>
      <c r="K58" s="1956"/>
      <c r="L58" s="1956"/>
      <c r="M58" s="1956"/>
      <c r="N58" s="1956"/>
      <c r="O58" s="1956"/>
      <c r="P58" s="1956"/>
      <c r="Q58" s="1956"/>
      <c r="R58" s="1956"/>
      <c r="S58" s="1956"/>
      <c r="T58" s="1956"/>
      <c r="U58" s="1956"/>
      <c r="V58" s="1956"/>
      <c r="W58" s="1956"/>
      <c r="X58" s="1956"/>
      <c r="Y58" s="1956"/>
      <c r="Z58" s="1956"/>
    </row>
    <row r="59" spans="1:26" ht="15.75">
      <c r="A59" s="412"/>
    </row>
    <row r="60" spans="1:26" ht="15.75">
      <c r="B60" s="10" t="s">
        <v>935</v>
      </c>
      <c r="C60" s="10" t="s">
        <v>1295</v>
      </c>
      <c r="D60" s="10"/>
      <c r="E60" s="10"/>
    </row>
    <row r="61" spans="1:26" ht="15.75">
      <c r="A61" s="10"/>
      <c r="C61" s="10" t="s">
        <v>1260</v>
      </c>
    </row>
    <row r="62" spans="1:26" ht="15.75">
      <c r="A62" s="10"/>
      <c r="D62" s="387" t="s">
        <v>1916</v>
      </c>
      <c r="E62" s="2006"/>
      <c r="F62" s="1479"/>
      <c r="G62" s="1479"/>
      <c r="H62" s="906"/>
      <c r="J62" s="414" t="s">
        <v>1583</v>
      </c>
    </row>
    <row r="63" spans="1:26" ht="47.25" customHeight="1">
      <c r="A63" s="10"/>
      <c r="C63" s="1956"/>
      <c r="D63" s="1956"/>
      <c r="E63" s="1956"/>
      <c r="F63" s="1956"/>
      <c r="G63" s="1956"/>
      <c r="H63" s="1956"/>
      <c r="I63" s="1956"/>
      <c r="J63" s="1956"/>
      <c r="K63" s="1956"/>
      <c r="L63" s="1956"/>
      <c r="M63" s="1956"/>
      <c r="N63" s="1956"/>
      <c r="O63" s="1956"/>
      <c r="P63" s="1956"/>
      <c r="Q63" s="1956"/>
      <c r="R63" s="1956"/>
      <c r="S63" s="1956"/>
      <c r="T63" s="1956"/>
      <c r="U63" s="1956"/>
      <c r="V63" s="1956"/>
      <c r="W63" s="1956"/>
      <c r="X63" s="1956"/>
      <c r="Y63" s="1956"/>
      <c r="Z63" s="1956"/>
    </row>
    <row r="65" spans="1:26">
      <c r="A65" s="63"/>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4.25">
      <c r="A66" s="415" t="s">
        <v>1723</v>
      </c>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 r="A67" s="411"/>
    </row>
    <row r="68" spans="1:26" ht="15.75">
      <c r="A68" s="372" t="s">
        <v>279</v>
      </c>
      <c r="B68" s="10" t="s">
        <v>1261</v>
      </c>
    </row>
    <row r="69" spans="1:26" ht="78.75" customHeight="1">
      <c r="B69" s="186" t="s">
        <v>1200</v>
      </c>
      <c r="C69" s="1657" t="s">
        <v>1211</v>
      </c>
      <c r="D69" s="1580"/>
      <c r="E69" s="1580"/>
      <c r="F69" s="1580"/>
      <c r="G69" s="1580"/>
      <c r="H69" s="1580"/>
      <c r="I69" s="1580"/>
      <c r="J69" s="1580"/>
      <c r="K69" s="1580"/>
      <c r="L69" s="1580"/>
      <c r="M69" s="1580"/>
      <c r="N69" s="1580"/>
      <c r="O69" s="1580"/>
      <c r="P69" s="1580"/>
      <c r="Q69" s="1580"/>
      <c r="R69" s="1580"/>
      <c r="S69" s="1580"/>
      <c r="T69" s="1580"/>
      <c r="U69" s="1580"/>
      <c r="V69" s="1580"/>
      <c r="W69" s="1580"/>
      <c r="X69" s="1580"/>
      <c r="Y69" s="1580"/>
      <c r="Z69" s="1580"/>
    </row>
    <row r="70" spans="1:26" ht="47.25" customHeight="1">
      <c r="A70" s="411"/>
      <c r="C70" s="1956"/>
      <c r="D70" s="1956"/>
      <c r="E70" s="1956"/>
      <c r="F70" s="1956"/>
      <c r="G70" s="1956"/>
      <c r="H70" s="1956"/>
      <c r="I70" s="1956"/>
      <c r="J70" s="1956"/>
      <c r="K70" s="1956"/>
      <c r="L70" s="1956"/>
      <c r="M70" s="1956"/>
      <c r="N70" s="1956"/>
      <c r="O70" s="1956"/>
      <c r="P70" s="1956"/>
      <c r="Q70" s="1956"/>
      <c r="R70" s="1956"/>
      <c r="S70" s="1956"/>
      <c r="T70" s="1956"/>
      <c r="U70" s="1956"/>
      <c r="V70" s="1956"/>
      <c r="W70" s="1956"/>
      <c r="X70" s="1956"/>
      <c r="Y70" s="1956"/>
      <c r="Z70" s="1956"/>
    </row>
    <row r="71" spans="1:26" ht="15.75">
      <c r="A71" s="411"/>
    </row>
    <row r="72" spans="1:26" ht="31.5" customHeight="1">
      <c r="A72" s="373" t="s">
        <v>903</v>
      </c>
      <c r="B72" s="1657" t="s">
        <v>1212</v>
      </c>
      <c r="C72" s="1580"/>
      <c r="D72" s="1580"/>
      <c r="E72" s="1580"/>
      <c r="F72" s="1580"/>
      <c r="G72" s="1580"/>
      <c r="H72" s="1580"/>
      <c r="I72" s="1580"/>
      <c r="J72" s="1580"/>
      <c r="K72" s="1580"/>
      <c r="L72" s="1580"/>
      <c r="M72" s="1580"/>
      <c r="N72" s="1580"/>
      <c r="O72" s="1580"/>
      <c r="P72" s="1580"/>
      <c r="Q72" s="1580"/>
      <c r="R72" s="1580"/>
      <c r="S72" s="1580"/>
      <c r="T72" s="1580"/>
      <c r="U72" s="1580"/>
      <c r="V72" s="1580"/>
      <c r="W72" s="1580"/>
      <c r="X72" s="1580"/>
      <c r="Y72" s="1580"/>
      <c r="Z72" s="1580"/>
    </row>
    <row r="73" spans="1:26" ht="15.75">
      <c r="A73" s="413"/>
      <c r="B73" s="16" t="s">
        <v>933</v>
      </c>
      <c r="C73" s="10" t="s">
        <v>873</v>
      </c>
      <c r="L73" s="2005"/>
      <c r="M73" s="1512"/>
      <c r="N73" s="1512"/>
      <c r="O73" s="1512"/>
      <c r="P73" s="1512"/>
      <c r="Q73" s="1512"/>
      <c r="R73" s="1512"/>
      <c r="S73" s="1512"/>
      <c r="T73" s="1512"/>
    </row>
    <row r="74" spans="1:26" ht="15.75">
      <c r="A74" s="413"/>
      <c r="B74" s="16" t="s">
        <v>935</v>
      </c>
      <c r="C74" s="10" t="s">
        <v>179</v>
      </c>
    </row>
    <row r="75" spans="1:26" ht="96" customHeight="1">
      <c r="A75" s="413"/>
      <c r="B75" s="16"/>
      <c r="C75" s="1956"/>
      <c r="D75" s="1956"/>
      <c r="E75" s="1956"/>
      <c r="F75" s="1956"/>
      <c r="G75" s="1956"/>
      <c r="H75" s="1956"/>
      <c r="I75" s="1956"/>
      <c r="J75" s="1956"/>
      <c r="K75" s="1956"/>
      <c r="L75" s="1956"/>
      <c r="M75" s="1956"/>
      <c r="N75" s="1956"/>
      <c r="O75" s="1956"/>
      <c r="P75" s="1956"/>
      <c r="Q75" s="1956"/>
      <c r="R75" s="1956"/>
      <c r="S75" s="1956"/>
      <c r="T75" s="1956"/>
      <c r="U75" s="1956"/>
      <c r="V75" s="1956"/>
      <c r="W75" s="1956"/>
      <c r="X75" s="1956"/>
      <c r="Y75" s="1956"/>
      <c r="Z75" s="1956"/>
    </row>
    <row r="76" spans="1:26" ht="15.75">
      <c r="A76" s="372"/>
    </row>
    <row r="77" spans="1:26" ht="63" customHeight="1">
      <c r="A77" s="373" t="s">
        <v>904</v>
      </c>
      <c r="B77" s="186" t="s">
        <v>933</v>
      </c>
      <c r="C77" s="1657" t="s">
        <v>1630</v>
      </c>
      <c r="D77" s="1580"/>
      <c r="E77" s="1580"/>
      <c r="F77" s="1580"/>
      <c r="G77" s="1580"/>
      <c r="H77" s="1580"/>
      <c r="I77" s="1580"/>
      <c r="J77" s="1580"/>
      <c r="K77" s="1580"/>
      <c r="L77" s="1580"/>
      <c r="M77" s="1580"/>
      <c r="N77" s="1580"/>
      <c r="O77" s="1580"/>
      <c r="P77" s="1580"/>
      <c r="Q77" s="1580"/>
      <c r="R77" s="1580"/>
      <c r="S77" s="1580"/>
      <c r="T77" s="1580"/>
      <c r="U77" s="1580"/>
      <c r="V77" s="1580"/>
      <c r="W77" s="1580"/>
      <c r="X77" s="1580"/>
      <c r="Y77" s="1580"/>
      <c r="Z77" s="1580"/>
    </row>
    <row r="78" spans="1:26" ht="31.5" customHeight="1">
      <c r="B78" s="186" t="s">
        <v>935</v>
      </c>
      <c r="C78" s="1657" t="s">
        <v>1169</v>
      </c>
      <c r="D78" s="1580"/>
      <c r="E78" s="1580"/>
      <c r="F78" s="1580"/>
      <c r="G78" s="1580"/>
      <c r="H78" s="1580"/>
      <c r="I78" s="1580"/>
      <c r="J78" s="1580"/>
      <c r="K78" s="1580"/>
      <c r="L78" s="1580"/>
      <c r="M78" s="1580"/>
      <c r="N78" s="1580"/>
      <c r="O78" s="1580"/>
      <c r="P78" s="1580"/>
      <c r="Q78" s="1580"/>
      <c r="R78" s="1580"/>
      <c r="S78" s="1580"/>
      <c r="T78" s="1580"/>
      <c r="U78" s="1580"/>
      <c r="V78" s="1580"/>
      <c r="W78" s="1580"/>
      <c r="X78" s="1580"/>
      <c r="Y78" s="1580"/>
      <c r="Z78" s="1580"/>
    </row>
    <row r="79" spans="1:26" ht="15.75">
      <c r="A79" s="411"/>
    </row>
    <row r="80" spans="1:26" ht="31.5" customHeight="1">
      <c r="A80" s="1657" t="s">
        <v>1170</v>
      </c>
      <c r="B80" s="1580"/>
      <c r="C80" s="1580"/>
      <c r="D80" s="1580"/>
      <c r="E80" s="1580"/>
      <c r="F80" s="1580"/>
      <c r="G80" s="1580"/>
      <c r="H80" s="1580"/>
      <c r="I80" s="1580"/>
      <c r="J80" s="1580"/>
      <c r="K80" s="1580"/>
      <c r="L80" s="1580"/>
      <c r="M80" s="1580"/>
      <c r="N80" s="1580"/>
      <c r="O80" s="1580"/>
      <c r="P80" s="1580"/>
      <c r="Q80" s="1580"/>
      <c r="R80" s="1580"/>
      <c r="S80" s="1580"/>
      <c r="T80" s="1580"/>
      <c r="U80" s="1580"/>
      <c r="V80" s="1580"/>
      <c r="W80" s="1580"/>
      <c r="X80" s="1580"/>
      <c r="Y80" s="1580"/>
      <c r="Z80" s="1580"/>
    </row>
    <row r="81" spans="1:26" ht="15.75">
      <c r="A81" s="10"/>
    </row>
    <row r="82" spans="1:26" ht="15">
      <c r="A82" s="2003"/>
      <c r="B82" s="1511"/>
      <c r="C82" s="1511"/>
      <c r="D82" s="1511"/>
      <c r="E82" s="1511"/>
      <c r="F82" s="1511"/>
      <c r="G82" s="1511"/>
      <c r="H82" s="1511"/>
      <c r="I82" s="1511"/>
      <c r="J82" s="1511"/>
      <c r="K82" s="1511"/>
      <c r="L82" s="1511"/>
      <c r="N82" s="2004"/>
      <c r="O82" s="2004"/>
      <c r="P82" s="2004"/>
      <c r="Q82" s="2004"/>
      <c r="R82" s="2004"/>
      <c r="S82" s="2004"/>
      <c r="T82" s="2004"/>
      <c r="U82" s="2004"/>
      <c r="V82" s="2004"/>
      <c r="W82" s="2004"/>
      <c r="X82" s="2004"/>
      <c r="Y82" s="2004"/>
      <c r="Z82" s="2004"/>
    </row>
    <row r="83" spans="1:26" ht="15.75">
      <c r="A83" s="2002" t="s">
        <v>990</v>
      </c>
      <c r="B83" s="1899"/>
      <c r="C83" s="1899"/>
      <c r="D83" s="1899"/>
      <c r="E83" s="1899"/>
      <c r="F83" s="1899"/>
      <c r="G83" s="1899"/>
      <c r="H83" s="1899"/>
      <c r="I83" s="1899"/>
      <c r="J83" s="1899"/>
      <c r="K83" s="1899"/>
      <c r="L83" s="1899"/>
      <c r="N83" s="2002" t="s">
        <v>1171</v>
      </c>
      <c r="O83" s="1899"/>
      <c r="P83" s="1899"/>
      <c r="Q83" s="1899"/>
      <c r="R83" s="1899"/>
      <c r="S83" s="1899"/>
      <c r="T83" s="1899"/>
      <c r="U83" s="1899"/>
      <c r="V83" s="1899"/>
      <c r="W83" s="1899"/>
      <c r="X83" s="1899"/>
      <c r="Y83" s="1899"/>
      <c r="Z83" s="1899"/>
    </row>
    <row r="84" spans="1:26" ht="15.75">
      <c r="N84" s="10" t="s">
        <v>473</v>
      </c>
      <c r="O84" s="1511"/>
      <c r="P84" s="1511"/>
      <c r="Q84" s="1511"/>
      <c r="R84" s="1511"/>
      <c r="S84" s="1511"/>
      <c r="T84" s="1511"/>
      <c r="U84" s="1511"/>
      <c r="V84" s="1511"/>
      <c r="W84" s="1511"/>
      <c r="X84" s="1511"/>
      <c r="Y84" s="1511"/>
      <c r="Z84" s="1511"/>
    </row>
    <row r="85" spans="1:26" ht="15.75">
      <c r="N85" s="10" t="s">
        <v>1172</v>
      </c>
      <c r="O85" s="1511"/>
      <c r="P85" s="1511"/>
      <c r="Q85" s="1511"/>
      <c r="R85" s="1511"/>
      <c r="S85" s="1511"/>
      <c r="T85" s="1511"/>
      <c r="U85" s="1511"/>
      <c r="V85" s="1511"/>
      <c r="W85" s="1511"/>
      <c r="X85" s="1511"/>
      <c r="Y85" s="1511"/>
      <c r="Z85" s="1511"/>
    </row>
    <row r="86" spans="1:26" ht="15.75">
      <c r="N86" s="1649" t="s">
        <v>474</v>
      </c>
      <c r="O86" s="1586"/>
      <c r="P86" s="1586"/>
      <c r="Q86" s="1586"/>
      <c r="R86" s="1586"/>
      <c r="S86" s="1586"/>
      <c r="T86" s="1586"/>
      <c r="U86" s="1586"/>
      <c r="V86" s="1586"/>
      <c r="W86" s="1586"/>
      <c r="X86" s="1586"/>
      <c r="Y86" s="1586"/>
      <c r="Z86" s="1586"/>
    </row>
    <row r="87" spans="1:26" ht="15.75">
      <c r="N87" s="84"/>
      <c r="O87" s="54"/>
      <c r="P87" s="54"/>
      <c r="Q87" s="54"/>
      <c r="R87" s="54"/>
      <c r="S87" s="54"/>
      <c r="T87" s="54"/>
      <c r="U87" s="54"/>
      <c r="V87" s="54"/>
      <c r="W87" s="54"/>
      <c r="X87" s="54"/>
      <c r="Y87" s="54"/>
      <c r="Z87" s="54"/>
    </row>
    <row r="88" spans="1:26" ht="15">
      <c r="A88" s="2003"/>
      <c r="B88" s="1511"/>
      <c r="C88" s="1511"/>
      <c r="D88" s="1511"/>
      <c r="E88" s="1511"/>
      <c r="F88" s="1511"/>
      <c r="G88" s="1511"/>
      <c r="H88" s="1511"/>
      <c r="I88" s="1511"/>
      <c r="J88" s="1511"/>
      <c r="K88" s="1511"/>
      <c r="L88" s="1511"/>
      <c r="N88" s="2004"/>
      <c r="O88" s="2004"/>
      <c r="P88" s="2004"/>
      <c r="Q88" s="2004"/>
      <c r="R88" s="2004"/>
      <c r="S88" s="2004"/>
      <c r="T88" s="2004"/>
      <c r="U88" s="2004"/>
      <c r="V88" s="2004"/>
      <c r="W88" s="2004"/>
      <c r="X88" s="2004"/>
      <c r="Y88" s="2004"/>
      <c r="Z88" s="2004"/>
    </row>
    <row r="89" spans="1:26" ht="15.75">
      <c r="A89" s="2002" t="s">
        <v>990</v>
      </c>
      <c r="B89" s="1899"/>
      <c r="C89" s="1899"/>
      <c r="D89" s="1899"/>
      <c r="E89" s="1899"/>
      <c r="F89" s="1899"/>
      <c r="G89" s="1899"/>
      <c r="H89" s="1899"/>
      <c r="I89" s="1899"/>
      <c r="J89" s="1899"/>
      <c r="K89" s="1899"/>
      <c r="L89" s="1899"/>
      <c r="N89" s="2002" t="s">
        <v>1173</v>
      </c>
      <c r="O89" s="1899"/>
      <c r="P89" s="1899"/>
      <c r="Q89" s="1899"/>
      <c r="R89" s="1899"/>
      <c r="S89" s="1899"/>
      <c r="T89" s="1899"/>
      <c r="U89" s="1899"/>
      <c r="V89" s="1899"/>
      <c r="W89" s="1899"/>
      <c r="X89" s="1899"/>
      <c r="Y89" s="1899"/>
      <c r="Z89" s="1899"/>
    </row>
    <row r="90" spans="1:26" ht="15.75">
      <c r="N90" s="10" t="s">
        <v>473</v>
      </c>
      <c r="O90" s="1511"/>
      <c r="P90" s="1511"/>
      <c r="Q90" s="1511"/>
      <c r="R90" s="1511"/>
      <c r="S90" s="1511"/>
      <c r="T90" s="1511"/>
      <c r="U90" s="1511"/>
      <c r="V90" s="1511"/>
      <c r="W90" s="1511"/>
      <c r="X90" s="1511"/>
      <c r="Y90" s="1511"/>
      <c r="Z90" s="1511"/>
    </row>
    <row r="91" spans="1:26" ht="15.75">
      <c r="N91" s="10" t="s">
        <v>1172</v>
      </c>
      <c r="O91" s="1511"/>
      <c r="P91" s="1511"/>
      <c r="Q91" s="1511"/>
      <c r="R91" s="1511"/>
      <c r="S91" s="1511"/>
      <c r="T91" s="1511"/>
      <c r="U91" s="1511"/>
      <c r="V91" s="1511"/>
      <c r="W91" s="1511"/>
      <c r="X91" s="1511"/>
      <c r="Y91" s="1511"/>
      <c r="Z91" s="1511"/>
    </row>
    <row r="92" spans="1:26" ht="15.75">
      <c r="N92" s="1649" t="s">
        <v>474</v>
      </c>
      <c r="O92" s="1586"/>
      <c r="P92" s="1586"/>
      <c r="Q92" s="1586"/>
      <c r="R92" s="1586"/>
      <c r="S92" s="1586"/>
      <c r="T92" s="1586"/>
      <c r="U92" s="1586"/>
      <c r="V92" s="1586"/>
      <c r="W92" s="1586"/>
      <c r="X92" s="1586"/>
      <c r="Y92" s="1586"/>
      <c r="Z92" s="1586"/>
    </row>
    <row r="94" spans="1:26">
      <c r="A94" s="63"/>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sheetData>
  <sheetProtection password="FEF7" sheet="1" objects="1" scenarios="1"/>
  <mergeCells count="46">
    <mergeCell ref="K14:Z14"/>
    <mergeCell ref="A1:Z1"/>
    <mergeCell ref="A2:Z2"/>
    <mergeCell ref="A3:Z3"/>
    <mergeCell ref="K10:Z10"/>
    <mergeCell ref="K12:Z12"/>
    <mergeCell ref="C18:Z18"/>
    <mergeCell ref="C31:Z31"/>
    <mergeCell ref="C28:Z28"/>
    <mergeCell ref="G15:J15"/>
    <mergeCell ref="G19:J19"/>
    <mergeCell ref="X22:Y22"/>
    <mergeCell ref="X25:Y25"/>
    <mergeCell ref="B34:Z34"/>
    <mergeCell ref="B41:Z41"/>
    <mergeCell ref="B44:Z44"/>
    <mergeCell ref="B48:Z48"/>
    <mergeCell ref="Q43:S43"/>
    <mergeCell ref="Q47:S47"/>
    <mergeCell ref="B52:Z52"/>
    <mergeCell ref="C58:Z58"/>
    <mergeCell ref="C63:Z63"/>
    <mergeCell ref="C69:Z69"/>
    <mergeCell ref="E57:G57"/>
    <mergeCell ref="E62:G62"/>
    <mergeCell ref="C70:Z70"/>
    <mergeCell ref="B72:Z72"/>
    <mergeCell ref="L73:T73"/>
    <mergeCell ref="N82:Z82"/>
    <mergeCell ref="A82:L82"/>
    <mergeCell ref="C75:Z75"/>
    <mergeCell ref="C77:Z77"/>
    <mergeCell ref="C78:Z78"/>
    <mergeCell ref="A80:Z80"/>
    <mergeCell ref="O90:Z90"/>
    <mergeCell ref="O91:Z91"/>
    <mergeCell ref="N86:Z86"/>
    <mergeCell ref="N92:Z92"/>
    <mergeCell ref="A83:L83"/>
    <mergeCell ref="A88:L88"/>
    <mergeCell ref="A89:L89"/>
    <mergeCell ref="N88:Z88"/>
    <mergeCell ref="N89:Z89"/>
    <mergeCell ref="N83:Z83"/>
    <mergeCell ref="O84:Z84"/>
    <mergeCell ref="O85:Z85"/>
  </mergeCells>
  <phoneticPr fontId="5" type="noConversion"/>
  <dataValidations count="3">
    <dataValidation type="list" allowBlank="1" showInputMessage="1" showErrorMessage="1" prompt="Please make selection from Drop Down Menu." sqref="G15:J15 G19:J19">
      <formula1>$X$15:$X$16</formula1>
    </dataValidation>
    <dataValidation type="list" allowBlank="1" showInputMessage="1" showErrorMessage="1" prompt="Please make selection from Drop Down Menu._x000a_" sqref="X22:Y22 X25:Y25">
      <formula1>$AD$22:$AD$23</formula1>
    </dataValidation>
    <dataValidation type="list" allowBlank="1" showInputMessage="1" showErrorMessage="1" prompt="Please make selection from Drop Down Menu." sqref="Q43:S43 Q47:S47 E57:G57 E62:G62">
      <formula1>$AD$42:$AD$43</formula1>
    </dataValidation>
  </dataValidations>
  <pageMargins left="0.5" right="0.5" top="1" bottom="0.25" header="0.5" footer="0.5"/>
  <pageSetup firstPageNumber="58" orientation="portrait" useFirstPageNumber="1" r:id="rId1"/>
  <headerFooter alignWithMargins="0">
    <oddFooter>&amp;CApplication Page &amp;P</oddFooter>
  </headerFooter>
</worksheet>
</file>

<file path=xl/worksheets/sheet44.xml><?xml version="1.0" encoding="utf-8"?>
<worksheet xmlns="http://schemas.openxmlformats.org/spreadsheetml/2006/main" xmlns:r="http://schemas.openxmlformats.org/officeDocument/2006/relationships">
  <dimension ref="A1:I6"/>
  <sheetViews>
    <sheetView workbookViewId="0"/>
  </sheetViews>
  <sheetFormatPr defaultRowHeight="12.75"/>
  <sheetData>
    <row r="1" spans="1:9" ht="21" thickTop="1">
      <c r="A1" s="1140" t="s">
        <v>1228</v>
      </c>
      <c r="B1" s="1141"/>
      <c r="C1" s="1141"/>
      <c r="D1" s="1141"/>
      <c r="E1" s="1141"/>
      <c r="F1" s="1141"/>
      <c r="G1" s="1141"/>
      <c r="H1" s="1141"/>
      <c r="I1" s="1142"/>
    </row>
    <row r="2" spans="1:9" ht="15">
      <c r="A2" s="1143" t="s">
        <v>1229</v>
      </c>
      <c r="B2" s="1144"/>
      <c r="C2" s="1144"/>
      <c r="D2" s="1144"/>
      <c r="E2" s="1144"/>
      <c r="F2" s="1144"/>
      <c r="G2" s="1144"/>
      <c r="H2" s="1144"/>
      <c r="I2" s="1145"/>
    </row>
    <row r="3" spans="1:9">
      <c r="A3" s="1146">
        <f>'Page 20'!AR16</f>
        <v>0</v>
      </c>
      <c r="B3" s="899" t="s">
        <v>1230</v>
      </c>
      <c r="C3" s="899"/>
      <c r="D3" s="899"/>
      <c r="E3" s="899"/>
      <c r="F3" s="899"/>
      <c r="G3" s="899"/>
      <c r="H3" s="899"/>
      <c r="I3" s="1147"/>
    </row>
    <row r="4" spans="1:9">
      <c r="A4" s="1146">
        <f>'Page 20'!AR17</f>
        <v>0</v>
      </c>
      <c r="B4" s="899" t="s">
        <v>1231</v>
      </c>
      <c r="C4" s="899"/>
      <c r="D4" s="899"/>
      <c r="E4" s="899"/>
      <c r="F4" s="899"/>
      <c r="G4" s="899"/>
      <c r="H4" s="899"/>
      <c r="I4" s="1147"/>
    </row>
    <row r="5" spans="1:9" ht="13.5" thickBot="1">
      <c r="A5" s="1148">
        <f>'Page 20'!AR18</f>
        <v>0</v>
      </c>
      <c r="B5" s="1149" t="s">
        <v>103</v>
      </c>
      <c r="C5" s="1149"/>
      <c r="D5" s="1149"/>
      <c r="E5" s="1149"/>
      <c r="F5" s="1149"/>
      <c r="G5" s="1149"/>
      <c r="H5" s="1149"/>
      <c r="I5" s="1150"/>
    </row>
    <row r="6" spans="1:9" ht="13.5" thickTop="1"/>
  </sheetData>
  <sheetProtection password="FEF7" sheet="1" objects="1" scenarios="1"/>
  <phoneticPr fontId="5" type="noConversion"/>
  <conditionalFormatting sqref="B3:H3">
    <cfRule type="expression" dxfId="451" priority="1" stopIfTrue="1">
      <formula>$A$3=1</formula>
    </cfRule>
  </conditionalFormatting>
  <conditionalFormatting sqref="B4:H4">
    <cfRule type="expression" dxfId="450" priority="2" stopIfTrue="1">
      <formula>$A$4=1</formula>
    </cfRule>
  </conditionalFormatting>
  <conditionalFormatting sqref="B5:H5">
    <cfRule type="expression" dxfId="449" priority="3" stopIfTrue="1">
      <formula>$A$5=1</formula>
    </cfRule>
  </conditionalFormatting>
  <pageMargins left="0.75" right="0.75" top="1" bottom="1"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dimension ref="A1:W655"/>
  <sheetViews>
    <sheetView showGridLines="0" showRowColHeaders="0" topLeftCell="A79" workbookViewId="0">
      <selection activeCell="N51" sqref="N51"/>
    </sheetView>
  </sheetViews>
  <sheetFormatPr defaultRowHeight="12.75"/>
  <cols>
    <col min="1" max="1" width="6.7109375" style="22" customWidth="1"/>
    <col min="2" max="2" width="16.5703125" style="22" customWidth="1"/>
    <col min="3" max="3" width="6.140625" style="540" customWidth="1"/>
    <col min="4" max="4" width="6.28515625" style="22" customWidth="1"/>
    <col min="5" max="5" width="12.7109375" style="22" customWidth="1"/>
    <col min="6" max="6" width="13.42578125" style="22" customWidth="1"/>
    <col min="7" max="7" width="12.85546875" style="541" customWidth="1"/>
    <col min="8" max="8" width="4.85546875" style="541" customWidth="1"/>
    <col min="9" max="9" width="12.5703125" style="22" customWidth="1"/>
    <col min="10" max="10" width="7.42578125" style="22" customWidth="1"/>
    <col min="11" max="15" width="9.140625" style="808"/>
    <col min="16" max="17" width="9.140625" style="1074"/>
    <col min="18" max="18" width="11.42578125" style="1074" bestFit="1" customWidth="1"/>
    <col min="19" max="19" width="9.140625" style="808"/>
    <col min="20" max="22" width="9.140625" style="1074"/>
    <col min="23" max="16384" width="9.140625" style="22"/>
  </cols>
  <sheetData>
    <row r="1" spans="1:23" ht="20.25">
      <c r="A1" s="2047" t="s">
        <v>1893</v>
      </c>
      <c r="B1" s="2048"/>
      <c r="C1" s="2048"/>
      <c r="D1" s="2048"/>
      <c r="E1" s="2048"/>
      <c r="F1" s="2048"/>
      <c r="G1" s="2048"/>
      <c r="H1" s="2048"/>
      <c r="I1" s="2048"/>
      <c r="J1" s="2048"/>
      <c r="K1" s="1341"/>
      <c r="L1" s="1341"/>
      <c r="M1" s="1341"/>
      <c r="N1" s="1341"/>
      <c r="O1" s="1341"/>
      <c r="P1" s="1341"/>
      <c r="Q1" s="1341"/>
      <c r="R1" s="1341"/>
      <c r="S1" s="1341"/>
      <c r="T1" s="1341"/>
      <c r="U1" s="1330"/>
      <c r="V1" s="1330"/>
      <c r="W1" s="1280"/>
    </row>
    <row r="2" spans="1:23" ht="6.75" customHeight="1" thickBot="1">
      <c r="A2" s="1091"/>
      <c r="B2" s="1092"/>
      <c r="C2" s="1092"/>
      <c r="D2" s="1092"/>
      <c r="E2" s="1092"/>
      <c r="F2" s="1092"/>
      <c r="G2" s="1092"/>
      <c r="H2" s="1092"/>
      <c r="I2" s="1092"/>
      <c r="J2" s="1092"/>
      <c r="K2" s="1341"/>
      <c r="L2" s="1341"/>
      <c r="M2" s="1341"/>
      <c r="N2" s="1341"/>
      <c r="O2" s="1341"/>
      <c r="P2" s="1341"/>
      <c r="Q2" s="1341"/>
      <c r="R2" s="1341"/>
      <c r="S2" s="1341"/>
      <c r="T2" s="1341"/>
      <c r="U2" s="1330"/>
      <c r="V2" s="1330"/>
      <c r="W2" s="1280"/>
    </row>
    <row r="3" spans="1:23" ht="19.5" customHeight="1">
      <c r="A3" s="2071" t="s">
        <v>1005</v>
      </c>
      <c r="B3" s="2072"/>
      <c r="C3" s="2072"/>
      <c r="D3" s="2072"/>
      <c r="E3" s="2072"/>
      <c r="F3" s="2072"/>
      <c r="G3" s="2072"/>
      <c r="H3" s="2072"/>
      <c r="I3" s="2072"/>
      <c r="J3" s="2073"/>
      <c r="K3" s="1341" t="s">
        <v>1262</v>
      </c>
      <c r="L3" s="1341"/>
      <c r="M3" s="1341"/>
      <c r="N3" s="1341"/>
      <c r="O3" s="1341"/>
      <c r="P3" s="1341"/>
      <c r="Q3" s="1341"/>
      <c r="R3" s="1341"/>
      <c r="S3" s="1341"/>
      <c r="T3" s="1341"/>
      <c r="U3" s="1330"/>
      <c r="V3" s="1330"/>
      <c r="W3" s="1280"/>
    </row>
    <row r="4" spans="1:23" ht="12.95" customHeight="1" thickBot="1">
      <c r="A4" s="581"/>
      <c r="B4" s="739"/>
      <c r="C4" s="740"/>
      <c r="D4" s="739"/>
      <c r="E4" s="818"/>
      <c r="F4" s="819"/>
      <c r="G4" s="182"/>
      <c r="H4" s="622"/>
      <c r="I4" s="40"/>
      <c r="J4" s="543"/>
      <c r="K4" s="1358" t="s">
        <v>1264</v>
      </c>
      <c r="L4" s="1358" t="s">
        <v>1263</v>
      </c>
      <c r="M4" s="1358" t="s">
        <v>1265</v>
      </c>
      <c r="N4" s="1359" t="s">
        <v>1266</v>
      </c>
      <c r="O4" s="1341"/>
      <c r="P4" s="1341"/>
      <c r="Q4" s="1341"/>
      <c r="R4" s="1341"/>
      <c r="S4" s="1341"/>
      <c r="T4" s="1341"/>
      <c r="U4" s="1330"/>
      <c r="V4" s="1330"/>
      <c r="W4" s="1280"/>
    </row>
    <row r="5" spans="1:23" ht="12.95" customHeight="1">
      <c r="A5" s="757" t="s">
        <v>1022</v>
      </c>
      <c r="B5" s="747"/>
      <c r="C5" s="748"/>
      <c r="D5" s="747"/>
      <c r="E5" s="820"/>
      <c r="F5" s="749">
        <f>IF('Page 17'!L37=0,320,IF(L27&lt;=24,'Page 40'!G44,IF(L27&lt;=36,'Page 40'!G45,IF(L27&lt;=48,'Page 40'!G46,'Page 40'!G47))))</f>
        <v>320</v>
      </c>
      <c r="G5" s="1575" t="s">
        <v>2456</v>
      </c>
      <c r="H5" s="1576"/>
      <c r="I5" s="1576"/>
      <c r="J5" s="543"/>
      <c r="K5" s="1360">
        <f>'Page 17'!B12</f>
        <v>0</v>
      </c>
      <c r="L5" s="1360">
        <f>'Page 17'!C12</f>
        <v>0</v>
      </c>
      <c r="M5" s="1341">
        <f>IF(K5=0,'Page 16'!O$20,IF(K5=1,'Page 16'!O$22,IF(K5=2,'Page 16'!O$24,IF(K5=3,'Page 16'!O$26,IF(K5=4,'Page 16'!O$28,IF(K5=5,'Page 16'!O$30,0))))))</f>
        <v>0</v>
      </c>
      <c r="N5" s="1341">
        <f>M5*L5</f>
        <v>0</v>
      </c>
      <c r="O5" s="1341"/>
      <c r="P5" s="1341"/>
      <c r="Q5" s="1341"/>
      <c r="R5" s="1341"/>
      <c r="S5" s="1341"/>
      <c r="T5" s="1341"/>
      <c r="U5" s="1330"/>
      <c r="V5" s="1330"/>
      <c r="W5" s="1280"/>
    </row>
    <row r="6" spans="1:23" ht="12.95" customHeight="1">
      <c r="A6" s="569" t="s">
        <v>1023</v>
      </c>
      <c r="B6" s="739"/>
      <c r="C6" s="740"/>
      <c r="D6" s="739"/>
      <c r="E6" s="821"/>
      <c r="F6" s="838" t="e">
        <f>N25</f>
        <v>#DIV/0!</v>
      </c>
      <c r="G6" s="1575"/>
      <c r="H6" s="1576"/>
      <c r="I6" s="1576"/>
      <c r="J6" s="543"/>
      <c r="K6" s="1360">
        <f>'Page 17'!B13</f>
        <v>0</v>
      </c>
      <c r="L6" s="1360">
        <f>'Page 17'!C13</f>
        <v>0</v>
      </c>
      <c r="M6" s="1341">
        <f>IF(K6=0,'Page 16'!O$20,IF(K6=1,'Page 16'!O$22,IF(K6=2,'Page 16'!O$24,IF(K6=3,'Page 16'!O$26,IF(K6=4,'Page 16'!O$28,IF(K6=5,'Page 16'!O$30,0))))))</f>
        <v>0</v>
      </c>
      <c r="N6" s="1341">
        <f>M6*L6</f>
        <v>0</v>
      </c>
      <c r="O6" s="1341"/>
      <c r="P6" s="1341"/>
      <c r="Q6" s="1341"/>
      <c r="R6" s="1341"/>
      <c r="S6" s="1341"/>
      <c r="T6" s="1341"/>
      <c r="U6" s="1330"/>
      <c r="V6" s="1330"/>
      <c r="W6" s="1280"/>
    </row>
    <row r="7" spans="1:23" ht="12.95" customHeight="1" thickBot="1">
      <c r="A7" s="570" t="s">
        <v>2260</v>
      </c>
      <c r="B7" s="750"/>
      <c r="C7" s="751"/>
      <c r="D7" s="750"/>
      <c r="E7" s="822"/>
      <c r="F7" s="1189" t="e">
        <f>F6+F5</f>
        <v>#DIV/0!</v>
      </c>
      <c r="G7" s="1575"/>
      <c r="H7" s="1576"/>
      <c r="I7" s="1576"/>
      <c r="J7" s="543"/>
      <c r="K7" s="1360">
        <f>'Page 17'!B14</f>
        <v>0</v>
      </c>
      <c r="L7" s="1360">
        <f>'Page 17'!C14</f>
        <v>0</v>
      </c>
      <c r="M7" s="1341">
        <f>IF(K7=0,'Page 16'!O$20,IF(K7=1,'Page 16'!O$22,IF(K7=2,'Page 16'!O$24,IF(K7=3,'Page 16'!O$26,IF(K7=4,'Page 16'!O$28,IF(K7=5,'Page 16'!O$30,0))))))</f>
        <v>0</v>
      </c>
      <c r="N7" s="1341">
        <f>M7*L7</f>
        <v>0</v>
      </c>
      <c r="O7" s="1341"/>
      <c r="P7" s="1341"/>
      <c r="Q7" s="1341"/>
      <c r="R7" s="1341"/>
      <c r="S7" s="1341"/>
      <c r="T7" s="1341"/>
      <c r="U7" s="1330"/>
      <c r="V7" s="1330"/>
      <c r="W7" s="1280"/>
    </row>
    <row r="8" spans="1:23" ht="12.95" customHeight="1" thickBot="1">
      <c r="A8" s="789"/>
      <c r="B8" s="739"/>
      <c r="C8" s="740"/>
      <c r="D8" s="739"/>
      <c r="E8" s="740"/>
      <c r="F8" s="823"/>
      <c r="G8" s="672"/>
      <c r="H8" s="788"/>
      <c r="I8" s="40"/>
      <c r="J8" s="543"/>
      <c r="K8" s="1360">
        <f>'Page 17'!B15</f>
        <v>0</v>
      </c>
      <c r="L8" s="1360">
        <f>'Page 17'!C15</f>
        <v>0</v>
      </c>
      <c r="M8" s="1341">
        <f>IF(K8=0,'Page 16'!O$20,IF(K8=1,'Page 16'!O$22,IF(K8=2,'Page 16'!O$24,IF(K8=3,'Page 16'!O$26,IF(K8=4,'Page 16'!O$28,IF(K8=5,'Page 16'!O$30,0))))))</f>
        <v>0</v>
      </c>
      <c r="N8" s="1341">
        <f>M8*L8</f>
        <v>0</v>
      </c>
      <c r="O8" s="1341"/>
      <c r="P8" s="1341"/>
      <c r="Q8" s="1341"/>
      <c r="R8" s="1341"/>
      <c r="S8" s="1341"/>
      <c r="T8" s="1341"/>
      <c r="U8" s="1330"/>
      <c r="V8" s="1330"/>
      <c r="W8" s="1280"/>
    </row>
    <row r="9" spans="1:23" ht="12.95" customHeight="1">
      <c r="A9" s="757" t="s">
        <v>1952</v>
      </c>
      <c r="B9" s="743"/>
      <c r="C9" s="744"/>
      <c r="D9" s="743"/>
      <c r="E9" s="902">
        <f>IF('Page 5'!AD41&gt;0,1,0)</f>
        <v>0</v>
      </c>
      <c r="F9" s="824">
        <f>IF(E11=2,250,300)</f>
        <v>300</v>
      </c>
      <c r="G9" s="825"/>
      <c r="H9" s="826"/>
      <c r="I9" s="826"/>
      <c r="J9" s="827"/>
      <c r="K9" s="1360">
        <f>'Page 17'!B16</f>
        <v>0</v>
      </c>
      <c r="L9" s="1360">
        <f>'Page 17'!C16</f>
        <v>0</v>
      </c>
      <c r="M9" s="1341">
        <f>IF(K9=0,'Page 16'!O$20,IF(K9=1,'Page 16'!O$22,IF(K9=2,'Page 16'!O$24,IF(K9=3,'Page 16'!O$26,IF(K9=4,'Page 16'!O$28,IF(K9=5,'Page 16'!O$30,0))))))</f>
        <v>0</v>
      </c>
      <c r="N9" s="1341">
        <f>M9*L9</f>
        <v>0</v>
      </c>
      <c r="O9" s="1341"/>
      <c r="P9" s="1341"/>
      <c r="Q9" s="1341" t="s">
        <v>194</v>
      </c>
      <c r="R9" s="1341"/>
      <c r="S9" s="1341"/>
      <c r="T9" s="1341"/>
      <c r="U9" s="1330"/>
      <c r="V9" s="1330"/>
      <c r="W9" s="1280"/>
    </row>
    <row r="10" spans="1:23" ht="12.95" customHeight="1">
      <c r="A10" s="563" t="s">
        <v>999</v>
      </c>
      <c r="B10" s="182"/>
      <c r="C10" s="326"/>
      <c r="D10" s="742">
        <v>250</v>
      </c>
      <c r="E10" s="903">
        <f>IF('Page 7'!AA36&gt;0,1,0)</f>
        <v>0</v>
      </c>
      <c r="F10" s="828"/>
      <c r="G10" s="825"/>
      <c r="H10" s="826"/>
      <c r="I10" s="826"/>
      <c r="J10" s="827"/>
      <c r="K10" s="1360">
        <f>'Page 17'!B17</f>
        <v>0</v>
      </c>
      <c r="L10" s="1360">
        <f>'Page 17'!C17</f>
        <v>0</v>
      </c>
      <c r="M10" s="1341">
        <f>IF(K10=0,'Page 16'!O$20,IF(K10=1,'Page 16'!O$22,IF(K10=2,'Page 16'!O$24,IF(K10=3,'Page 16'!O$26,IF(K10=4,'Page 16'!O$28,IF(K10=5,'Page 16'!O$30,0))))))</f>
        <v>0</v>
      </c>
      <c r="N10" s="1341">
        <f t="shared" ref="N10:N23" si="0">M10*L10</f>
        <v>0</v>
      </c>
      <c r="O10" s="1341"/>
      <c r="P10" s="1341"/>
      <c r="Q10" s="1341">
        <f>IF(Q9='Page 7'!W33,1,0)</f>
        <v>0</v>
      </c>
      <c r="R10" s="1341"/>
      <c r="S10" s="1341"/>
      <c r="T10" s="1341"/>
      <c r="U10" s="1330"/>
      <c r="V10" s="1330"/>
      <c r="W10" s="1280"/>
    </row>
    <row r="11" spans="1:23" ht="12.95" customHeight="1" thickBot="1">
      <c r="A11" s="595" t="s">
        <v>1000</v>
      </c>
      <c r="B11" s="745"/>
      <c r="C11" s="597"/>
      <c r="D11" s="746">
        <v>300</v>
      </c>
      <c r="E11" s="904">
        <f>SUM(E9:E10)</f>
        <v>0</v>
      </c>
      <c r="F11" s="829"/>
      <c r="G11" s="622"/>
      <c r="H11" s="756"/>
      <c r="I11" s="578"/>
      <c r="J11" s="790"/>
      <c r="K11" s="1360">
        <f>'Page 17'!B18</f>
        <v>0</v>
      </c>
      <c r="L11" s="1360">
        <f>'Page 17'!C18</f>
        <v>0</v>
      </c>
      <c r="M11" s="1341">
        <f>IF(K11=0,'Page 16'!O$20,IF(K11=1,'Page 16'!O$22,IF(K11=2,'Page 16'!O$24,IF(K11=3,'Page 16'!O$26,IF(K11=4,'Page 16'!O$28,IF(K11=5,'Page 16'!O$30,0))))))</f>
        <v>0</v>
      </c>
      <c r="N11" s="1341">
        <f t="shared" si="0"/>
        <v>0</v>
      </c>
      <c r="O11" s="1341"/>
      <c r="P11" s="1341"/>
      <c r="Q11" s="1341"/>
      <c r="R11" s="1341"/>
      <c r="S11" s="1341"/>
      <c r="T11" s="1341"/>
      <c r="U11" s="1330"/>
      <c r="V11" s="1330"/>
      <c r="W11" s="1280"/>
    </row>
    <row r="12" spans="1:23" ht="12.95" customHeight="1" thickBot="1">
      <c r="A12" s="563"/>
      <c r="B12" s="182"/>
      <c r="C12" s="387"/>
      <c r="D12" s="182"/>
      <c r="E12" s="387"/>
      <c r="F12" s="624"/>
      <c r="G12" s="622"/>
      <c r="H12" s="756"/>
      <c r="I12" s="578"/>
      <c r="J12" s="790"/>
      <c r="K12" s="1360">
        <f>'Page 17'!B19</f>
        <v>0</v>
      </c>
      <c r="L12" s="1360">
        <f>'Page 17'!C19</f>
        <v>0</v>
      </c>
      <c r="M12" s="1341">
        <f>IF(K12=0,'Page 16'!O$20,IF(K12=1,'Page 16'!O$22,IF(K12=2,'Page 16'!O$24,IF(K12=3,'Page 16'!O$26,IF(K12=4,'Page 16'!O$28,IF(K12=5,'Page 16'!O$30,0))))))</f>
        <v>0</v>
      </c>
      <c r="N12" s="1341">
        <f t="shared" si="0"/>
        <v>0</v>
      </c>
      <c r="O12" s="1341"/>
      <c r="P12" s="1341"/>
      <c r="Q12" s="1341"/>
      <c r="R12" s="1341"/>
      <c r="S12" s="1341"/>
      <c r="T12" s="1341"/>
      <c r="U12" s="1330"/>
      <c r="V12" s="1330"/>
      <c r="W12" s="1280"/>
    </row>
    <row r="13" spans="1:23" ht="12.95" customHeight="1">
      <c r="A13" s="2061" t="s">
        <v>1001</v>
      </c>
      <c r="B13" s="2062"/>
      <c r="C13" s="2062"/>
      <c r="D13" s="2062"/>
      <c r="E13" s="2063"/>
      <c r="F13" s="624"/>
      <c r="G13" s="2084" t="s">
        <v>1694</v>
      </c>
      <c r="H13" s="2085"/>
      <c r="I13" s="2086"/>
      <c r="J13" s="790"/>
      <c r="K13" s="1360">
        <f>'Page 17'!B20</f>
        <v>0</v>
      </c>
      <c r="L13" s="1360">
        <f>'Page 17'!C20</f>
        <v>0</v>
      </c>
      <c r="M13" s="1341">
        <f>IF(K13=0,'Page 16'!O$20,IF(K13=1,'Page 16'!O$22,IF(K13=2,'Page 16'!O$24,IF(K13=3,'Page 16'!O$26,IF(K13=4,'Page 16'!O$28,IF(K13=5,'Page 16'!O$30,0))))))</f>
        <v>0</v>
      </c>
      <c r="N13" s="1341">
        <f t="shared" si="0"/>
        <v>0</v>
      </c>
      <c r="O13" s="1341"/>
      <c r="P13" s="1341"/>
      <c r="Q13" s="1341"/>
      <c r="R13" s="1341"/>
      <c r="S13" s="1341"/>
      <c r="T13" s="1341"/>
      <c r="U13" s="1330"/>
      <c r="V13" s="1330"/>
      <c r="W13" s="1280"/>
    </row>
    <row r="14" spans="1:23" ht="12.95" customHeight="1" thickBot="1">
      <c r="A14" s="2078" t="s">
        <v>1002</v>
      </c>
      <c r="B14" s="2079"/>
      <c r="C14" s="2069" t="s">
        <v>1516</v>
      </c>
      <c r="D14" s="2070"/>
      <c r="E14" s="752" t="s">
        <v>1003</v>
      </c>
      <c r="F14" s="624"/>
      <c r="G14" s="936" t="s">
        <v>2097</v>
      </c>
      <c r="H14" s="937"/>
      <c r="I14" s="938">
        <v>0.6</v>
      </c>
      <c r="J14" s="790"/>
      <c r="K14" s="1360">
        <f>'Page 17'!B21</f>
        <v>0</v>
      </c>
      <c r="L14" s="1360">
        <f>'Page 17'!C21</f>
        <v>0</v>
      </c>
      <c r="M14" s="1341">
        <f>IF(K14=0,'Page 16'!O$20,IF(K14=1,'Page 16'!O$22,IF(K14=2,'Page 16'!O$24,IF(K14=3,'Page 16'!O$26,IF(K14=4,'Page 16'!O$28,IF(K14=5,'Page 16'!O$30,0))))))</f>
        <v>0</v>
      </c>
      <c r="N14" s="1341">
        <f t="shared" si="0"/>
        <v>0</v>
      </c>
      <c r="O14" s="1341"/>
      <c r="P14" s="1341" t="s">
        <v>2414</v>
      </c>
      <c r="Q14" s="1341"/>
      <c r="R14" s="1341"/>
      <c r="S14" s="1341" t="s">
        <v>2415</v>
      </c>
      <c r="T14" s="1341"/>
      <c r="U14" s="1330"/>
      <c r="V14" s="1330"/>
      <c r="W14" s="1280"/>
    </row>
    <row r="15" spans="1:23" ht="12.95" customHeight="1">
      <c r="A15" s="2059">
        <f>IF($Q$10=1,P16,Q16)</f>
        <v>100000</v>
      </c>
      <c r="B15" s="2060"/>
      <c r="C15" s="2049">
        <v>0</v>
      </c>
      <c r="D15" s="2050"/>
      <c r="E15" s="753">
        <f>IF($Q$10=1,R16,S16)</f>
        <v>106400</v>
      </c>
      <c r="F15" s="830"/>
      <c r="G15" s="622"/>
      <c r="H15" s="756"/>
      <c r="I15" s="578"/>
      <c r="J15" s="790"/>
      <c r="K15" s="1360">
        <f>'Page 17'!B22</f>
        <v>0</v>
      </c>
      <c r="L15" s="1360">
        <f>'Page 17'!C22</f>
        <v>0</v>
      </c>
      <c r="M15" s="1341">
        <f>IF(K15=0,'Page 16'!O$20,IF(K15=1,'Page 16'!O$22,IF(K15=2,'Page 16'!O$24,IF(K15=3,'Page 16'!O$26,IF(K15=4,'Page 16'!O$28,IF(K15=5,'Page 16'!O$30,0))))))</f>
        <v>0</v>
      </c>
      <c r="N15" s="1341">
        <f t="shared" si="0"/>
        <v>0</v>
      </c>
      <c r="O15" s="1341"/>
      <c r="P15" s="1341" t="s">
        <v>21</v>
      </c>
      <c r="Q15" s="1341" t="s">
        <v>2416</v>
      </c>
      <c r="R15" s="1341" t="s">
        <v>21</v>
      </c>
      <c r="S15" s="1341" t="s">
        <v>2416</v>
      </c>
      <c r="T15" s="1341"/>
      <c r="U15" s="1330"/>
      <c r="V15" s="1330"/>
      <c r="W15" s="1280"/>
    </row>
    <row r="16" spans="1:23" ht="12.95" customHeight="1">
      <c r="A16" s="2059">
        <f>IF($Q$10=1,P17,Q17)</f>
        <v>117000</v>
      </c>
      <c r="B16" s="2060"/>
      <c r="C16" s="2049">
        <v>1</v>
      </c>
      <c r="D16" s="2050"/>
      <c r="E16" s="753">
        <f>IF($Q$10=1,R17,S17)</f>
        <v>123200</v>
      </c>
      <c r="F16" s="830"/>
      <c r="G16" s="622"/>
      <c r="H16" s="756"/>
      <c r="I16" s="594"/>
      <c r="J16" s="790"/>
      <c r="K16" s="1360">
        <f>'Page 17'!B23</f>
        <v>0</v>
      </c>
      <c r="L16" s="1360">
        <f>'Page 17'!C23</f>
        <v>0</v>
      </c>
      <c r="M16" s="1341">
        <f>IF(K16=0,'Page 16'!O$20,IF(K16=1,'Page 16'!O$22,IF(K16=2,'Page 16'!O$24,IF(K16=3,'Page 16'!O$26,IF(K16=4,'Page 16'!O$28,IF(K16=5,'Page 16'!O$30,0))))))</f>
        <v>0</v>
      </c>
      <c r="N16" s="1341">
        <f t="shared" si="0"/>
        <v>0</v>
      </c>
      <c r="O16" s="1341"/>
      <c r="P16" s="1341">
        <v>107500</v>
      </c>
      <c r="Q16" s="1341">
        <v>100000</v>
      </c>
      <c r="R16" s="1341">
        <v>114300</v>
      </c>
      <c r="S16" s="1341">
        <v>106400</v>
      </c>
      <c r="T16" s="1341"/>
      <c r="U16" s="1330"/>
      <c r="V16" s="1330"/>
      <c r="W16" s="1280"/>
    </row>
    <row r="17" spans="1:23" ht="12.95" customHeight="1">
      <c r="A17" s="2059">
        <f>IF($Q$10=1,P18,Q18)</f>
        <v>150100</v>
      </c>
      <c r="B17" s="2060"/>
      <c r="C17" s="2049">
        <v>2</v>
      </c>
      <c r="D17" s="2050"/>
      <c r="E17" s="753">
        <f>IF($Q$10=1,R18,S18)</f>
        <v>159000</v>
      </c>
      <c r="F17" s="830"/>
      <c r="G17" s="1309"/>
      <c r="H17" s="1310"/>
      <c r="I17" s="1311"/>
      <c r="J17" s="791"/>
      <c r="K17" s="1360">
        <f>'Page 17'!B24</f>
        <v>0</v>
      </c>
      <c r="L17" s="1360">
        <f>'Page 17'!C24</f>
        <v>0</v>
      </c>
      <c r="M17" s="1341">
        <f>IF(K17=0,'Page 16'!O$20,IF(K17=1,'Page 16'!O$22,IF(K17=2,'Page 16'!O$24,IF(K17=3,'Page 16'!O$26,IF(K17=4,'Page 16'!O$28,IF(K17=5,'Page 16'!O$30,0))))))</f>
        <v>0</v>
      </c>
      <c r="N17" s="1341">
        <f t="shared" si="0"/>
        <v>0</v>
      </c>
      <c r="O17" s="1341"/>
      <c r="P17" s="1341">
        <v>125800</v>
      </c>
      <c r="Q17" s="1341">
        <v>117000</v>
      </c>
      <c r="R17" s="1341">
        <v>132400</v>
      </c>
      <c r="S17" s="1341">
        <v>123200</v>
      </c>
      <c r="T17" s="1341"/>
      <c r="U17" s="1330"/>
      <c r="V17" s="1330"/>
      <c r="W17" s="1280"/>
    </row>
    <row r="18" spans="1:23" ht="12.95" customHeight="1">
      <c r="A18" s="2059">
        <f>IF($Q$10=1,P19,Q19)</f>
        <v>177000</v>
      </c>
      <c r="B18" s="2060"/>
      <c r="C18" s="2049">
        <v>3</v>
      </c>
      <c r="D18" s="2050"/>
      <c r="E18" s="753">
        <f>IF($Q$10=1,R19,S19)</f>
        <v>186200</v>
      </c>
      <c r="F18" s="830"/>
      <c r="G18" s="1309"/>
      <c r="H18" s="1310"/>
      <c r="I18" s="1312"/>
      <c r="J18" s="792"/>
      <c r="K18" s="1360">
        <f>'Page 17'!B25</f>
        <v>0</v>
      </c>
      <c r="L18" s="1360">
        <f>'Page 17'!C25</f>
        <v>0</v>
      </c>
      <c r="M18" s="1341">
        <f>IF(K18=0,'Page 16'!O$20,IF(K18=1,'Page 16'!O$22,IF(K18=2,'Page 16'!O$24,IF(K18=3,'Page 16'!O$26,IF(K18=4,'Page 16'!O$28,IF(K18=5,'Page 16'!O$30,0))))))</f>
        <v>0</v>
      </c>
      <c r="N18" s="1341">
        <f t="shared" si="0"/>
        <v>0</v>
      </c>
      <c r="O18" s="1341"/>
      <c r="P18" s="1341">
        <v>161400</v>
      </c>
      <c r="Q18" s="1341">
        <v>150100</v>
      </c>
      <c r="R18" s="1341">
        <v>170900</v>
      </c>
      <c r="S18" s="1341">
        <v>159000</v>
      </c>
      <c r="T18" s="1341"/>
      <c r="U18" s="1330"/>
      <c r="V18" s="1330"/>
      <c r="W18" s="1280"/>
    </row>
    <row r="19" spans="1:23" ht="12.95" customHeight="1" thickBot="1">
      <c r="A19" s="2067">
        <f>IF($Q$10=1,P20,Q20)</f>
        <v>198000</v>
      </c>
      <c r="B19" s="2068"/>
      <c r="C19" s="2076">
        <v>4</v>
      </c>
      <c r="D19" s="2077"/>
      <c r="E19" s="754">
        <f>IF($Q$10=1,R20,S20)</f>
        <v>216400</v>
      </c>
      <c r="F19" s="624"/>
      <c r="G19" s="2091" t="s">
        <v>2239</v>
      </c>
      <c r="H19" s="2092"/>
      <c r="I19" s="2092"/>
      <c r="J19" s="790"/>
      <c r="K19" s="1360">
        <f>'Page 17'!B26</f>
        <v>0</v>
      </c>
      <c r="L19" s="1360">
        <f>'Page 17'!C26</f>
        <v>0</v>
      </c>
      <c r="M19" s="1341">
        <f>IF(K19=0,'Page 16'!O$20,IF(K19=1,'Page 16'!O$22,IF(K19=2,'Page 16'!O$24,IF(K19=3,'Page 16'!O$26,IF(K19=4,'Page 16'!O$28,IF(K19=5,'Page 16'!O$30,0))))))</f>
        <v>0</v>
      </c>
      <c r="N19" s="1341">
        <f t="shared" si="0"/>
        <v>0</v>
      </c>
      <c r="O19" s="1341"/>
      <c r="P19" s="1341">
        <v>190300</v>
      </c>
      <c r="Q19" s="1341">
        <v>177000</v>
      </c>
      <c r="R19" s="1341">
        <v>200100</v>
      </c>
      <c r="S19" s="1341">
        <v>186200</v>
      </c>
      <c r="T19" s="1341"/>
      <c r="U19" s="1330"/>
      <c r="V19" s="1330"/>
      <c r="W19" s="1280"/>
    </row>
    <row r="20" spans="1:23" ht="12.95" customHeight="1" thickBot="1">
      <c r="A20" s="831"/>
      <c r="B20" s="182"/>
      <c r="C20" s="387"/>
      <c r="D20" s="182"/>
      <c r="E20" s="387"/>
      <c r="F20" s="624"/>
      <c r="G20" s="1309" t="s">
        <v>2240</v>
      </c>
      <c r="H20" s="1310"/>
      <c r="I20" s="1313">
        <v>4.4299999999999999E-2</v>
      </c>
      <c r="J20" s="790"/>
      <c r="K20" s="1360">
        <f>'Page 17'!B27</f>
        <v>0</v>
      </c>
      <c r="L20" s="1360">
        <f>'Page 17'!C27</f>
        <v>0</v>
      </c>
      <c r="M20" s="1341">
        <f>IF(K20=0,'Page 16'!O$20,IF(K20=1,'Page 16'!O$22,IF(K20=2,'Page 16'!O$24,IF(K20=3,'Page 16'!O$26,IF(K20=4,'Page 16'!O$28,IF(K20=5,'Page 16'!O$30,0))))))</f>
        <v>0</v>
      </c>
      <c r="N20" s="1341">
        <f t="shared" si="0"/>
        <v>0</v>
      </c>
      <c r="O20" s="1341"/>
      <c r="P20" s="1341">
        <v>212900</v>
      </c>
      <c r="Q20" s="1341">
        <v>198000</v>
      </c>
      <c r="R20" s="1341">
        <v>232600</v>
      </c>
      <c r="S20" s="1341">
        <v>216400</v>
      </c>
      <c r="T20" s="1341"/>
      <c r="U20" s="1330"/>
      <c r="V20" s="1330"/>
      <c r="W20" s="1280"/>
    </row>
    <row r="21" spans="1:23" ht="12.95" customHeight="1">
      <c r="A21" s="2064" t="s">
        <v>1004</v>
      </c>
      <c r="B21" s="2065"/>
      <c r="C21" s="2065"/>
      <c r="D21" s="2066"/>
      <c r="E21" s="435"/>
      <c r="F21" s="624"/>
      <c r="G21" s="1309"/>
      <c r="H21" s="1310"/>
      <c r="I21" s="1312"/>
      <c r="J21" s="790"/>
      <c r="K21" s="1360">
        <f>'Page 17'!B28</f>
        <v>0</v>
      </c>
      <c r="L21" s="1360">
        <f>'Page 17'!C28</f>
        <v>0</v>
      </c>
      <c r="M21" s="1341">
        <f>IF(K21=0,'Page 16'!O$20,IF(K21=1,'Page 16'!O$22,IF(K21=2,'Page 16'!O$24,IF(K21=3,'Page 16'!O$26,IF(K21=4,'Page 16'!O$28,IF(K21=5,'Page 16'!O$30,0))))))</f>
        <v>0</v>
      </c>
      <c r="N21" s="1341">
        <f t="shared" si="0"/>
        <v>0</v>
      </c>
      <c r="O21" s="1341"/>
      <c r="P21" s="1341"/>
      <c r="Q21" s="1341"/>
      <c r="R21" s="1341"/>
      <c r="S21" s="1341"/>
      <c r="T21" s="1341"/>
      <c r="U21" s="1330"/>
      <c r="V21" s="1330"/>
      <c r="W21" s="1280"/>
    </row>
    <row r="22" spans="1:23" ht="12.95" customHeight="1">
      <c r="A22" s="2080" t="s">
        <v>1491</v>
      </c>
      <c r="B22" s="2081"/>
      <c r="C22" s="2057" t="s">
        <v>1516</v>
      </c>
      <c r="D22" s="2058"/>
      <c r="E22" s="678"/>
      <c r="F22" s="624"/>
      <c r="G22" s="622"/>
      <c r="H22" s="756"/>
      <c r="I22" s="578"/>
      <c r="J22" s="790"/>
      <c r="K22" s="1360">
        <f>'Page 17'!B29</f>
        <v>0</v>
      </c>
      <c r="L22" s="1360">
        <f>'Page 17'!C29</f>
        <v>0</v>
      </c>
      <c r="M22" s="1341">
        <f>IF(K22=0,'Page 16'!O$20,IF(K22=1,'Page 16'!O$22,IF(K22=2,'Page 16'!O$24,IF(K22=3,'Page 16'!O$26,IF(K22=4,'Page 16'!O$28,IF(K22=5,'Page 16'!O$30,0))))))</f>
        <v>0</v>
      </c>
      <c r="N22" s="1341">
        <f t="shared" si="0"/>
        <v>0</v>
      </c>
      <c r="O22" s="1341"/>
      <c r="P22" s="1341"/>
      <c r="Q22" s="1341"/>
      <c r="R22" s="1341"/>
      <c r="S22" s="1341"/>
      <c r="T22" s="1341"/>
      <c r="U22" s="1330"/>
      <c r="V22" s="1330"/>
      <c r="W22" s="1280"/>
    </row>
    <row r="23" spans="1:23" ht="12.95" customHeight="1">
      <c r="A23" s="2055">
        <v>88000</v>
      </c>
      <c r="B23" s="2056"/>
      <c r="C23" s="2057">
        <v>0</v>
      </c>
      <c r="D23" s="2058"/>
      <c r="E23" s="622"/>
      <c r="F23" s="387"/>
      <c r="G23" s="622"/>
      <c r="H23" s="756"/>
      <c r="I23" s="219"/>
      <c r="J23" s="790"/>
      <c r="K23" s="1360">
        <f>'Page 17'!B30</f>
        <v>0</v>
      </c>
      <c r="L23" s="1360">
        <f>'Page 17'!C30</f>
        <v>0</v>
      </c>
      <c r="M23" s="1341">
        <f>IF(K23=0,'Page 16'!O$20,IF(K23=1,'Page 16'!O$22,IF(K23=2,'Page 16'!O$24,IF(K23=3,'Page 16'!O$26,IF(K23=4,'Page 16'!O$28,IF(K23=5,'Page 16'!O$30,0))))))</f>
        <v>0</v>
      </c>
      <c r="N23" s="1341">
        <f t="shared" si="0"/>
        <v>0</v>
      </c>
      <c r="O23" s="1341"/>
      <c r="P23" s="1341">
        <f>IF(AND('Page 17'!O33&gt;36,'Page 17'!C40=0),1,0)</f>
        <v>0</v>
      </c>
      <c r="Q23" s="1341"/>
      <c r="R23" s="1341"/>
      <c r="S23" s="1341"/>
      <c r="T23" s="1341"/>
      <c r="U23" s="1330"/>
      <c r="V23" s="1330"/>
      <c r="W23" s="1280"/>
    </row>
    <row r="24" spans="1:23" ht="12.75" customHeight="1">
      <c r="A24" s="2055">
        <v>101000</v>
      </c>
      <c r="B24" s="2056"/>
      <c r="C24" s="2057">
        <v>1</v>
      </c>
      <c r="D24" s="2058"/>
      <c r="E24" s="622"/>
      <c r="F24" s="825"/>
      <c r="G24" s="825"/>
      <c r="H24" s="826"/>
      <c r="I24" s="826"/>
      <c r="J24" s="827"/>
      <c r="K24" s="1360" t="str">
        <f>'Page 17'!B31</f>
        <v>Totals:</v>
      </c>
      <c r="L24" s="1360">
        <f>'Page 17'!C31</f>
        <v>0</v>
      </c>
      <c r="M24" s="1341"/>
      <c r="N24" s="1341">
        <f>SUM(N5:N23)</f>
        <v>0</v>
      </c>
      <c r="O24" s="1341"/>
      <c r="P24" s="1341"/>
      <c r="Q24" s="1341"/>
      <c r="R24" s="1341"/>
      <c r="S24" s="1341"/>
      <c r="T24" s="1341"/>
      <c r="U24" s="1330"/>
      <c r="V24" s="1330"/>
      <c r="W24" s="1280"/>
    </row>
    <row r="25" spans="1:23" ht="12.75" customHeight="1">
      <c r="A25" s="2055">
        <v>122000</v>
      </c>
      <c r="B25" s="2056"/>
      <c r="C25" s="2057">
        <v>2</v>
      </c>
      <c r="D25" s="2058"/>
      <c r="E25" s="622"/>
      <c r="F25" s="825"/>
      <c r="G25" s="825"/>
      <c r="H25" s="826"/>
      <c r="I25" s="826"/>
      <c r="J25" s="827"/>
      <c r="K25" s="1360"/>
      <c r="L25" s="1360">
        <f>'Page 17'!C40</f>
        <v>0</v>
      </c>
      <c r="M25" s="1341"/>
      <c r="N25" s="1341" t="e">
        <f>N24/L24</f>
        <v>#DIV/0!</v>
      </c>
      <c r="O25" s="1341"/>
      <c r="P25" s="1341"/>
      <c r="Q25" s="1341"/>
      <c r="R25" s="1341"/>
      <c r="S25" s="1341"/>
      <c r="T25" s="1341"/>
      <c r="U25" s="1330"/>
      <c r="V25" s="1330"/>
      <c r="W25" s="1280"/>
    </row>
    <row r="26" spans="1:23" ht="12.95" customHeight="1">
      <c r="A26" s="2055">
        <v>158000</v>
      </c>
      <c r="B26" s="2056"/>
      <c r="C26" s="2057">
        <v>3</v>
      </c>
      <c r="D26" s="2058"/>
      <c r="E26" s="622"/>
      <c r="F26" s="793"/>
      <c r="G26" s="642"/>
      <c r="H26" s="606"/>
      <c r="I26" s="219"/>
      <c r="J26" s="794"/>
      <c r="K26" s="1360"/>
      <c r="L26" s="1360">
        <f>'Page 17'!C52</f>
        <v>0</v>
      </c>
      <c r="M26" s="1341"/>
      <c r="N26" s="1341"/>
      <c r="O26" s="1341"/>
      <c r="P26" s="1341"/>
      <c r="Q26" s="1341"/>
      <c r="R26" s="1341"/>
      <c r="S26" s="1341"/>
      <c r="T26" s="1341"/>
      <c r="U26" s="1330"/>
      <c r="V26" s="1330"/>
      <c r="W26" s="1280"/>
    </row>
    <row r="27" spans="1:23" ht="12.95" customHeight="1" thickBot="1">
      <c r="A27" s="2093">
        <v>174000</v>
      </c>
      <c r="B27" s="2094"/>
      <c r="C27" s="2082">
        <v>4</v>
      </c>
      <c r="D27" s="2083"/>
      <c r="E27" s="622"/>
      <c r="F27" s="832"/>
      <c r="G27" s="833"/>
      <c r="H27" s="834"/>
      <c r="I27" s="835"/>
      <c r="J27" s="543"/>
      <c r="K27" s="1360"/>
      <c r="L27" s="1360">
        <f>SUM(L24:L26)</f>
        <v>0</v>
      </c>
      <c r="M27" s="1341"/>
      <c r="N27" s="1341"/>
      <c r="O27" s="1341"/>
      <c r="P27" s="1341"/>
      <c r="Q27" s="1341"/>
      <c r="R27" s="1341"/>
      <c r="S27" s="1341"/>
      <c r="T27" s="1341"/>
      <c r="U27" s="1330"/>
      <c r="V27" s="1330"/>
      <c r="W27" s="1280"/>
    </row>
    <row r="28" spans="1:23" ht="12.95" customHeight="1" thickBot="1">
      <c r="A28" s="595"/>
      <c r="B28" s="596"/>
      <c r="C28" s="597"/>
      <c r="D28" s="596"/>
      <c r="E28" s="836"/>
      <c r="F28" s="597"/>
      <c r="G28" s="674"/>
      <c r="H28" s="674"/>
      <c r="I28" s="596"/>
      <c r="J28" s="795"/>
      <c r="K28" s="1360"/>
      <c r="L28" s="1360"/>
      <c r="M28" s="1341"/>
      <c r="N28" s="1341"/>
      <c r="O28" s="1341"/>
      <c r="P28" s="1341"/>
      <c r="Q28" s="1341"/>
      <c r="R28" s="1341"/>
      <c r="S28" s="1341"/>
      <c r="T28" s="1341"/>
      <c r="U28" s="1330"/>
      <c r="V28" s="1330"/>
      <c r="W28" s="1280"/>
    </row>
    <row r="29" spans="1:23" ht="12.95" customHeight="1">
      <c r="E29" s="837"/>
      <c r="F29" s="540"/>
      <c r="G29" s="542"/>
      <c r="H29" s="542"/>
      <c r="I29" s="540"/>
      <c r="K29" s="1341"/>
      <c r="L29" s="1341"/>
      <c r="M29" s="1341"/>
      <c r="N29" s="1341"/>
      <c r="O29" s="1341"/>
      <c r="P29" s="1341"/>
      <c r="Q29" s="1341"/>
      <c r="R29" s="1341"/>
      <c r="S29" s="1341"/>
      <c r="T29" s="1341"/>
      <c r="U29" s="1330"/>
      <c r="V29" s="1330"/>
      <c r="W29" s="1280"/>
    </row>
    <row r="30" spans="1:23" ht="12.95" customHeight="1">
      <c r="E30" s="544"/>
      <c r="F30" s="241"/>
      <c r="K30" s="1341"/>
      <c r="L30" s="1341"/>
      <c r="M30" s="1341"/>
      <c r="N30" s="1341"/>
      <c r="O30" s="1341"/>
      <c r="P30" s="1341"/>
      <c r="Q30" s="1341"/>
      <c r="R30" s="1341"/>
      <c r="S30" s="1341"/>
      <c r="T30" s="1341"/>
      <c r="U30" s="1330"/>
      <c r="V30" s="1330"/>
      <c r="W30" s="1280"/>
    </row>
    <row r="31" spans="1:23" ht="12.75" customHeight="1">
      <c r="E31" s="165"/>
      <c r="F31" s="241"/>
      <c r="K31" s="1330"/>
      <c r="L31" s="1330"/>
      <c r="M31" s="1330"/>
      <c r="N31" s="1330"/>
      <c r="O31" s="1330"/>
      <c r="P31" s="1330"/>
      <c r="Q31" s="1330"/>
      <c r="R31" s="1330"/>
      <c r="S31" s="1330"/>
      <c r="T31" s="1330"/>
      <c r="U31" s="1330"/>
      <c r="V31" s="1330"/>
      <c r="W31" s="1280"/>
    </row>
    <row r="32" spans="1:23" ht="18.75" customHeight="1">
      <c r="A32" s="2074" t="s">
        <v>1006</v>
      </c>
      <c r="B32" s="2075"/>
      <c r="C32" s="2075"/>
      <c r="D32" s="2075"/>
      <c r="E32" s="2075"/>
      <c r="F32" s="2075"/>
      <c r="G32" s="2075"/>
      <c r="H32" s="2075"/>
      <c r="I32" s="2075"/>
      <c r="J32" s="2075"/>
      <c r="K32" s="1330"/>
      <c r="L32" s="1330"/>
      <c r="M32" s="1330"/>
      <c r="N32" s="1330"/>
      <c r="O32" s="1330"/>
      <c r="P32" s="1330"/>
      <c r="Q32" s="1330"/>
      <c r="R32" s="1330"/>
      <c r="S32" s="1330"/>
      <c r="T32" s="1330"/>
      <c r="U32" s="1330"/>
      <c r="V32" s="1330"/>
      <c r="W32" s="1280"/>
    </row>
    <row r="33" spans="1:23" s="549" customFormat="1" ht="12.75" customHeight="1">
      <c r="A33" s="545"/>
      <c r="B33" s="546"/>
      <c r="C33" s="547"/>
      <c r="D33" s="546"/>
      <c r="E33" s="545"/>
      <c r="F33" s="545"/>
      <c r="G33" s="548"/>
      <c r="H33" s="548"/>
      <c r="I33" s="545"/>
      <c r="J33" s="545"/>
      <c r="K33" s="1353"/>
      <c r="L33" s="1353"/>
      <c r="M33" s="1353"/>
      <c r="N33" s="1353"/>
      <c r="O33" s="1353"/>
      <c r="P33" s="1353"/>
      <c r="Q33" s="1353"/>
      <c r="R33" s="1353"/>
      <c r="S33" s="1353"/>
      <c r="T33" s="1353"/>
      <c r="U33" s="1353"/>
      <c r="V33" s="1353"/>
      <c r="W33" s="1308"/>
    </row>
    <row r="34" spans="1:23" ht="12.75" customHeight="1" thickBot="1">
      <c r="A34" s="544"/>
      <c r="B34" s="550"/>
      <c r="C34" s="551"/>
      <c r="D34" s="550"/>
      <c r="K34" s="1330"/>
      <c r="L34" s="1330"/>
      <c r="M34" s="1330"/>
      <c r="N34" s="1330"/>
      <c r="O34" s="1330"/>
      <c r="P34" s="1330"/>
      <c r="Q34" s="1330"/>
      <c r="R34" s="1330"/>
      <c r="S34" s="1330"/>
      <c r="T34" s="1330"/>
      <c r="U34" s="1330"/>
      <c r="V34" s="1330"/>
    </row>
    <row r="35" spans="1:23" s="549" customFormat="1" ht="15.75">
      <c r="A35" s="2054" t="s">
        <v>1363</v>
      </c>
      <c r="B35" s="2052"/>
      <c r="C35" s="2052"/>
      <c r="D35" s="2052"/>
      <c r="E35" s="2052"/>
      <c r="F35" s="2052"/>
      <c r="G35" s="2053"/>
      <c r="H35" s="555"/>
      <c r="K35" s="1362"/>
      <c r="L35" s="1362"/>
      <c r="M35" s="1362"/>
      <c r="N35" s="1362"/>
      <c r="O35" s="1362"/>
      <c r="P35" s="1362"/>
      <c r="Q35" s="1362"/>
      <c r="R35" s="1362"/>
      <c r="S35" s="1362"/>
      <c r="T35" s="1362"/>
      <c r="U35" s="1362"/>
      <c r="V35" s="1362"/>
    </row>
    <row r="36" spans="1:23" s="549" customFormat="1" ht="15.75">
      <c r="A36" s="556" t="s">
        <v>1060</v>
      </c>
      <c r="B36" s="557"/>
      <c r="C36" s="558"/>
      <c r="D36" s="557"/>
      <c r="E36" s="559">
        <f>'Page 22 - 26'!D14+'Page 22 - 26'!D21+'Page 22 - 26'!D22+'Page 22 - 26'!D23</f>
        <v>0</v>
      </c>
      <c r="F36" s="560"/>
      <c r="G36" s="561"/>
      <c r="H36" s="1354"/>
      <c r="I36" s="1353"/>
      <c r="J36" s="1353"/>
      <c r="K36" s="1362"/>
      <c r="L36" s="1362"/>
      <c r="M36" s="1362"/>
      <c r="N36" s="1362"/>
      <c r="O36" s="1362"/>
      <c r="P36" s="1362"/>
      <c r="Q36" s="1362"/>
      <c r="R36" s="1362"/>
      <c r="S36" s="1362"/>
      <c r="T36" s="1362"/>
      <c r="U36" s="1362"/>
      <c r="V36" s="1362"/>
    </row>
    <row r="37" spans="1:23" s="549" customFormat="1" ht="15.75">
      <c r="A37" s="563"/>
      <c r="B37" s="552"/>
      <c r="C37" s="553"/>
      <c r="D37" s="552"/>
      <c r="E37" s="552"/>
      <c r="F37" s="564"/>
      <c r="G37" s="561"/>
      <c r="H37" s="1354"/>
      <c r="I37" s="1353"/>
      <c r="J37" s="1353"/>
      <c r="K37" s="1362"/>
      <c r="L37" s="1362"/>
      <c r="M37" s="1362"/>
      <c r="N37" s="1362"/>
      <c r="O37" s="1362"/>
      <c r="P37" s="1362"/>
      <c r="Q37" s="1362"/>
      <c r="R37" s="1362"/>
      <c r="S37" s="1362"/>
      <c r="T37" s="1362"/>
      <c r="U37" s="1362"/>
      <c r="V37" s="1362"/>
    </row>
    <row r="38" spans="1:23" s="549" customFormat="1" ht="15.75">
      <c r="A38" s="565" t="s">
        <v>1061</v>
      </c>
      <c r="B38" s="566"/>
      <c r="C38" s="567"/>
      <c r="D38" s="566"/>
      <c r="E38" s="552"/>
      <c r="F38" s="568">
        <f>E36*G38</f>
        <v>0</v>
      </c>
      <c r="G38" s="561">
        <v>0.06</v>
      </c>
      <c r="H38" s="2027" t="s">
        <v>455</v>
      </c>
      <c r="I38" s="2090"/>
      <c r="J38" s="2090"/>
      <c r="K38" s="1362"/>
      <c r="L38" s="1362"/>
      <c r="M38" s="1362"/>
      <c r="N38" s="1362"/>
      <c r="O38" s="1362"/>
      <c r="P38" s="1362"/>
      <c r="Q38" s="1362"/>
      <c r="R38" s="1362"/>
      <c r="S38" s="1362"/>
      <c r="T38" s="1362"/>
      <c r="U38" s="1362"/>
      <c r="V38" s="1362"/>
    </row>
    <row r="39" spans="1:23" s="549" customFormat="1" ht="15.75">
      <c r="A39" s="563" t="s">
        <v>1062</v>
      </c>
      <c r="B39" s="552"/>
      <c r="C39" s="553"/>
      <c r="D39" s="552"/>
      <c r="E39" s="552"/>
      <c r="F39" s="568">
        <f>'Page 22 - 26'!D26</f>
        <v>0</v>
      </c>
      <c r="G39" s="561" t="e">
        <f>F39/E36</f>
        <v>#DIV/0!</v>
      </c>
      <c r="H39" s="2027"/>
      <c r="I39" s="2090"/>
      <c r="J39" s="2090"/>
      <c r="K39" s="1362"/>
      <c r="L39" s="1362"/>
      <c r="M39" s="1362"/>
      <c r="N39" s="1362"/>
      <c r="O39" s="1362"/>
      <c r="P39" s="1362"/>
      <c r="Q39" s="1362"/>
      <c r="R39" s="1362"/>
      <c r="S39" s="1362"/>
      <c r="T39" s="1362"/>
      <c r="U39" s="1362"/>
      <c r="V39" s="1362"/>
    </row>
    <row r="40" spans="1:23" s="549" customFormat="1" ht="15.75">
      <c r="A40" s="569" t="str">
        <f>IF(F40&lt;0,"OVER", "UNDER")</f>
        <v>UNDER</v>
      </c>
      <c r="B40" s="219" t="s">
        <v>1063</v>
      </c>
      <c r="C40" s="215"/>
      <c r="D40" s="219"/>
      <c r="E40" s="552"/>
      <c r="F40" s="568">
        <f>F38-F39</f>
        <v>0</v>
      </c>
      <c r="G40" s="561" t="e">
        <f>F40/F38</f>
        <v>#DIV/0!</v>
      </c>
      <c r="H40" s="2027"/>
      <c r="I40" s="2090"/>
      <c r="J40" s="2090"/>
      <c r="K40" s="1362"/>
      <c r="L40" s="1362"/>
      <c r="M40" s="1362"/>
      <c r="N40" s="1362"/>
      <c r="O40" s="1362"/>
      <c r="P40" s="1362"/>
      <c r="Q40" s="1362"/>
      <c r="R40" s="1362"/>
      <c r="S40" s="1362"/>
      <c r="T40" s="1362"/>
      <c r="U40" s="1362"/>
      <c r="V40" s="1362"/>
    </row>
    <row r="41" spans="1:23" s="549" customFormat="1" ht="15.75">
      <c r="A41" s="563"/>
      <c r="B41" s="552"/>
      <c r="C41" s="553"/>
      <c r="D41" s="552"/>
      <c r="E41" s="552"/>
      <c r="F41" s="568"/>
      <c r="G41" s="561"/>
      <c r="H41" s="1361"/>
      <c r="I41" s="1362"/>
      <c r="J41" s="1362"/>
      <c r="K41" s="1362"/>
      <c r="L41" s="1362"/>
      <c r="M41" s="1362"/>
      <c r="N41" s="1362"/>
      <c r="O41" s="1362"/>
      <c r="P41" s="1362"/>
      <c r="Q41" s="1362"/>
      <c r="R41" s="1362"/>
      <c r="S41" s="1362"/>
      <c r="T41" s="1362"/>
      <c r="U41" s="1362"/>
      <c r="V41" s="1362"/>
    </row>
    <row r="42" spans="1:23" s="549" customFormat="1" ht="15.75">
      <c r="A42" s="565" t="s">
        <v>2051</v>
      </c>
      <c r="B42" s="566"/>
      <c r="C42" s="567"/>
      <c r="D42" s="566"/>
      <c r="E42" s="552"/>
      <c r="F42" s="568">
        <f>E36*G42</f>
        <v>0</v>
      </c>
      <c r="G42" s="561">
        <v>0.02</v>
      </c>
      <c r="H42" s="2027" t="s">
        <v>2246</v>
      </c>
      <c r="I42" s="2090"/>
      <c r="J42" s="2090"/>
      <c r="K42" s="1362"/>
      <c r="L42" s="1362"/>
      <c r="M42" s="1362"/>
      <c r="N42" s="1362"/>
      <c r="O42" s="1362"/>
      <c r="P42" s="1362"/>
      <c r="Q42" s="1362"/>
      <c r="R42" s="1362"/>
      <c r="S42" s="1362"/>
      <c r="T42" s="1362"/>
      <c r="U42" s="1362"/>
      <c r="V42" s="1362"/>
    </row>
    <row r="43" spans="1:23" s="549" customFormat="1" ht="15.75">
      <c r="A43" s="563" t="s">
        <v>2052</v>
      </c>
      <c r="B43" s="552"/>
      <c r="C43" s="553"/>
      <c r="D43" s="552"/>
      <c r="E43" s="552"/>
      <c r="F43" s="568">
        <f>'Page 22 - 26'!D25</f>
        <v>0</v>
      </c>
      <c r="G43" s="561" t="e">
        <f>F43/E36</f>
        <v>#DIV/0!</v>
      </c>
      <c r="H43" s="2027"/>
      <c r="I43" s="2090"/>
      <c r="J43" s="2090"/>
      <c r="K43" s="1362"/>
      <c r="L43" s="1362"/>
      <c r="M43" s="1362"/>
      <c r="N43" s="1362"/>
      <c r="O43" s="1362"/>
      <c r="P43" s="1362"/>
      <c r="Q43" s="1362"/>
      <c r="R43" s="1362"/>
      <c r="S43" s="1362"/>
      <c r="T43" s="1362"/>
      <c r="U43" s="1362"/>
      <c r="V43" s="1362"/>
    </row>
    <row r="44" spans="1:23" s="549" customFormat="1" ht="15.75">
      <c r="A44" s="569" t="str">
        <f>IF(F44&lt;0,"OVER", "UNDER")</f>
        <v>UNDER</v>
      </c>
      <c r="B44" s="219" t="s">
        <v>1063</v>
      </c>
      <c r="C44" s="215"/>
      <c r="D44" s="219"/>
      <c r="E44" s="552"/>
      <c r="F44" s="568">
        <f>F42-F43</f>
        <v>0</v>
      </c>
      <c r="G44" s="561" t="e">
        <f>F44/F42</f>
        <v>#DIV/0!</v>
      </c>
      <c r="H44" s="2027"/>
      <c r="I44" s="2090"/>
      <c r="J44" s="2090"/>
      <c r="K44" s="1362"/>
      <c r="L44" s="1362"/>
      <c r="M44" s="1362"/>
      <c r="N44" s="1362"/>
      <c r="O44" s="1362"/>
      <c r="P44" s="1362"/>
      <c r="Q44" s="1362"/>
      <c r="R44" s="1362"/>
      <c r="S44" s="1362"/>
      <c r="T44" s="1362"/>
      <c r="U44" s="1362"/>
      <c r="V44" s="1362"/>
    </row>
    <row r="45" spans="1:23" s="549" customFormat="1" ht="15.75">
      <c r="A45" s="569"/>
      <c r="B45" s="219"/>
      <c r="C45" s="215"/>
      <c r="D45" s="219"/>
      <c r="E45" s="552"/>
      <c r="F45" s="568"/>
      <c r="G45" s="561"/>
      <c r="H45" s="1361"/>
      <c r="I45" s="1362"/>
      <c r="J45" s="1362"/>
      <c r="K45" s="1362"/>
      <c r="L45" s="1362"/>
      <c r="M45" s="1362"/>
      <c r="N45" s="1362"/>
      <c r="O45" s="1362"/>
      <c r="P45" s="1362"/>
      <c r="Q45" s="1362"/>
      <c r="R45" s="1362"/>
      <c r="S45" s="1362"/>
      <c r="T45" s="1362"/>
      <c r="U45" s="1362"/>
      <c r="V45" s="1362"/>
    </row>
    <row r="46" spans="1:23" s="549" customFormat="1" ht="15.75">
      <c r="A46" s="565" t="s">
        <v>2053</v>
      </c>
      <c r="B46" s="566"/>
      <c r="C46" s="567"/>
      <c r="D46" s="566"/>
      <c r="E46" s="552"/>
      <c r="F46" s="568">
        <f>E36*G46</f>
        <v>0</v>
      </c>
      <c r="G46" s="561">
        <v>0.06</v>
      </c>
      <c r="H46" s="2027" t="s">
        <v>456</v>
      </c>
      <c r="I46" s="2090"/>
      <c r="J46" s="2090"/>
      <c r="K46" s="1362"/>
      <c r="L46" s="1362"/>
      <c r="M46" s="1362"/>
      <c r="N46" s="1362"/>
      <c r="O46" s="1362"/>
      <c r="P46" s="1362"/>
      <c r="Q46" s="1362"/>
      <c r="R46" s="1362"/>
      <c r="S46" s="1362"/>
      <c r="T46" s="1362"/>
      <c r="U46" s="1362"/>
      <c r="V46" s="1362"/>
    </row>
    <row r="47" spans="1:23" s="549" customFormat="1" ht="17.25" customHeight="1">
      <c r="A47" s="563" t="s">
        <v>2054</v>
      </c>
      <c r="B47" s="552"/>
      <c r="C47" s="553"/>
      <c r="D47" s="552"/>
      <c r="E47" s="552"/>
      <c r="F47" s="568">
        <f>'Page 22 - 26'!D24</f>
        <v>0</v>
      </c>
      <c r="G47" s="561" t="e">
        <f>F47/E36</f>
        <v>#DIV/0!</v>
      </c>
      <c r="H47" s="2027"/>
      <c r="I47" s="2090"/>
      <c r="J47" s="2090"/>
      <c r="K47" s="1362"/>
      <c r="L47" s="1362"/>
      <c r="M47" s="1362"/>
      <c r="N47" s="1362"/>
      <c r="O47" s="1362"/>
      <c r="P47" s="1362"/>
      <c r="Q47" s="1362"/>
      <c r="R47" s="1362"/>
      <c r="S47" s="1362"/>
      <c r="T47" s="1362"/>
      <c r="U47" s="1362"/>
      <c r="V47" s="1362"/>
    </row>
    <row r="48" spans="1:23" s="549" customFormat="1" ht="18.75" customHeight="1" thickBot="1">
      <c r="A48" s="570" t="str">
        <f>IF(F48&lt;0,"OVER", "UNDER")</f>
        <v>UNDER</v>
      </c>
      <c r="B48" s="571" t="s">
        <v>1063</v>
      </c>
      <c r="C48" s="572"/>
      <c r="D48" s="571"/>
      <c r="E48" s="573"/>
      <c r="F48" s="574">
        <f>F46-F47</f>
        <v>0</v>
      </c>
      <c r="G48" s="575" t="e">
        <f>F48/F46</f>
        <v>#DIV/0!</v>
      </c>
      <c r="H48" s="2027"/>
      <c r="I48" s="2090"/>
      <c r="J48" s="2090"/>
      <c r="K48" s="1362"/>
      <c r="L48" s="1362"/>
      <c r="M48" s="1362"/>
      <c r="N48" s="1362"/>
      <c r="O48" s="1362"/>
      <c r="P48" s="1362"/>
      <c r="Q48" s="1362"/>
      <c r="R48" s="1362"/>
      <c r="S48" s="1362"/>
      <c r="T48" s="1362"/>
      <c r="U48" s="1362"/>
      <c r="V48" s="1362"/>
    </row>
    <row r="49" spans="1:22" s="549" customFormat="1" ht="12.75" customHeight="1">
      <c r="A49" s="22"/>
      <c r="B49" s="552"/>
      <c r="C49" s="553"/>
      <c r="D49" s="552"/>
      <c r="E49" s="552"/>
      <c r="F49" s="568"/>
      <c r="G49" s="562"/>
      <c r="H49" s="1361"/>
      <c r="I49" s="1362"/>
      <c r="J49" s="1362"/>
      <c r="K49" s="1362"/>
      <c r="L49" s="1362"/>
      <c r="M49" s="1362"/>
      <c r="N49" s="1362"/>
      <c r="O49" s="1362"/>
      <c r="P49" s="1362"/>
      <c r="Q49" s="1362"/>
      <c r="R49" s="1362"/>
      <c r="S49" s="1362"/>
      <c r="T49" s="1362"/>
      <c r="U49" s="1362"/>
      <c r="V49" s="1362"/>
    </row>
    <row r="50" spans="1:22" s="549" customFormat="1" ht="12.75" customHeight="1" thickBot="1">
      <c r="A50" s="63"/>
      <c r="B50" s="781"/>
      <c r="C50" s="781"/>
      <c r="D50" s="781"/>
      <c r="E50" s="781"/>
      <c r="F50" s="782"/>
      <c r="G50" s="783"/>
      <c r="H50" s="1363"/>
      <c r="I50" s="1364"/>
      <c r="J50" s="1364"/>
      <c r="K50" s="1362"/>
      <c r="L50" s="1362"/>
      <c r="M50" s="1362"/>
      <c r="N50" s="1362"/>
      <c r="O50" s="1362"/>
      <c r="P50" s="1362"/>
      <c r="Q50" s="1362"/>
      <c r="R50" s="1362"/>
      <c r="S50" s="1362"/>
      <c r="T50" s="1362"/>
      <c r="U50" s="1362"/>
      <c r="V50" s="1362"/>
    </row>
    <row r="51" spans="1:22" ht="15.75">
      <c r="A51" s="2022" t="s">
        <v>2055</v>
      </c>
      <c r="B51" s="2023"/>
      <c r="C51" s="2023"/>
      <c r="D51" s="2023"/>
      <c r="E51" s="2023"/>
      <c r="F51" s="2023"/>
      <c r="G51" s="2024"/>
      <c r="H51" s="1365"/>
      <c r="I51" s="1366"/>
      <c r="J51" s="1341"/>
      <c r="K51" s="1341"/>
      <c r="L51" s="1341"/>
      <c r="M51" s="1341"/>
      <c r="N51" s="1341"/>
      <c r="O51" s="1341"/>
      <c r="P51" s="1341"/>
      <c r="Q51" s="1341"/>
      <c r="R51" s="1341"/>
      <c r="S51" s="1341"/>
      <c r="T51" s="1341"/>
      <c r="U51" s="1341"/>
      <c r="V51" s="1341"/>
    </row>
    <row r="52" spans="1:22" ht="12.95" customHeight="1">
      <c r="A52" s="1166" t="s">
        <v>343</v>
      </c>
      <c r="B52" s="182"/>
      <c r="C52" s="387"/>
      <c r="D52" s="182"/>
      <c r="E52" s="40"/>
      <c r="F52" s="40"/>
      <c r="G52" s="577"/>
      <c r="H52" s="1367"/>
      <c r="I52" s="1341"/>
      <c r="J52" s="1341"/>
      <c r="K52" s="1341"/>
      <c r="L52" s="1341"/>
      <c r="M52" s="1341"/>
      <c r="N52" s="1341"/>
      <c r="O52" s="1341"/>
      <c r="P52" s="1341"/>
      <c r="Q52" s="1341"/>
      <c r="R52" s="1341"/>
      <c r="S52" s="1341"/>
      <c r="T52" s="1341"/>
      <c r="U52" s="1341"/>
      <c r="V52" s="1341"/>
    </row>
    <row r="53" spans="1:22" ht="12.95" customHeight="1">
      <c r="A53" s="563" t="s">
        <v>2056</v>
      </c>
      <c r="B53" s="40"/>
      <c r="C53" s="387"/>
      <c r="D53" s="40"/>
      <c r="E53" s="579"/>
      <c r="F53" s="580">
        <f>IF(F40&lt;0,'Page 22 - 26'!D113+F40,'Page 22 - 26'!D113)+IF(F44&lt;0,F44,0)+IF(F48&lt;0,F48,0)</f>
        <v>0</v>
      </c>
      <c r="G53" s="577"/>
      <c r="H53" s="1367"/>
      <c r="I53" s="1341"/>
      <c r="J53" s="1341"/>
      <c r="K53" s="1341"/>
      <c r="L53" s="1341"/>
      <c r="M53" s="1341"/>
      <c r="N53" s="1341"/>
      <c r="O53" s="1341"/>
      <c r="P53" s="1341"/>
      <c r="Q53" s="1341"/>
      <c r="R53" s="1341"/>
      <c r="S53" s="1341"/>
      <c r="T53" s="1341"/>
      <c r="U53" s="1341"/>
      <c r="V53" s="1341"/>
    </row>
    <row r="54" spans="1:22" ht="12.95" customHeight="1">
      <c r="A54" s="581" t="s">
        <v>1826</v>
      </c>
      <c r="B54" s="40"/>
      <c r="C54" s="387"/>
      <c r="D54" s="40"/>
      <c r="E54" s="579"/>
      <c r="F54" s="582"/>
      <c r="G54" s="577"/>
      <c r="H54" s="1367"/>
      <c r="I54" s="1341"/>
      <c r="J54" s="1341"/>
      <c r="K54" s="1341"/>
      <c r="L54" s="1341"/>
      <c r="M54" s="1341"/>
      <c r="N54" s="1341"/>
      <c r="O54" s="1341"/>
      <c r="P54" s="1341"/>
      <c r="Q54" s="1341"/>
      <c r="R54" s="1341"/>
      <c r="S54" s="1341"/>
      <c r="T54" s="1341"/>
      <c r="U54" s="1341"/>
      <c r="V54" s="1341"/>
    </row>
    <row r="55" spans="1:22" ht="12.95" customHeight="1">
      <c r="A55" s="581" t="s">
        <v>2057</v>
      </c>
      <c r="B55" s="40"/>
      <c r="C55" s="387"/>
      <c r="D55" s="40"/>
      <c r="E55" s="579">
        <f>'Page 22 - 26'!D7+'Page 22 - 26'!D8+'Page 22 - 26'!D15</f>
        <v>0</v>
      </c>
      <c r="F55" s="582"/>
      <c r="G55" s="577"/>
      <c r="H55" s="1367"/>
      <c r="I55" s="1341"/>
      <c r="J55" s="1341"/>
      <c r="K55" s="1341"/>
      <c r="L55" s="1341"/>
      <c r="M55" s="1341"/>
      <c r="N55" s="1341"/>
      <c r="O55" s="1341"/>
      <c r="P55" s="1341"/>
      <c r="Q55" s="1341"/>
      <c r="R55" s="1341"/>
      <c r="S55" s="1341"/>
      <c r="T55" s="1341"/>
      <c r="U55" s="1341"/>
      <c r="V55" s="1341"/>
    </row>
    <row r="56" spans="1:22" ht="12.95" customHeight="1">
      <c r="A56" s="581" t="s">
        <v>2058</v>
      </c>
      <c r="B56" s="40"/>
      <c r="C56" s="387"/>
      <c r="D56" s="40"/>
      <c r="E56" s="579">
        <f>'Page 22 - 26'!D37++'Page 22 - 26'!D81+'Page 22 - 26'!D99</f>
        <v>0</v>
      </c>
      <c r="F56" s="582"/>
      <c r="G56" s="577"/>
      <c r="H56" s="1367"/>
      <c r="I56" s="1341"/>
      <c r="J56" s="1341"/>
      <c r="K56" s="1341"/>
      <c r="L56" s="1341"/>
      <c r="M56" s="1341"/>
      <c r="N56" s="1341"/>
      <c r="O56" s="1341"/>
      <c r="P56" s="1341"/>
      <c r="Q56" s="1341"/>
      <c r="R56" s="1341"/>
      <c r="S56" s="1341"/>
      <c r="T56" s="1341"/>
      <c r="U56" s="1341"/>
      <c r="V56" s="1341"/>
    </row>
    <row r="57" spans="1:22" ht="12.95" customHeight="1">
      <c r="A57" s="581" t="s">
        <v>2059</v>
      </c>
      <c r="B57" s="40"/>
      <c r="C57" s="387"/>
      <c r="D57" s="40"/>
      <c r="E57" s="579">
        <f>'Page 22 - 26'!D92+'Page 22 - 26'!D109</f>
        <v>0</v>
      </c>
      <c r="F57" s="582"/>
      <c r="G57" s="577"/>
      <c r="H57" s="1367"/>
      <c r="I57" s="1341"/>
      <c r="J57" s="1341"/>
      <c r="K57" s="1341"/>
      <c r="L57" s="1341"/>
      <c r="M57" s="1341"/>
      <c r="N57" s="1341"/>
      <c r="O57" s="1341"/>
      <c r="P57" s="1341"/>
      <c r="Q57" s="1341"/>
      <c r="R57" s="1341"/>
      <c r="S57" s="1341"/>
      <c r="T57" s="1341"/>
      <c r="U57" s="1341"/>
      <c r="V57" s="1341"/>
    </row>
    <row r="58" spans="1:22" ht="12.95" customHeight="1">
      <c r="A58" s="563"/>
      <c r="B58" s="40"/>
      <c r="C58" s="387"/>
      <c r="D58" s="40"/>
      <c r="E58" s="579"/>
      <c r="F58" s="583">
        <f>-SUM(E55:E57)</f>
        <v>0</v>
      </c>
      <c r="G58" s="577"/>
      <c r="H58" s="1367"/>
      <c r="I58" s="1341"/>
      <c r="J58" s="1341"/>
      <c r="K58" s="1341"/>
      <c r="L58" s="1341"/>
      <c r="M58" s="1341"/>
      <c r="N58" s="1341"/>
      <c r="O58" s="1341"/>
      <c r="P58" s="1341"/>
      <c r="Q58" s="1341"/>
      <c r="R58" s="1341"/>
      <c r="S58" s="1341"/>
      <c r="T58" s="1341"/>
      <c r="U58" s="1341"/>
      <c r="V58" s="1341"/>
    </row>
    <row r="59" spans="1:22" ht="12.95" customHeight="1">
      <c r="A59" s="563"/>
      <c r="B59" s="40"/>
      <c r="C59" s="387"/>
      <c r="D59" s="40"/>
      <c r="E59" s="579"/>
      <c r="F59" s="584"/>
      <c r="G59" s="577"/>
      <c r="H59" s="1367"/>
      <c r="I59" s="1341"/>
      <c r="J59" s="1341"/>
      <c r="K59" s="1341"/>
      <c r="L59" s="1341"/>
      <c r="M59" s="1341"/>
      <c r="N59" s="1341"/>
      <c r="O59" s="1341"/>
      <c r="P59" s="1341"/>
      <c r="Q59" s="1341"/>
      <c r="R59" s="1341"/>
      <c r="S59" s="1341"/>
      <c r="T59" s="1341"/>
      <c r="U59" s="1341"/>
      <c r="V59" s="1341"/>
    </row>
    <row r="60" spans="1:22" ht="12.95" customHeight="1">
      <c r="A60" s="563"/>
      <c r="B60" s="585" t="s">
        <v>2060</v>
      </c>
      <c r="C60" s="586"/>
      <c r="D60" s="68"/>
      <c r="E60" s="587"/>
      <c r="F60" s="588">
        <f>F53+F58</f>
        <v>0</v>
      </c>
      <c r="G60" s="577"/>
      <c r="H60" s="1367"/>
      <c r="I60" s="1341"/>
      <c r="J60" s="1341"/>
      <c r="K60" s="1341"/>
      <c r="L60" s="1341"/>
      <c r="M60" s="1341"/>
      <c r="N60" s="1341"/>
      <c r="O60" s="1341"/>
      <c r="P60" s="1341"/>
      <c r="Q60" s="1341"/>
      <c r="R60" s="1341"/>
      <c r="S60" s="1341"/>
      <c r="T60" s="1341"/>
      <c r="U60" s="1341"/>
      <c r="V60" s="1341"/>
    </row>
    <row r="61" spans="1:22" ht="12.95" customHeight="1">
      <c r="A61" s="563"/>
      <c r="B61" s="40"/>
      <c r="C61" s="387"/>
      <c r="D61" s="40"/>
      <c r="E61" s="579"/>
      <c r="F61" s="584"/>
      <c r="G61" s="577"/>
      <c r="H61" s="1367"/>
      <c r="I61" s="1341"/>
      <c r="J61" s="1341"/>
      <c r="K61" s="1341"/>
      <c r="L61" s="1341"/>
      <c r="M61" s="1341"/>
      <c r="N61" s="1341"/>
      <c r="O61" s="1341"/>
      <c r="P61" s="1341"/>
      <c r="Q61" s="1341"/>
      <c r="R61" s="1341"/>
      <c r="S61" s="1341"/>
      <c r="T61" s="1341"/>
      <c r="U61" s="1341"/>
      <c r="V61" s="1341"/>
    </row>
    <row r="62" spans="1:22" ht="12.95" customHeight="1">
      <c r="A62" s="563"/>
      <c r="B62" s="40" t="s">
        <v>345</v>
      </c>
      <c r="C62" s="387"/>
      <c r="D62" s="40"/>
      <c r="E62" s="579"/>
      <c r="F62" s="1167">
        <f>IF(AND(J185=1,K185=1),500000,ROUND(F60*0.15,0))</f>
        <v>0</v>
      </c>
      <c r="G62" s="589">
        <v>0.15</v>
      </c>
      <c r="H62" s="1368"/>
      <c r="I62" s="1341"/>
      <c r="J62" s="1341"/>
      <c r="K62" s="1341"/>
      <c r="L62" s="1341"/>
      <c r="M62" s="1341"/>
      <c r="N62" s="1341"/>
      <c r="O62" s="1341"/>
      <c r="P62" s="1341"/>
      <c r="Q62" s="1341"/>
      <c r="R62" s="1341"/>
      <c r="S62" s="1341"/>
      <c r="T62" s="1341"/>
      <c r="U62" s="1341"/>
      <c r="V62" s="1341"/>
    </row>
    <row r="63" spans="1:22" ht="12.95" customHeight="1">
      <c r="A63" s="563"/>
      <c r="B63" s="1357" t="s">
        <v>2412</v>
      </c>
      <c r="C63" s="1023"/>
      <c r="D63" s="1023"/>
      <c r="E63" s="1023"/>
      <c r="F63" s="582"/>
      <c r="G63" s="577"/>
      <c r="H63" s="1367"/>
      <c r="I63" s="1341"/>
      <c r="J63" s="1341"/>
      <c r="K63" s="1341"/>
      <c r="L63" s="1341"/>
      <c r="M63" s="1341"/>
      <c r="N63" s="1341"/>
      <c r="O63" s="1341"/>
      <c r="P63" s="1341"/>
      <c r="Q63" s="1341"/>
      <c r="R63" s="1341"/>
      <c r="S63" s="1341"/>
      <c r="T63" s="1341"/>
      <c r="U63" s="1341"/>
      <c r="V63" s="1341"/>
    </row>
    <row r="64" spans="1:22" ht="12.95" customHeight="1">
      <c r="A64" s="563"/>
      <c r="B64" s="1023"/>
      <c r="C64" s="1023"/>
      <c r="D64" s="1023"/>
      <c r="E64" s="1023"/>
      <c r="F64" s="582"/>
      <c r="G64" s="577"/>
      <c r="H64" s="1367"/>
      <c r="I64" s="1341"/>
      <c r="J64" s="1341"/>
      <c r="K64" s="1341"/>
      <c r="L64" s="1341"/>
      <c r="M64" s="1341"/>
      <c r="N64" s="1341"/>
      <c r="O64" s="1341"/>
      <c r="P64" s="1341"/>
      <c r="Q64" s="1341"/>
      <c r="R64" s="1341"/>
      <c r="S64" s="1341"/>
      <c r="T64" s="1341"/>
      <c r="U64" s="1341"/>
      <c r="V64" s="1341"/>
    </row>
    <row r="65" spans="1:22" ht="12.95" customHeight="1">
      <c r="A65" s="1166" t="s">
        <v>348</v>
      </c>
      <c r="B65" s="182"/>
      <c r="C65" s="387"/>
      <c r="D65" s="182"/>
      <c r="E65" s="579"/>
      <c r="F65" s="582"/>
      <c r="G65" s="577"/>
      <c r="H65" s="1367"/>
      <c r="I65" s="1341"/>
      <c r="J65" s="1341"/>
      <c r="K65" s="1341"/>
      <c r="L65" s="1341"/>
      <c r="M65" s="1341"/>
      <c r="N65" s="1341"/>
      <c r="O65" s="1341"/>
      <c r="P65" s="1341"/>
      <c r="Q65" s="1341"/>
      <c r="R65" s="1341"/>
      <c r="S65" s="1341"/>
      <c r="T65" s="1341"/>
      <c r="U65" s="1341"/>
      <c r="V65" s="1341"/>
    </row>
    <row r="66" spans="1:22" ht="12.95" customHeight="1">
      <c r="A66" s="563" t="s">
        <v>340</v>
      </c>
      <c r="B66" s="40"/>
      <c r="C66" s="387"/>
      <c r="D66" s="683">
        <f>'Page 17'!C31</f>
        <v>0</v>
      </c>
      <c r="E66" s="1169">
        <f>IF(D66&gt;36,0,IF(D66&gt;24,5%,IF(D66&gt;12,10%,IF(D66&gt;0,15%,0))))</f>
        <v>0</v>
      </c>
      <c r="F66" s="604" t="s">
        <v>341</v>
      </c>
      <c r="G66" s="593"/>
      <c r="H66" s="1367"/>
      <c r="I66" s="1341"/>
      <c r="J66" s="1341"/>
      <c r="K66" s="1341"/>
      <c r="L66" s="1341"/>
      <c r="M66" s="1341"/>
      <c r="N66" s="1341"/>
      <c r="O66" s="1341"/>
      <c r="P66" s="1341"/>
      <c r="Q66" s="1341"/>
      <c r="R66" s="1341"/>
      <c r="S66" s="1341"/>
      <c r="T66" s="1341"/>
      <c r="U66" s="1341"/>
      <c r="V66" s="1341"/>
    </row>
    <row r="67" spans="1:22" ht="12.95" customHeight="1">
      <c r="A67" s="563" t="s">
        <v>342</v>
      </c>
      <c r="B67" s="40"/>
      <c r="C67" s="387"/>
      <c r="D67" s="683"/>
      <c r="E67" s="580">
        <f>'Page 22 - 26'!D8</f>
        <v>0</v>
      </c>
      <c r="F67" s="604"/>
      <c r="G67" s="593"/>
      <c r="H67" s="1367"/>
      <c r="I67" s="1341"/>
      <c r="J67" s="1341"/>
      <c r="K67" s="1341"/>
      <c r="L67" s="1341"/>
      <c r="M67" s="1341"/>
      <c r="N67" s="1341"/>
      <c r="O67" s="1341"/>
      <c r="P67" s="1341"/>
      <c r="Q67" s="1341"/>
      <c r="R67" s="1341"/>
      <c r="S67" s="1341"/>
      <c r="T67" s="1341"/>
      <c r="U67" s="1341"/>
      <c r="V67" s="1341"/>
    </row>
    <row r="68" spans="1:22" ht="12.95" customHeight="1">
      <c r="A68" s="563"/>
      <c r="B68" s="40" t="s">
        <v>344</v>
      </c>
      <c r="C68" s="387"/>
      <c r="D68" s="683"/>
      <c r="E68" s="1169"/>
      <c r="F68" s="1168">
        <f>E67*E66</f>
        <v>0</v>
      </c>
      <c r="G68" s="593"/>
      <c r="H68" s="1367"/>
      <c r="I68" s="1341"/>
      <c r="J68" s="1341"/>
      <c r="K68" s="1341"/>
      <c r="L68" s="1341"/>
      <c r="M68" s="1341"/>
      <c r="N68" s="1341"/>
      <c r="O68" s="1341"/>
      <c r="P68" s="1341"/>
      <c r="Q68" s="1341"/>
      <c r="R68" s="1341"/>
      <c r="S68" s="1341"/>
      <c r="T68" s="1341"/>
      <c r="U68" s="1341"/>
      <c r="V68" s="1341"/>
    </row>
    <row r="69" spans="1:22" ht="12.95" customHeight="1">
      <c r="A69" s="563"/>
      <c r="B69" s="40"/>
      <c r="C69" s="387"/>
      <c r="D69" s="683"/>
      <c r="E69" s="1169"/>
      <c r="F69" s="1168"/>
      <c r="G69" s="593"/>
      <c r="H69" s="1367"/>
      <c r="I69" s="1341"/>
      <c r="J69" s="1341"/>
      <c r="K69" s="1341"/>
      <c r="L69" s="1341"/>
      <c r="M69" s="1341"/>
      <c r="N69" s="1341"/>
      <c r="O69" s="1341"/>
      <c r="P69" s="1341"/>
      <c r="Q69" s="1341"/>
      <c r="R69" s="1341"/>
      <c r="S69" s="1341"/>
      <c r="T69" s="1341"/>
      <c r="U69" s="1341"/>
      <c r="V69" s="1341"/>
    </row>
    <row r="70" spans="1:22" ht="12.95" customHeight="1">
      <c r="A70" s="1166" t="s">
        <v>347</v>
      </c>
      <c r="B70" s="40"/>
      <c r="C70" s="387"/>
      <c r="D70" s="683"/>
      <c r="E70" s="1169"/>
      <c r="F70" s="1168">
        <f>IF(F62+F68&lt;1000000,F62+F68,1000000)</f>
        <v>0</v>
      </c>
      <c r="G70" s="593"/>
      <c r="H70" s="1367"/>
      <c r="I70" s="1341"/>
      <c r="J70" s="1341"/>
      <c r="K70" s="1341"/>
      <c r="L70" s="1341"/>
      <c r="M70" s="1341"/>
      <c r="N70" s="1341"/>
      <c r="O70" s="1341"/>
      <c r="P70" s="1341"/>
      <c r="Q70" s="1341"/>
      <c r="R70" s="1341"/>
      <c r="S70" s="1341"/>
      <c r="T70" s="1341"/>
      <c r="U70" s="1341"/>
      <c r="V70" s="1341"/>
    </row>
    <row r="71" spans="1:22" ht="12.95" customHeight="1">
      <c r="A71" s="563"/>
      <c r="B71" s="40"/>
      <c r="C71" s="387"/>
      <c r="D71" s="683"/>
      <c r="E71" s="1169"/>
      <c r="F71" s="1168"/>
      <c r="G71" s="593"/>
      <c r="H71" s="1367"/>
      <c r="I71" s="1341"/>
      <c r="J71" s="1341"/>
      <c r="K71" s="1341"/>
      <c r="L71" s="1341"/>
      <c r="M71" s="1341"/>
      <c r="N71" s="1341"/>
      <c r="O71" s="1341"/>
      <c r="P71" s="1341"/>
      <c r="Q71" s="1341"/>
      <c r="R71" s="1341"/>
      <c r="S71" s="1341"/>
      <c r="T71" s="1341"/>
      <c r="U71" s="1341"/>
      <c r="V71" s="1341"/>
    </row>
    <row r="72" spans="1:22" ht="12.95" customHeight="1">
      <c r="A72" s="563" t="s">
        <v>2062</v>
      </c>
      <c r="B72" s="40"/>
      <c r="C72" s="387"/>
      <c r="D72" s="40"/>
      <c r="E72" s="579">
        <f>'Page 22 - 26'!D99</f>
        <v>0</v>
      </c>
      <c r="F72" s="582"/>
      <c r="G72" s="577"/>
      <c r="H72" s="1367"/>
      <c r="I72" s="1369"/>
      <c r="J72" s="1341"/>
      <c r="K72" s="1341"/>
      <c r="L72" s="1341"/>
      <c r="M72" s="1341"/>
      <c r="N72" s="1341"/>
      <c r="O72" s="1341"/>
      <c r="P72" s="1341"/>
      <c r="Q72" s="1341"/>
      <c r="R72" s="1341"/>
      <c r="S72" s="1341"/>
      <c r="T72" s="1341"/>
      <c r="U72" s="1341"/>
      <c r="V72" s="1341"/>
    </row>
    <row r="73" spans="1:22" ht="12.95" customHeight="1">
      <c r="A73" s="563" t="s">
        <v>2063</v>
      </c>
      <c r="B73" s="40"/>
      <c r="C73" s="387"/>
      <c r="D73" s="40"/>
      <c r="E73" s="579">
        <f>'Page 22 - 26'!D37+'Page 22 - 26'!D81</f>
        <v>0</v>
      </c>
      <c r="F73" s="584"/>
      <c r="G73" s="577"/>
      <c r="H73" s="1367"/>
      <c r="I73" s="1370"/>
      <c r="J73" s="1341"/>
      <c r="K73" s="1341"/>
      <c r="L73" s="1341"/>
      <c r="M73" s="1341"/>
      <c r="N73" s="1341"/>
      <c r="O73" s="1341"/>
      <c r="P73" s="1341"/>
      <c r="Q73" s="1341"/>
      <c r="R73" s="1341"/>
      <c r="S73" s="1341"/>
      <c r="T73" s="1341"/>
      <c r="U73" s="1341"/>
      <c r="V73" s="1341"/>
    </row>
    <row r="74" spans="1:22" ht="12.95" customHeight="1">
      <c r="A74" s="563"/>
      <c r="B74" s="40" t="s">
        <v>346</v>
      </c>
      <c r="C74" s="387"/>
      <c r="D74" s="40"/>
      <c r="E74" s="40"/>
      <c r="F74" s="592">
        <f>SUM(E72:E73)</f>
        <v>0</v>
      </c>
      <c r="G74" s="593"/>
      <c r="H74" s="2110" t="s">
        <v>457</v>
      </c>
      <c r="I74" s="2090"/>
      <c r="J74" s="2090"/>
      <c r="K74" s="1341"/>
      <c r="L74" s="1341"/>
      <c r="M74" s="1341"/>
      <c r="N74" s="1341"/>
      <c r="O74" s="1341"/>
      <c r="P74" s="1341"/>
      <c r="Q74" s="1341"/>
      <c r="R74" s="1341"/>
      <c r="S74" s="1341"/>
      <c r="T74" s="1341"/>
      <c r="U74" s="1341"/>
      <c r="V74" s="1341"/>
    </row>
    <row r="75" spans="1:22" ht="12.95" customHeight="1">
      <c r="A75" s="563"/>
      <c r="B75" s="40"/>
      <c r="C75" s="387"/>
      <c r="D75" s="40"/>
      <c r="E75" s="40"/>
      <c r="F75" s="582"/>
      <c r="G75" s="577"/>
      <c r="H75" s="2110"/>
      <c r="I75" s="2090"/>
      <c r="J75" s="2090"/>
      <c r="K75" s="1341"/>
      <c r="L75" s="1341"/>
      <c r="M75" s="1341"/>
      <c r="N75" s="1341"/>
      <c r="O75" s="1341"/>
      <c r="P75" s="1341"/>
      <c r="Q75" s="1341"/>
      <c r="R75" s="1341"/>
      <c r="S75" s="1341"/>
      <c r="T75" s="1341"/>
      <c r="U75" s="1341"/>
      <c r="V75" s="1341"/>
    </row>
    <row r="76" spans="1:22" ht="12.95" customHeight="1">
      <c r="A76" s="563"/>
      <c r="B76" s="40"/>
      <c r="C76" s="387"/>
      <c r="D76" s="40"/>
      <c r="E76" s="40"/>
      <c r="F76" s="40"/>
      <c r="G76" s="577"/>
      <c r="H76" s="2110"/>
      <c r="I76" s="2090"/>
      <c r="J76" s="2090"/>
      <c r="K76" s="1341"/>
      <c r="L76" s="1341"/>
      <c r="M76" s="1341"/>
      <c r="N76" s="1341"/>
      <c r="O76" s="1341"/>
      <c r="P76" s="1341"/>
      <c r="Q76" s="1341"/>
      <c r="R76" s="1341"/>
      <c r="S76" s="1341"/>
      <c r="T76" s="1341"/>
      <c r="U76" s="1341"/>
      <c r="V76" s="1341"/>
    </row>
    <row r="77" spans="1:22" ht="12.95" customHeight="1" thickBot="1">
      <c r="A77" s="595" t="str">
        <f>IF(F77&lt;0,"OVER","UNDER")</f>
        <v>UNDER</v>
      </c>
      <c r="B77" s="596" t="s">
        <v>1063</v>
      </c>
      <c r="C77" s="597"/>
      <c r="D77" s="596"/>
      <c r="E77" s="596"/>
      <c r="F77" s="598">
        <f>F70-F74</f>
        <v>0</v>
      </c>
      <c r="G77" s="599"/>
      <c r="H77" s="1371"/>
      <c r="I77" s="1369"/>
      <c r="J77" s="1341"/>
      <c r="K77" s="1341"/>
      <c r="L77" s="1341"/>
      <c r="M77" s="1341"/>
      <c r="N77" s="1341"/>
      <c r="O77" s="1341"/>
      <c r="P77" s="1341"/>
      <c r="Q77" s="1341"/>
      <c r="R77" s="1341"/>
      <c r="S77" s="1341"/>
      <c r="T77" s="1341"/>
      <c r="U77" s="1341"/>
      <c r="V77" s="1341"/>
    </row>
    <row r="78" spans="1:22" ht="12.95" customHeight="1">
      <c r="A78" s="40"/>
      <c r="B78" s="40"/>
      <c r="C78" s="387"/>
      <c r="D78" s="40"/>
      <c r="E78" s="40"/>
      <c r="F78" s="604"/>
      <c r="G78" s="664"/>
      <c r="H78" s="1371"/>
      <c r="I78" s="1369"/>
      <c r="J78" s="1341"/>
      <c r="K78" s="1341"/>
      <c r="L78" s="1341"/>
      <c r="M78" s="1341"/>
      <c r="N78" s="1341"/>
      <c r="O78" s="1341"/>
      <c r="P78" s="1341"/>
      <c r="Q78" s="1341"/>
      <c r="R78" s="1341"/>
      <c r="S78" s="1341"/>
      <c r="T78" s="1341"/>
      <c r="U78" s="1341"/>
      <c r="V78" s="1341"/>
    </row>
    <row r="79" spans="1:22" ht="7.5" customHeight="1" thickBot="1">
      <c r="B79" s="241"/>
      <c r="D79" s="241"/>
      <c r="H79" s="1372"/>
      <c r="I79" s="1341"/>
      <c r="J79" s="1341"/>
      <c r="K79" s="1341"/>
      <c r="L79" s="1341"/>
      <c r="M79" s="1341"/>
      <c r="N79" s="1341"/>
      <c r="O79" s="1341"/>
      <c r="P79" s="1341"/>
      <c r="Q79" s="1341"/>
      <c r="R79" s="1341"/>
      <c r="S79" s="1341"/>
      <c r="T79" s="1341"/>
      <c r="U79" s="1341"/>
      <c r="V79" s="1341"/>
    </row>
    <row r="80" spans="1:22" ht="12.75" hidden="1" customHeight="1">
      <c r="B80" s="241"/>
      <c r="D80" s="241"/>
      <c r="H80" s="1372"/>
      <c r="I80" s="1341"/>
      <c r="J80" s="1341"/>
      <c r="K80" s="1341"/>
      <c r="L80" s="1341"/>
      <c r="M80" s="1341"/>
      <c r="N80" s="1341"/>
      <c r="O80" s="1341"/>
      <c r="P80" s="1341"/>
      <c r="Q80" s="1341"/>
      <c r="R80" s="1341"/>
      <c r="S80" s="1341"/>
      <c r="T80" s="1341"/>
      <c r="U80" s="1341"/>
      <c r="V80" s="1341"/>
    </row>
    <row r="81" spans="1:22" ht="15.75">
      <c r="A81" s="2054" t="s">
        <v>2064</v>
      </c>
      <c r="B81" s="2052"/>
      <c r="C81" s="2052"/>
      <c r="D81" s="2052"/>
      <c r="E81" s="2052"/>
      <c r="F81" s="2052"/>
      <c r="G81" s="2053"/>
      <c r="H81" s="1373"/>
      <c r="I81" s="1341"/>
      <c r="J81" s="1341"/>
      <c r="K81" s="1341"/>
      <c r="L81" s="1341"/>
      <c r="M81" s="1341"/>
      <c r="N81" s="1341"/>
      <c r="O81" s="1341"/>
      <c r="P81" s="1341"/>
      <c r="Q81" s="1341"/>
      <c r="R81" s="1341"/>
      <c r="S81" s="1341"/>
      <c r="T81" s="1341"/>
      <c r="U81" s="1341"/>
      <c r="V81" s="1341"/>
    </row>
    <row r="82" spans="1:22" ht="12.95" customHeight="1">
      <c r="A82" s="563"/>
      <c r="B82" s="40"/>
      <c r="C82" s="387"/>
      <c r="D82" s="40"/>
      <c r="E82" s="40"/>
      <c r="F82" s="40"/>
      <c r="G82" s="577"/>
      <c r="H82" s="1367"/>
      <c r="I82" s="1341"/>
      <c r="J82" s="1341"/>
      <c r="K82" s="1341"/>
      <c r="L82" s="1341"/>
      <c r="M82" s="1341"/>
      <c r="N82" s="1341"/>
      <c r="O82" s="1341"/>
      <c r="P82" s="1341"/>
      <c r="Q82" s="1341"/>
      <c r="R82" s="1341"/>
      <c r="S82" s="1341"/>
      <c r="T82" s="1341"/>
      <c r="U82" s="1341"/>
      <c r="V82" s="1341"/>
    </row>
    <row r="83" spans="1:22" ht="12.95" customHeight="1">
      <c r="A83" s="563" t="s">
        <v>2065</v>
      </c>
      <c r="B83" s="40"/>
      <c r="C83" s="387"/>
      <c r="D83" s="40"/>
      <c r="E83" s="579">
        <f>'Page 22 - 26'!D113</f>
        <v>0</v>
      </c>
      <c r="F83" s="40"/>
      <c r="G83" s="577"/>
      <c r="H83" s="1367"/>
      <c r="I83" s="1341"/>
      <c r="J83" s="1341"/>
      <c r="K83" s="1341"/>
      <c r="L83" s="1341"/>
      <c r="M83" s="1341"/>
      <c r="N83" s="1341"/>
      <c r="O83" s="1341"/>
      <c r="P83" s="1341"/>
      <c r="Q83" s="1341"/>
      <c r="R83" s="1341"/>
      <c r="S83" s="1341"/>
      <c r="T83" s="1341"/>
      <c r="U83" s="1341"/>
      <c r="V83" s="1341"/>
    </row>
    <row r="84" spans="1:22" ht="12.95" customHeight="1">
      <c r="A84" s="563" t="s">
        <v>2066</v>
      </c>
      <c r="B84" s="40"/>
      <c r="C84" s="387"/>
      <c r="D84" s="40"/>
      <c r="E84" s="579">
        <f>'Page 22 - 26'!D7</f>
        <v>0</v>
      </c>
      <c r="F84" s="40"/>
      <c r="G84" s="577"/>
      <c r="H84" s="1367"/>
      <c r="I84" s="1341"/>
      <c r="J84" s="1341"/>
      <c r="K84" s="1341"/>
      <c r="L84" s="1341"/>
      <c r="M84" s="1341"/>
      <c r="N84" s="1341"/>
      <c r="O84" s="1341"/>
      <c r="P84" s="1341"/>
      <c r="Q84" s="1341"/>
      <c r="R84" s="1341"/>
      <c r="S84" s="1341"/>
      <c r="T84" s="1341"/>
      <c r="U84" s="1341"/>
      <c r="V84" s="1341"/>
    </row>
    <row r="85" spans="1:22" ht="12.95" customHeight="1">
      <c r="A85" s="563"/>
      <c r="B85" s="40" t="s">
        <v>2067</v>
      </c>
      <c r="C85" s="387"/>
      <c r="D85" s="40"/>
      <c r="E85" s="602">
        <f>E83-E84</f>
        <v>0</v>
      </c>
      <c r="F85" s="182"/>
      <c r="G85" s="577"/>
      <c r="H85" s="1367"/>
      <c r="I85" s="1341"/>
      <c r="J85" s="1341"/>
      <c r="K85" s="1341"/>
      <c r="L85" s="1341"/>
      <c r="M85" s="1341"/>
      <c r="N85" s="1341"/>
      <c r="O85" s="1341"/>
      <c r="P85" s="1341"/>
      <c r="Q85" s="1341"/>
      <c r="R85" s="1341"/>
      <c r="S85" s="1341"/>
      <c r="T85" s="1341"/>
      <c r="U85" s="1341"/>
      <c r="V85" s="1341"/>
    </row>
    <row r="86" spans="1:22" ht="12.95" customHeight="1">
      <c r="A86" s="563"/>
      <c r="B86" s="40"/>
      <c r="C86" s="387"/>
      <c r="D86" s="40"/>
      <c r="E86" s="579"/>
      <c r="F86" s="40"/>
      <c r="G86" s="577"/>
      <c r="H86" s="1367"/>
      <c r="I86" s="1341"/>
      <c r="J86" s="1341"/>
      <c r="K86" s="1341"/>
      <c r="L86" s="1341"/>
      <c r="M86" s="1341"/>
      <c r="N86" s="1341"/>
      <c r="O86" s="1341"/>
      <c r="P86" s="1341"/>
      <c r="Q86" s="1341"/>
      <c r="R86" s="1341"/>
      <c r="S86" s="1341"/>
      <c r="T86" s="1341"/>
      <c r="U86" s="1341"/>
      <c r="V86" s="1341"/>
    </row>
    <row r="87" spans="1:22" ht="12.95" customHeight="1">
      <c r="A87" s="563"/>
      <c r="B87" s="40"/>
      <c r="C87" s="387"/>
      <c r="D87" s="40"/>
      <c r="E87" s="40"/>
      <c r="F87" s="40"/>
      <c r="G87" s="577"/>
      <c r="H87" s="1367"/>
      <c r="I87" s="1341"/>
      <c r="J87" s="1341"/>
      <c r="K87" s="1341"/>
      <c r="L87" s="1341"/>
      <c r="M87" s="1341"/>
      <c r="N87" s="1341"/>
      <c r="O87" s="1341"/>
      <c r="P87" s="1341"/>
      <c r="Q87" s="1341"/>
      <c r="R87" s="1341"/>
      <c r="S87" s="1341"/>
      <c r="T87" s="1341"/>
      <c r="U87" s="1341"/>
      <c r="V87" s="1341"/>
    </row>
    <row r="88" spans="1:22" ht="12.95" customHeight="1">
      <c r="A88" s="563" t="s">
        <v>2068</v>
      </c>
      <c r="B88" s="40"/>
      <c r="C88" s="387"/>
      <c r="D88" s="40"/>
      <c r="E88" s="603">
        <f>'Page 15'!K34</f>
        <v>0</v>
      </c>
      <c r="F88" s="40"/>
      <c r="G88" s="577"/>
      <c r="H88" s="1367"/>
      <c r="I88" s="1341"/>
      <c r="J88" s="1341"/>
      <c r="K88" s="1341"/>
      <c r="L88" s="1341"/>
      <c r="M88" s="1341"/>
      <c r="N88" s="1341"/>
      <c r="O88" s="1341"/>
      <c r="P88" s="1341"/>
      <c r="Q88" s="1341"/>
      <c r="R88" s="1341"/>
      <c r="S88" s="1341"/>
      <c r="T88" s="1341"/>
      <c r="U88" s="1341"/>
      <c r="V88" s="1341"/>
    </row>
    <row r="89" spans="1:22" ht="12.95" customHeight="1">
      <c r="A89" s="563"/>
      <c r="B89" s="40"/>
      <c r="C89" s="387"/>
      <c r="D89" s="40"/>
      <c r="E89" s="40"/>
      <c r="F89" s="604"/>
      <c r="G89" s="605" t="s">
        <v>2069</v>
      </c>
      <c r="H89" s="1374"/>
      <c r="I89" s="1341"/>
      <c r="J89" s="1341"/>
      <c r="K89" s="1341"/>
      <c r="L89" s="1341"/>
      <c r="M89" s="1341"/>
      <c r="N89" s="1341"/>
      <c r="O89" s="1341"/>
      <c r="P89" s="1341"/>
      <c r="Q89" s="1341"/>
      <c r="R89" s="1341"/>
      <c r="S89" s="1341"/>
      <c r="T89" s="1341"/>
      <c r="U89" s="1341"/>
      <c r="V89" s="1341"/>
    </row>
    <row r="90" spans="1:22" ht="12.95" customHeight="1">
      <c r="A90" s="563" t="s">
        <v>2070</v>
      </c>
      <c r="B90" s="40"/>
      <c r="C90" s="387"/>
      <c r="D90" s="40"/>
      <c r="E90" s="607"/>
      <c r="F90" s="608" t="e">
        <f>E83/E88</f>
        <v>#DIV/0!</v>
      </c>
      <c r="G90" s="609" t="s">
        <v>2071</v>
      </c>
      <c r="H90" s="1359"/>
      <c r="I90" s="1341"/>
      <c r="J90" s="1341"/>
      <c r="K90" s="1341"/>
      <c r="L90" s="1341"/>
      <c r="M90" s="1341"/>
      <c r="N90" s="1341"/>
      <c r="O90" s="1341"/>
      <c r="P90" s="1341"/>
      <c r="Q90" s="1341"/>
      <c r="R90" s="1341"/>
      <c r="S90" s="1341"/>
      <c r="T90" s="1341"/>
      <c r="U90" s="1341"/>
      <c r="V90" s="1341"/>
    </row>
    <row r="91" spans="1:22" ht="12.95" customHeight="1">
      <c r="A91" s="563" t="s">
        <v>2072</v>
      </c>
      <c r="B91" s="40"/>
      <c r="C91" s="387"/>
      <c r="D91" s="40"/>
      <c r="E91" s="607"/>
      <c r="F91" s="608" t="e">
        <f>E85/E88</f>
        <v>#DIV/0!</v>
      </c>
      <c r="G91" s="610" t="e">
        <f>(IF(F40&lt;0,E85+F40,E85)+IF(F44&lt;0,F44,0)+IF(F48&lt;0,F48,0)+IF(F77&lt;0,F77,0))/E88</f>
        <v>#DIV/0!</v>
      </c>
      <c r="H91" s="1375"/>
      <c r="I91" s="1341"/>
      <c r="J91" s="1341"/>
      <c r="K91" s="1341"/>
      <c r="L91" s="1341"/>
      <c r="M91" s="1341"/>
      <c r="N91" s="1341"/>
      <c r="O91" s="1341"/>
      <c r="P91" s="1341"/>
      <c r="Q91" s="1341"/>
      <c r="R91" s="1341"/>
      <c r="S91" s="1341"/>
      <c r="T91" s="1341"/>
      <c r="U91" s="1341"/>
      <c r="V91" s="1341"/>
    </row>
    <row r="92" spans="1:22" ht="12.95" customHeight="1">
      <c r="A92" s="563"/>
      <c r="B92" s="40"/>
      <c r="C92" s="387"/>
      <c r="D92" s="40"/>
      <c r="E92" s="40"/>
      <c r="F92" s="40"/>
      <c r="G92" s="577"/>
      <c r="H92" s="1367"/>
      <c r="I92" s="1341"/>
      <c r="J92" s="1341"/>
      <c r="K92" s="1341"/>
      <c r="L92" s="1341"/>
      <c r="M92" s="1341"/>
      <c r="N92" s="1341"/>
      <c r="O92" s="1341"/>
      <c r="P92" s="1341"/>
      <c r="Q92" s="1341"/>
      <c r="R92" s="1341"/>
      <c r="S92" s="1341"/>
      <c r="T92" s="1341"/>
      <c r="U92" s="1341"/>
      <c r="V92" s="1341"/>
    </row>
    <row r="93" spans="1:22" ht="12.95" customHeight="1" thickBot="1">
      <c r="A93" s="612" t="s">
        <v>2073</v>
      </c>
      <c r="B93" s="596"/>
      <c r="C93" s="597"/>
      <c r="D93" s="596"/>
      <c r="E93" s="596"/>
      <c r="F93" s="613">
        <f>'Page 22 - 26'!D7/'Page 15'!M4</f>
        <v>0</v>
      </c>
      <c r="G93" s="614"/>
      <c r="H93" s="1367"/>
      <c r="I93" s="1341"/>
      <c r="J93" s="1341"/>
      <c r="K93" s="1341"/>
      <c r="L93" s="1341"/>
      <c r="M93" s="1341"/>
      <c r="N93" s="1341"/>
      <c r="O93" s="1341"/>
      <c r="P93" s="1341"/>
      <c r="Q93" s="1341"/>
      <c r="R93" s="1341"/>
      <c r="S93" s="1341"/>
      <c r="T93" s="1341"/>
      <c r="U93" s="1341"/>
      <c r="V93" s="1341"/>
    </row>
    <row r="94" spans="1:22" ht="12" customHeight="1" thickBot="1">
      <c r="A94" s="615"/>
      <c r="B94" s="241"/>
      <c r="D94" s="241"/>
      <c r="F94" s="241"/>
      <c r="H94" s="1372"/>
      <c r="I94" s="1370"/>
      <c r="J94" s="1341"/>
      <c r="K94" s="1341"/>
      <c r="L94" s="1341"/>
      <c r="M94" s="1341"/>
      <c r="N94" s="1341"/>
      <c r="O94" s="1341"/>
      <c r="P94" s="1341"/>
      <c r="Q94" s="1341"/>
      <c r="R94" s="1341"/>
      <c r="S94" s="1341"/>
      <c r="T94" s="1341"/>
      <c r="U94" s="1341"/>
      <c r="V94" s="1341"/>
    </row>
    <row r="95" spans="1:22" s="617" customFormat="1" ht="15.75">
      <c r="A95" s="2054" t="s">
        <v>2074</v>
      </c>
      <c r="B95" s="2052"/>
      <c r="C95" s="2052"/>
      <c r="D95" s="2052"/>
      <c r="E95" s="2052"/>
      <c r="F95" s="2052"/>
      <c r="G95" s="2053"/>
      <c r="H95" s="1376"/>
      <c r="I95" s="1377"/>
      <c r="J95" s="1377"/>
      <c r="K95" s="1377"/>
      <c r="L95" s="1377"/>
      <c r="M95" s="1377"/>
      <c r="N95" s="1377"/>
      <c r="O95" s="1377"/>
      <c r="P95" s="1377"/>
      <c r="Q95" s="1377"/>
      <c r="R95" s="1377"/>
      <c r="S95" s="1377"/>
      <c r="T95" s="1377"/>
      <c r="U95" s="1377"/>
      <c r="V95" s="1377"/>
    </row>
    <row r="96" spans="1:22" ht="12.95" customHeight="1">
      <c r="A96" s="581" t="s">
        <v>2075</v>
      </c>
      <c r="B96" s="40"/>
      <c r="C96" s="387"/>
      <c r="D96" s="40"/>
      <c r="E96" s="40"/>
      <c r="F96" s="608" t="e">
        <f>('Page 20'!P82)/('Page 17'!C31+'Page 17'!C52)</f>
        <v>#DIV/0!</v>
      </c>
      <c r="G96" s="577"/>
      <c r="H96" s="1367"/>
      <c r="I96" s="1341"/>
      <c r="J96" s="1341"/>
      <c r="K96" s="1341"/>
      <c r="L96" s="1341"/>
      <c r="M96" s="1341"/>
      <c r="N96" s="1341"/>
      <c r="O96" s="1341"/>
      <c r="P96" s="1341"/>
      <c r="Q96" s="1341"/>
      <c r="R96" s="1341"/>
      <c r="S96" s="1341"/>
      <c r="T96" s="1341"/>
      <c r="U96" s="1341"/>
      <c r="V96" s="1341"/>
    </row>
    <row r="97" spans="1:22" ht="12.95" customHeight="1">
      <c r="A97" s="563" t="s">
        <v>1697</v>
      </c>
      <c r="B97" s="40"/>
      <c r="C97" s="387"/>
      <c r="D97" s="40"/>
      <c r="E97" s="40"/>
      <c r="F97" s="608" t="e">
        <f>('Page 20'!P86)/('Page 17'!C31+'Page 17'!C52)</f>
        <v>#DIV/0!</v>
      </c>
      <c r="G97" s="577"/>
      <c r="H97" s="1367"/>
      <c r="I97" s="1341"/>
      <c r="J97" s="1341"/>
      <c r="K97" s="1341"/>
      <c r="L97" s="1341"/>
      <c r="M97" s="1341"/>
      <c r="N97" s="1341"/>
      <c r="O97" s="1341"/>
      <c r="P97" s="1341"/>
      <c r="Q97" s="1341"/>
      <c r="R97" s="1341"/>
      <c r="S97" s="1341"/>
      <c r="T97" s="1341"/>
      <c r="U97" s="1341"/>
      <c r="V97" s="1341"/>
    </row>
    <row r="98" spans="1:22" ht="12.95" customHeight="1">
      <c r="A98" s="569" t="s">
        <v>1698</v>
      </c>
      <c r="B98" s="219"/>
      <c r="C98" s="215"/>
      <c r="D98" s="219"/>
      <c r="E98" s="219"/>
      <c r="F98" s="732" t="e">
        <f>('Page 20'!P83)/('Page 17'!C31+'Page 17'!C52)</f>
        <v>#DIV/0!</v>
      </c>
      <c r="G98" s="577"/>
      <c r="H98" s="1367"/>
      <c r="I98" s="1341"/>
      <c r="J98" s="1341"/>
      <c r="K98" s="1341"/>
      <c r="L98" s="1341"/>
      <c r="M98" s="1341"/>
      <c r="N98" s="1341"/>
      <c r="O98" s="1341"/>
      <c r="P98" s="1341"/>
      <c r="Q98" s="1341"/>
      <c r="R98" s="1341"/>
      <c r="S98" s="1341"/>
      <c r="T98" s="1341"/>
      <c r="U98" s="1341"/>
      <c r="V98" s="1341"/>
    </row>
    <row r="99" spans="1:22" ht="12.95" customHeight="1">
      <c r="A99" s="569" t="s">
        <v>1699</v>
      </c>
      <c r="B99" s="219"/>
      <c r="C99" s="215"/>
      <c r="D99" s="219"/>
      <c r="E99" s="219"/>
      <c r="F99" s="732" t="e">
        <f>'Page 20'!P84/('Page 17'!C31+'Page 17'!C52)</f>
        <v>#DIV/0!</v>
      </c>
      <c r="G99" s="577"/>
      <c r="H99" s="1367"/>
      <c r="I99" s="1341"/>
      <c r="J99" s="1341"/>
      <c r="K99" s="1341"/>
      <c r="L99" s="1341"/>
      <c r="M99" s="1341"/>
      <c r="N99" s="1341"/>
      <c r="O99" s="1341"/>
      <c r="P99" s="1341"/>
      <c r="Q99" s="1341"/>
      <c r="R99" s="1341"/>
      <c r="S99" s="1341"/>
      <c r="T99" s="1341"/>
      <c r="U99" s="1341"/>
      <c r="V99" s="1341"/>
    </row>
    <row r="100" spans="1:22" ht="12.95" customHeight="1">
      <c r="A100" s="569" t="s">
        <v>679</v>
      </c>
      <c r="B100" s="219"/>
      <c r="C100" s="215"/>
      <c r="D100" s="219"/>
      <c r="E100" s="219"/>
      <c r="F100" s="732" t="e">
        <f>'Page 20'!P79/('Page 17'!C31+'Page 17'!C52)</f>
        <v>#DIV/0!</v>
      </c>
      <c r="G100" s="577"/>
      <c r="H100" s="1367"/>
      <c r="I100" s="1341"/>
      <c r="J100" s="1341"/>
      <c r="K100" s="1341"/>
      <c r="L100" s="1341"/>
      <c r="M100" s="1341"/>
      <c r="N100" s="1341"/>
      <c r="O100" s="1341"/>
      <c r="P100" s="1341"/>
      <c r="Q100" s="1341"/>
      <c r="R100" s="1341"/>
      <c r="S100" s="1341"/>
      <c r="T100" s="1341"/>
      <c r="U100" s="1341"/>
      <c r="V100" s="1341"/>
    </row>
    <row r="101" spans="1:22" ht="12.95" customHeight="1">
      <c r="A101" s="569" t="s">
        <v>680</v>
      </c>
      <c r="B101" s="219"/>
      <c r="C101" s="215"/>
      <c r="D101" s="219"/>
      <c r="E101" s="219"/>
      <c r="F101" s="732" t="e">
        <f>'Page 20'!P85/('Page 17'!C31+'Page 17'!C52)</f>
        <v>#DIV/0!</v>
      </c>
      <c r="G101" s="577"/>
      <c r="H101" s="1367"/>
      <c r="I101" s="1341"/>
      <c r="J101" s="1341"/>
      <c r="K101" s="1341"/>
      <c r="L101" s="1341"/>
      <c r="M101" s="1341"/>
      <c r="N101" s="1341"/>
      <c r="O101" s="1341"/>
      <c r="P101" s="1341"/>
      <c r="Q101" s="1341"/>
      <c r="R101" s="1341"/>
      <c r="S101" s="1341"/>
      <c r="T101" s="1341"/>
      <c r="U101" s="1341"/>
      <c r="V101" s="1341"/>
    </row>
    <row r="102" spans="1:22" ht="12.95" customHeight="1">
      <c r="A102" s="563" t="s">
        <v>206</v>
      </c>
      <c r="B102" s="40"/>
      <c r="C102" s="387"/>
      <c r="D102" s="40"/>
      <c r="E102" s="40"/>
      <c r="F102" s="1286" t="e">
        <f>SUM(F96:F101)</f>
        <v>#DIV/0!</v>
      </c>
      <c r="G102" s="605" t="s">
        <v>2069</v>
      </c>
      <c r="H102" s="1374"/>
      <c r="I102" s="1370" t="s">
        <v>716</v>
      </c>
      <c r="J102" s="1341"/>
      <c r="K102" s="1341"/>
      <c r="L102" s="1341"/>
      <c r="M102" s="1341"/>
      <c r="N102" s="1341"/>
      <c r="O102" s="1341"/>
      <c r="P102" s="1341"/>
      <c r="Q102" s="1341"/>
      <c r="R102" s="1341"/>
      <c r="S102" s="1341"/>
      <c r="T102" s="1341"/>
      <c r="U102" s="1341"/>
      <c r="V102" s="1341"/>
    </row>
    <row r="103" spans="1:22" ht="12.95" customHeight="1">
      <c r="A103" s="563"/>
      <c r="B103" s="182"/>
      <c r="C103" s="387"/>
      <c r="D103" s="182"/>
      <c r="E103" s="40"/>
      <c r="F103" s="608"/>
      <c r="G103" s="609" t="s">
        <v>2071</v>
      </c>
      <c r="H103" s="1359"/>
      <c r="I103" s="1341"/>
      <c r="J103" s="1341"/>
      <c r="K103" s="1341"/>
      <c r="L103" s="1341"/>
      <c r="M103" s="1341"/>
      <c r="N103" s="1341"/>
      <c r="O103" s="1341"/>
      <c r="P103" s="1341"/>
      <c r="Q103" s="1341"/>
      <c r="R103" s="1341"/>
      <c r="S103" s="1341"/>
      <c r="T103" s="1341"/>
      <c r="U103" s="1341"/>
      <c r="V103" s="1341"/>
    </row>
    <row r="104" spans="1:22" ht="12.95" customHeight="1" thickBot="1">
      <c r="A104" s="595" t="s">
        <v>1700</v>
      </c>
      <c r="B104" s="596"/>
      <c r="C104" s="597"/>
      <c r="D104" s="596"/>
      <c r="E104" s="596"/>
      <c r="F104" s="618" t="e">
        <f>'Page 22 - 26'!D113/'Page 17'!C31+'Page 17'!C52</f>
        <v>#DIV/0!</v>
      </c>
      <c r="G104" s="619" t="e">
        <f>(IF(F40&lt;0,F40+'Page 22 - 26'!D113,'Page 22 - 26'!D113)+IF(F44&lt;0,F44,0)+IF(F48&lt;0,F48,0)+IF(F77&lt;0,F77,0))/('Page 17'!C31+'Page 17'!C52)</f>
        <v>#DIV/0!</v>
      </c>
      <c r="H104" s="1378"/>
      <c r="I104" s="1341"/>
      <c r="J104" s="1341"/>
      <c r="K104" s="1341"/>
      <c r="L104" s="1341"/>
      <c r="M104" s="1341"/>
      <c r="N104" s="1341"/>
      <c r="O104" s="1341"/>
      <c r="P104" s="1341"/>
      <c r="Q104" s="1341"/>
      <c r="R104" s="1341"/>
      <c r="S104" s="1341"/>
      <c r="T104" s="1341"/>
      <c r="U104" s="1341"/>
      <c r="V104" s="1341"/>
    </row>
    <row r="105" spans="1:22" ht="6" customHeight="1" thickBot="1">
      <c r="F105" s="621"/>
      <c r="H105" s="1372"/>
      <c r="I105" s="1341"/>
      <c r="J105" s="1341"/>
      <c r="K105" s="1341"/>
      <c r="L105" s="1341"/>
      <c r="M105" s="1341"/>
      <c r="N105" s="1341"/>
      <c r="O105" s="1341"/>
      <c r="P105" s="1341"/>
      <c r="Q105" s="1341"/>
      <c r="R105" s="1341"/>
      <c r="S105" s="1341"/>
      <c r="T105" s="1341"/>
      <c r="U105" s="1341"/>
      <c r="V105" s="1341"/>
    </row>
    <row r="106" spans="1:22" ht="15">
      <c r="A106" s="2051" t="s">
        <v>1701</v>
      </c>
      <c r="B106" s="2052"/>
      <c r="C106" s="2052"/>
      <c r="D106" s="2052"/>
      <c r="E106" s="2052"/>
      <c r="F106" s="2052"/>
      <c r="G106" s="2053"/>
      <c r="H106" s="2027" t="s">
        <v>458</v>
      </c>
      <c r="I106" s="2028"/>
      <c r="J106" s="2028"/>
      <c r="K106" s="1341"/>
      <c r="L106" s="1341"/>
      <c r="M106" s="1341"/>
      <c r="N106" s="1341"/>
      <c r="O106" s="1341"/>
      <c r="P106" s="1341"/>
      <c r="Q106" s="1341"/>
      <c r="R106" s="1341"/>
      <c r="S106" s="1341"/>
      <c r="T106" s="1341"/>
      <c r="U106" s="1341"/>
      <c r="V106" s="1341"/>
    </row>
    <row r="107" spans="1:22" ht="12.95" customHeight="1">
      <c r="A107" s="563" t="s">
        <v>2306</v>
      </c>
      <c r="B107" s="40"/>
      <c r="C107" s="387"/>
      <c r="D107" s="40"/>
      <c r="E107" s="40"/>
      <c r="F107" s="608">
        <f>'Page 40'!H31</f>
        <v>0</v>
      </c>
      <c r="G107" s="577"/>
      <c r="H107" s="2029"/>
      <c r="I107" s="2028"/>
      <c r="J107" s="2028"/>
      <c r="K107" s="1341"/>
      <c r="L107" s="1341"/>
      <c r="M107" s="1341"/>
      <c r="N107" s="1341"/>
      <c r="O107" s="1341"/>
      <c r="P107" s="1341"/>
      <c r="Q107" s="1341"/>
      <c r="R107" s="1341"/>
      <c r="S107" s="1341"/>
      <c r="T107" s="1341"/>
      <c r="U107" s="1341"/>
      <c r="V107" s="1341"/>
    </row>
    <row r="108" spans="1:22" ht="12.95" customHeight="1">
      <c r="A108" s="569" t="s">
        <v>2307</v>
      </c>
      <c r="B108" s="219"/>
      <c r="C108" s="215"/>
      <c r="D108" s="219"/>
      <c r="E108" s="219"/>
      <c r="F108" s="732"/>
      <c r="G108" s="741" t="e">
        <f>F7</f>
        <v>#DIV/0!</v>
      </c>
      <c r="H108" s="2029"/>
      <c r="I108" s="2028"/>
      <c r="J108" s="2028"/>
      <c r="K108" s="1341"/>
      <c r="L108" s="1341"/>
      <c r="M108" s="1341"/>
      <c r="N108" s="1341"/>
      <c r="O108" s="1341"/>
      <c r="P108" s="1341"/>
      <c r="Q108" s="1341"/>
      <c r="R108" s="1341"/>
      <c r="S108" s="1341"/>
      <c r="T108" s="1341"/>
      <c r="U108" s="1341"/>
      <c r="V108" s="1341"/>
    </row>
    <row r="109" spans="1:22" ht="12.95" customHeight="1">
      <c r="A109" s="563" t="s">
        <v>2308</v>
      </c>
      <c r="B109" s="40"/>
      <c r="C109" s="387"/>
      <c r="D109" s="40"/>
      <c r="E109" s="40"/>
      <c r="F109" s="624"/>
      <c r="G109" s="623" t="e">
        <f>(F107/('Page 17'!C31+'Page 17'!C52))/12</f>
        <v>#DIV/0!</v>
      </c>
      <c r="H109" s="2029"/>
      <c r="I109" s="2028"/>
      <c r="J109" s="2028"/>
      <c r="K109" s="1341"/>
      <c r="L109" s="1341"/>
      <c r="M109" s="1341"/>
      <c r="N109" s="1341"/>
      <c r="O109" s="1341"/>
      <c r="P109" s="1341"/>
      <c r="Q109" s="1341"/>
      <c r="R109" s="1341"/>
      <c r="S109" s="1341"/>
      <c r="T109" s="1341"/>
      <c r="U109" s="1341"/>
      <c r="V109" s="1341"/>
    </row>
    <row r="110" spans="1:22" ht="12.95" customHeight="1" thickBot="1">
      <c r="A110" s="595" t="e">
        <f>IF(G110&lt;0,"OVER","UNDER")</f>
        <v>#DIV/0!</v>
      </c>
      <c r="B110" s="596" t="s">
        <v>1063</v>
      </c>
      <c r="C110" s="597"/>
      <c r="D110" s="596"/>
      <c r="E110" s="596"/>
      <c r="F110" s="596"/>
      <c r="G110" s="625" t="e">
        <f>G108-G109</f>
        <v>#DIV/0!</v>
      </c>
      <c r="H110" s="2029"/>
      <c r="I110" s="2028"/>
      <c r="J110" s="2028"/>
      <c r="K110" s="1341"/>
      <c r="L110" s="1341"/>
      <c r="M110" s="1341"/>
      <c r="N110" s="1341"/>
      <c r="O110" s="1341"/>
      <c r="P110" s="1341"/>
      <c r="Q110" s="1341"/>
      <c r="R110" s="1341"/>
      <c r="S110" s="1341"/>
      <c r="T110" s="1341"/>
      <c r="U110" s="1341"/>
      <c r="V110" s="1341"/>
    </row>
    <row r="111" spans="1:22" ht="12.95" customHeight="1">
      <c r="A111" s="40"/>
      <c r="B111" s="40"/>
      <c r="C111" s="387"/>
      <c r="D111" s="40"/>
      <c r="E111" s="40"/>
      <c r="F111" s="40"/>
      <c r="G111" s="580"/>
      <c r="H111" s="1379"/>
      <c r="I111" s="1380"/>
      <c r="J111" s="1341"/>
      <c r="K111" s="1341"/>
      <c r="L111" s="1341"/>
      <c r="M111" s="1341"/>
      <c r="N111" s="1341"/>
      <c r="O111" s="1341"/>
      <c r="P111" s="1341"/>
      <c r="Q111" s="1341"/>
      <c r="R111" s="1341"/>
      <c r="S111" s="1341"/>
      <c r="T111" s="1341"/>
      <c r="U111" s="1341"/>
      <c r="V111" s="1341"/>
    </row>
    <row r="112" spans="1:22" ht="12.95" customHeight="1">
      <c r="A112" s="63"/>
      <c r="B112" s="781"/>
      <c r="C112" s="781"/>
      <c r="D112" s="781"/>
      <c r="E112" s="781"/>
      <c r="F112" s="782"/>
      <c r="G112" s="783"/>
      <c r="H112" s="1355"/>
      <c r="I112" s="1356"/>
      <c r="J112" s="1356"/>
      <c r="K112" s="1341"/>
      <c r="L112" s="1341"/>
      <c r="M112" s="1341"/>
      <c r="N112" s="1341"/>
      <c r="O112" s="1341"/>
      <c r="P112" s="1341"/>
      <c r="Q112" s="1341"/>
      <c r="R112" s="1341"/>
      <c r="S112" s="1341"/>
      <c r="T112" s="1341"/>
      <c r="U112" s="1341"/>
      <c r="V112" s="1341"/>
    </row>
    <row r="113" spans="1:22" ht="6" customHeight="1" thickBot="1">
      <c r="I113" s="544"/>
      <c r="K113" s="1341"/>
      <c r="L113" s="1341"/>
      <c r="M113" s="1341"/>
      <c r="N113" s="1341"/>
      <c r="O113" s="1341"/>
      <c r="P113" s="1341"/>
      <c r="Q113" s="1341"/>
      <c r="R113" s="1341"/>
      <c r="S113" s="1341"/>
      <c r="T113" s="1341"/>
      <c r="U113" s="1341"/>
      <c r="V113" s="1341"/>
    </row>
    <row r="114" spans="1:22" ht="15">
      <c r="A114" s="626" t="s">
        <v>2309</v>
      </c>
      <c r="B114" s="627"/>
      <c r="C114" s="627"/>
      <c r="D114" s="627"/>
      <c r="E114" s="627"/>
      <c r="F114" s="627"/>
      <c r="G114" s="628"/>
      <c r="H114" s="628"/>
      <c r="I114" s="629"/>
      <c r="K114" s="1341"/>
      <c r="L114" s="1341"/>
      <c r="M114" s="1341"/>
      <c r="N114" s="1341"/>
      <c r="O114" s="1341"/>
      <c r="P114" s="1341"/>
      <c r="Q114" s="1341"/>
      <c r="R114" s="1341"/>
      <c r="S114" s="1341"/>
      <c r="T114" s="1341"/>
      <c r="U114" s="1341"/>
      <c r="V114" s="1341"/>
    </row>
    <row r="115" spans="1:22" ht="12.95" customHeight="1">
      <c r="A115" s="695" t="s">
        <v>55</v>
      </c>
      <c r="B115" s="696"/>
      <c r="C115" s="696"/>
      <c r="D115" s="696"/>
      <c r="E115" s="696"/>
      <c r="F115" s="696"/>
      <c r="G115" s="697"/>
      <c r="H115" s="697"/>
      <c r="I115" s="698"/>
      <c r="K115" s="1341"/>
      <c r="L115" s="1341"/>
      <c r="M115" s="1341"/>
      <c r="N115" s="1341"/>
      <c r="O115" s="1341"/>
      <c r="P115" s="1341"/>
      <c r="Q115" s="1341"/>
      <c r="R115" s="1341"/>
      <c r="S115" s="1341"/>
      <c r="T115" s="1341"/>
      <c r="U115" s="1341"/>
      <c r="V115" s="1341"/>
    </row>
    <row r="116" spans="1:22" ht="12.95" customHeight="1">
      <c r="A116" s="581"/>
      <c r="B116" s="40"/>
      <c r="C116" s="387"/>
      <c r="D116" s="40"/>
      <c r="E116" s="40"/>
      <c r="F116" s="40"/>
      <c r="G116" s="642" t="s">
        <v>2310</v>
      </c>
      <c r="H116" s="622"/>
      <c r="I116" s="630"/>
      <c r="K116" s="1341"/>
      <c r="L116" s="1341"/>
      <c r="M116" s="1341"/>
      <c r="N116" s="1341"/>
      <c r="O116" s="1341"/>
      <c r="P116" s="1341"/>
      <c r="Q116" s="1341"/>
      <c r="R116" s="1341"/>
      <c r="S116" s="1341"/>
      <c r="T116" s="1341"/>
      <c r="U116" s="1341"/>
      <c r="V116" s="1341"/>
    </row>
    <row r="117" spans="1:22" ht="12.95" customHeight="1">
      <c r="A117" s="563" t="s">
        <v>1516</v>
      </c>
      <c r="B117" s="182"/>
      <c r="C117" s="387"/>
      <c r="D117" s="182"/>
      <c r="E117" s="387" t="s">
        <v>2311</v>
      </c>
      <c r="F117" s="387" t="s">
        <v>2312</v>
      </c>
      <c r="G117" s="701" t="s">
        <v>2313</v>
      </c>
      <c r="H117" s="631"/>
      <c r="I117" s="543"/>
      <c r="K117" s="1341"/>
      <c r="L117" s="1341"/>
      <c r="M117" s="1341"/>
      <c r="N117" s="1341"/>
      <c r="O117" s="1341"/>
      <c r="P117" s="1341"/>
      <c r="Q117" s="1341"/>
      <c r="R117" s="1341"/>
      <c r="S117" s="1341"/>
      <c r="T117" s="1341"/>
      <c r="U117" s="1341"/>
      <c r="V117" s="1341"/>
    </row>
    <row r="118" spans="1:22" ht="12.95" customHeight="1">
      <c r="A118" s="692">
        <f>'Page 17'!B12</f>
        <v>0</v>
      </c>
      <c r="B118" s="182" t="s">
        <v>1517</v>
      </c>
      <c r="C118" s="387"/>
      <c r="D118" s="182"/>
      <c r="E118" s="326">
        <f>'Page 17'!C12</f>
        <v>0</v>
      </c>
      <c r="F118" s="624">
        <f>'Page 17'!F12</f>
        <v>0</v>
      </c>
      <c r="G118" s="642">
        <f>F118*E118*12</f>
        <v>0</v>
      </c>
      <c r="H118" s="622"/>
      <c r="I118" s="543"/>
      <c r="K118" s="1341"/>
      <c r="L118" s="1341"/>
      <c r="M118" s="1341"/>
      <c r="N118" s="1341"/>
      <c r="O118" s="1341"/>
      <c r="P118" s="1341"/>
      <c r="Q118" s="1341"/>
      <c r="R118" s="1341"/>
      <c r="S118" s="1341"/>
      <c r="T118" s="1341"/>
      <c r="U118" s="1341"/>
      <c r="V118" s="1341"/>
    </row>
    <row r="119" spans="1:22" ht="12.95" customHeight="1">
      <c r="A119" s="692">
        <f>'Page 17'!B13</f>
        <v>0</v>
      </c>
      <c r="B119" s="182" t="s">
        <v>1517</v>
      </c>
      <c r="C119" s="387"/>
      <c r="D119" s="182"/>
      <c r="E119" s="326">
        <f>'Page 17'!C13</f>
        <v>0</v>
      </c>
      <c r="F119" s="624">
        <f>'Page 17'!F13</f>
        <v>0</v>
      </c>
      <c r="G119" s="642">
        <f t="shared" ref="G119:G136" si="1">F119*E119*12</f>
        <v>0</v>
      </c>
      <c r="H119" s="622"/>
      <c r="I119" s="543"/>
      <c r="K119" s="1341"/>
      <c r="L119" s="1341"/>
      <c r="M119" s="1341"/>
      <c r="N119" s="1341"/>
      <c r="O119" s="1341"/>
      <c r="P119" s="1341"/>
      <c r="Q119" s="1341"/>
      <c r="R119" s="1341"/>
      <c r="S119" s="1341"/>
      <c r="T119" s="1341"/>
      <c r="U119" s="1341"/>
      <c r="V119" s="1341"/>
    </row>
    <row r="120" spans="1:22" ht="12.95" customHeight="1">
      <c r="A120" s="692">
        <f>'Page 17'!B14</f>
        <v>0</v>
      </c>
      <c r="B120" s="182" t="s">
        <v>1517</v>
      </c>
      <c r="C120" s="387"/>
      <c r="D120" s="182"/>
      <c r="E120" s="326">
        <f>'Page 17'!C14</f>
        <v>0</v>
      </c>
      <c r="F120" s="624">
        <f>'Page 17'!F14</f>
        <v>0</v>
      </c>
      <c r="G120" s="642">
        <f t="shared" si="1"/>
        <v>0</v>
      </c>
      <c r="H120" s="622"/>
      <c r="I120" s="543"/>
      <c r="K120" s="1341"/>
      <c r="L120" s="1341"/>
      <c r="M120" s="1341"/>
      <c r="N120" s="1341"/>
      <c r="O120" s="1341"/>
      <c r="P120" s="1341"/>
      <c r="Q120" s="1341"/>
      <c r="R120" s="1341"/>
      <c r="S120" s="1341"/>
      <c r="T120" s="1341"/>
      <c r="U120" s="1341"/>
      <c r="V120" s="1341"/>
    </row>
    <row r="121" spans="1:22" ht="12.95" customHeight="1">
      <c r="A121" s="692">
        <f>'Page 17'!B15</f>
        <v>0</v>
      </c>
      <c r="B121" s="182" t="s">
        <v>1517</v>
      </c>
      <c r="C121" s="387"/>
      <c r="D121" s="182"/>
      <c r="E121" s="326">
        <f>'Page 17'!C15</f>
        <v>0</v>
      </c>
      <c r="F121" s="624">
        <f>'Page 17'!F15</f>
        <v>0</v>
      </c>
      <c r="G121" s="642">
        <f t="shared" si="1"/>
        <v>0</v>
      </c>
      <c r="H121" s="622"/>
      <c r="I121" s="543"/>
      <c r="K121" s="1341"/>
      <c r="L121" s="1341"/>
      <c r="M121" s="1341"/>
      <c r="N121" s="1341"/>
      <c r="O121" s="1341"/>
      <c r="P121" s="1341"/>
      <c r="Q121" s="1341"/>
      <c r="R121" s="1341"/>
      <c r="S121" s="1341"/>
      <c r="T121" s="1341"/>
      <c r="U121" s="1341"/>
      <c r="V121" s="1341"/>
    </row>
    <row r="122" spans="1:22" ht="12.95" customHeight="1">
      <c r="A122" s="692">
        <f>'Page 17'!B16</f>
        <v>0</v>
      </c>
      <c r="B122" s="182" t="s">
        <v>1517</v>
      </c>
      <c r="C122" s="387"/>
      <c r="D122" s="182"/>
      <c r="E122" s="326">
        <f>'Page 17'!C16</f>
        <v>0</v>
      </c>
      <c r="F122" s="624">
        <f>'Page 17'!F16</f>
        <v>0</v>
      </c>
      <c r="G122" s="642">
        <f t="shared" si="1"/>
        <v>0</v>
      </c>
      <c r="H122" s="622"/>
      <c r="I122" s="543"/>
      <c r="K122" s="1341"/>
      <c r="L122" s="1341"/>
      <c r="M122" s="1341"/>
      <c r="N122" s="1341"/>
      <c r="O122" s="1341"/>
      <c r="P122" s="1341"/>
      <c r="Q122" s="1341"/>
      <c r="R122" s="1341"/>
      <c r="S122" s="1341"/>
      <c r="T122" s="1341"/>
      <c r="U122" s="1341"/>
      <c r="V122" s="1341"/>
    </row>
    <row r="123" spans="1:22" ht="12.95" customHeight="1">
      <c r="A123" s="692">
        <f>'Page 17'!B17</f>
        <v>0</v>
      </c>
      <c r="B123" s="182" t="s">
        <v>1517</v>
      </c>
      <c r="C123" s="387"/>
      <c r="D123" s="182"/>
      <c r="E123" s="326">
        <f>'Page 17'!C17</f>
        <v>0</v>
      </c>
      <c r="F123" s="624">
        <f>'Page 17'!F17</f>
        <v>0</v>
      </c>
      <c r="G123" s="642">
        <f t="shared" si="1"/>
        <v>0</v>
      </c>
      <c r="H123" s="622"/>
      <c r="I123" s="543"/>
      <c r="K123" s="1341"/>
      <c r="L123" s="1341"/>
      <c r="M123" s="1341"/>
      <c r="N123" s="1341"/>
      <c r="O123" s="1341"/>
      <c r="P123" s="1341"/>
      <c r="Q123" s="1341"/>
      <c r="R123" s="1341"/>
      <c r="S123" s="1341"/>
      <c r="T123" s="1341"/>
      <c r="U123" s="1341"/>
      <c r="V123" s="1341"/>
    </row>
    <row r="124" spans="1:22" ht="12.95" customHeight="1">
      <c r="A124" s="692">
        <f>'Page 17'!B18</f>
        <v>0</v>
      </c>
      <c r="B124" s="182" t="s">
        <v>1517</v>
      </c>
      <c r="C124" s="387"/>
      <c r="D124" s="182"/>
      <c r="E124" s="326">
        <f>'Page 17'!C18</f>
        <v>0</v>
      </c>
      <c r="F124" s="624">
        <f>'Page 17'!F18</f>
        <v>0</v>
      </c>
      <c r="G124" s="642">
        <f t="shared" si="1"/>
        <v>0</v>
      </c>
      <c r="H124" s="622"/>
      <c r="I124" s="543"/>
      <c r="K124" s="1341"/>
      <c r="L124" s="1341"/>
      <c r="M124" s="1341"/>
      <c r="N124" s="1341"/>
      <c r="O124" s="1341"/>
      <c r="P124" s="1341"/>
      <c r="Q124" s="1341"/>
      <c r="R124" s="1341"/>
      <c r="S124" s="1341"/>
      <c r="T124" s="1341"/>
      <c r="U124" s="1341"/>
      <c r="V124" s="1341"/>
    </row>
    <row r="125" spans="1:22" ht="12.95" customHeight="1">
      <c r="A125" s="692">
        <f>'Page 17'!B19</f>
        <v>0</v>
      </c>
      <c r="B125" s="182" t="s">
        <v>1517</v>
      </c>
      <c r="C125" s="387"/>
      <c r="D125" s="182"/>
      <c r="E125" s="326">
        <f>'Page 17'!C19</f>
        <v>0</v>
      </c>
      <c r="F125" s="624">
        <f>'Page 17'!F19</f>
        <v>0</v>
      </c>
      <c r="G125" s="642">
        <f t="shared" si="1"/>
        <v>0</v>
      </c>
      <c r="H125" s="622"/>
      <c r="I125" s="543"/>
      <c r="K125" s="1341"/>
      <c r="L125" s="1341"/>
      <c r="M125" s="1341"/>
      <c r="N125" s="1341"/>
      <c r="O125" s="1341"/>
      <c r="P125" s="1341"/>
      <c r="Q125" s="1341"/>
      <c r="R125" s="1341"/>
      <c r="S125" s="1341"/>
      <c r="T125" s="1341"/>
      <c r="U125" s="1341"/>
      <c r="V125" s="1341"/>
    </row>
    <row r="126" spans="1:22" ht="12.95" customHeight="1">
      <c r="A126" s="692">
        <f>'Page 17'!B20</f>
        <v>0</v>
      </c>
      <c r="B126" s="182" t="s">
        <v>1517</v>
      </c>
      <c r="C126" s="387"/>
      <c r="D126" s="182"/>
      <c r="E126" s="326">
        <f>'Page 17'!C20</f>
        <v>0</v>
      </c>
      <c r="F126" s="624">
        <f>'Page 17'!F20</f>
        <v>0</v>
      </c>
      <c r="G126" s="642">
        <f t="shared" si="1"/>
        <v>0</v>
      </c>
      <c r="H126" s="622"/>
      <c r="I126" s="543"/>
      <c r="K126" s="1341"/>
      <c r="L126" s="1341"/>
      <c r="M126" s="1341"/>
      <c r="N126" s="1341"/>
      <c r="O126" s="1341"/>
      <c r="P126" s="1341"/>
      <c r="Q126" s="1341"/>
      <c r="R126" s="1341"/>
      <c r="S126" s="1341"/>
      <c r="T126" s="1341"/>
      <c r="U126" s="1341"/>
      <c r="V126" s="1341"/>
    </row>
    <row r="127" spans="1:22">
      <c r="A127" s="692">
        <f>'Page 17'!B21</f>
        <v>0</v>
      </c>
      <c r="B127" s="182" t="s">
        <v>1517</v>
      </c>
      <c r="C127" s="387"/>
      <c r="D127" s="182"/>
      <c r="E127" s="326">
        <f>'Page 17'!C21</f>
        <v>0</v>
      </c>
      <c r="F127" s="624">
        <f>'Page 17'!F21</f>
        <v>0</v>
      </c>
      <c r="G127" s="642">
        <f t="shared" si="1"/>
        <v>0</v>
      </c>
      <c r="H127" s="622"/>
      <c r="I127" s="543"/>
      <c r="K127" s="1341"/>
      <c r="L127" s="1341"/>
      <c r="M127" s="1341"/>
      <c r="N127" s="1341"/>
      <c r="O127" s="1341"/>
      <c r="P127" s="1341"/>
      <c r="Q127" s="1341"/>
      <c r="R127" s="1341"/>
      <c r="S127" s="1341"/>
      <c r="T127" s="1341"/>
      <c r="U127" s="1341"/>
      <c r="V127" s="1341"/>
    </row>
    <row r="128" spans="1:22">
      <c r="A128" s="692">
        <f>'Page 17'!B22</f>
        <v>0</v>
      </c>
      <c r="B128" s="182" t="s">
        <v>1517</v>
      </c>
      <c r="C128" s="387"/>
      <c r="D128" s="182"/>
      <c r="E128" s="326">
        <f>'Page 17'!C22</f>
        <v>0</v>
      </c>
      <c r="F128" s="624">
        <f>'Page 17'!F22</f>
        <v>0</v>
      </c>
      <c r="G128" s="642">
        <f t="shared" si="1"/>
        <v>0</v>
      </c>
      <c r="H128" s="622"/>
      <c r="I128" s="543"/>
      <c r="K128" s="1341"/>
      <c r="L128" s="1341"/>
      <c r="M128" s="1341"/>
      <c r="N128" s="1341"/>
      <c r="O128" s="1341"/>
      <c r="P128" s="1341"/>
      <c r="Q128" s="1341"/>
      <c r="R128" s="1341"/>
      <c r="S128" s="1341"/>
      <c r="T128" s="1341"/>
      <c r="U128" s="1341"/>
      <c r="V128" s="1341"/>
    </row>
    <row r="129" spans="1:22">
      <c r="A129" s="692">
        <f>'Page 17'!B23</f>
        <v>0</v>
      </c>
      <c r="B129" s="182" t="s">
        <v>1517</v>
      </c>
      <c r="C129" s="387"/>
      <c r="D129" s="182"/>
      <c r="E129" s="326">
        <f>'Page 17'!C23</f>
        <v>0</v>
      </c>
      <c r="F129" s="624">
        <f>'Page 17'!F23</f>
        <v>0</v>
      </c>
      <c r="G129" s="642">
        <f t="shared" si="1"/>
        <v>0</v>
      </c>
      <c r="H129" s="622"/>
      <c r="I129" s="543"/>
      <c r="K129" s="1341"/>
      <c r="L129" s="1341"/>
      <c r="M129" s="1341"/>
      <c r="N129" s="1341"/>
      <c r="O129" s="1341"/>
      <c r="P129" s="1341"/>
      <c r="Q129" s="1341"/>
      <c r="R129" s="1341"/>
      <c r="S129" s="1341"/>
      <c r="T129" s="1341"/>
      <c r="U129" s="1341"/>
      <c r="V129" s="1341"/>
    </row>
    <row r="130" spans="1:22">
      <c r="A130" s="692">
        <f>'Page 17'!B24</f>
        <v>0</v>
      </c>
      <c r="B130" s="182" t="s">
        <v>1517</v>
      </c>
      <c r="C130" s="387"/>
      <c r="D130" s="182"/>
      <c r="E130" s="326">
        <f>'Page 17'!C24</f>
        <v>0</v>
      </c>
      <c r="F130" s="624">
        <f>'Page 17'!F24</f>
        <v>0</v>
      </c>
      <c r="G130" s="642">
        <f t="shared" si="1"/>
        <v>0</v>
      </c>
      <c r="H130" s="622"/>
      <c r="I130" s="543"/>
      <c r="K130" s="1341"/>
      <c r="L130" s="1341"/>
      <c r="M130" s="1341"/>
      <c r="N130" s="1341"/>
      <c r="O130" s="1341"/>
      <c r="P130" s="1341"/>
      <c r="Q130" s="1341"/>
      <c r="R130" s="1341"/>
      <c r="S130" s="1341"/>
      <c r="T130" s="1341"/>
      <c r="U130" s="1341"/>
      <c r="V130" s="1341"/>
    </row>
    <row r="131" spans="1:22">
      <c r="A131" s="692">
        <f>'Page 17'!B25</f>
        <v>0</v>
      </c>
      <c r="B131" s="182" t="s">
        <v>1517</v>
      </c>
      <c r="C131" s="387"/>
      <c r="D131" s="182"/>
      <c r="E131" s="326">
        <f>'Page 17'!C25</f>
        <v>0</v>
      </c>
      <c r="F131" s="624">
        <f>'Page 17'!F25</f>
        <v>0</v>
      </c>
      <c r="G131" s="642">
        <f t="shared" si="1"/>
        <v>0</v>
      </c>
      <c r="H131" s="622"/>
      <c r="I131" s="543"/>
      <c r="K131" s="1341"/>
      <c r="L131" s="1341"/>
      <c r="M131" s="1341"/>
      <c r="N131" s="1341"/>
      <c r="O131" s="1341"/>
      <c r="P131" s="1341"/>
      <c r="Q131" s="1341"/>
      <c r="R131" s="1341"/>
      <c r="S131" s="1341"/>
      <c r="T131" s="1341"/>
      <c r="U131" s="1341"/>
      <c r="V131" s="1341"/>
    </row>
    <row r="132" spans="1:22">
      <c r="A132" s="692">
        <f>'Page 17'!B26</f>
        <v>0</v>
      </c>
      <c r="B132" s="182" t="s">
        <v>1517</v>
      </c>
      <c r="C132" s="387"/>
      <c r="D132" s="182"/>
      <c r="E132" s="326">
        <f>'Page 17'!C26</f>
        <v>0</v>
      </c>
      <c r="F132" s="624">
        <f>'Page 17'!F26</f>
        <v>0</v>
      </c>
      <c r="G132" s="642">
        <f t="shared" si="1"/>
        <v>0</v>
      </c>
      <c r="H132" s="622"/>
      <c r="I132" s="543"/>
      <c r="K132" s="1341"/>
      <c r="L132" s="1341"/>
      <c r="M132" s="1341"/>
      <c r="N132" s="1341"/>
      <c r="O132" s="1341"/>
      <c r="P132" s="1341"/>
      <c r="Q132" s="1341"/>
      <c r="R132" s="1341"/>
      <c r="S132" s="1341"/>
      <c r="T132" s="1341"/>
      <c r="U132" s="1341"/>
      <c r="V132" s="1341"/>
    </row>
    <row r="133" spans="1:22">
      <c r="A133" s="692">
        <f>'Page 17'!B27</f>
        <v>0</v>
      </c>
      <c r="B133" s="182" t="s">
        <v>1517</v>
      </c>
      <c r="C133" s="387"/>
      <c r="D133" s="182"/>
      <c r="E133" s="326">
        <f>'Page 17'!C27</f>
        <v>0</v>
      </c>
      <c r="F133" s="624">
        <f>'Page 17'!F27</f>
        <v>0</v>
      </c>
      <c r="G133" s="642">
        <f t="shared" si="1"/>
        <v>0</v>
      </c>
      <c r="H133" s="622"/>
      <c r="I133" s="543"/>
      <c r="K133" s="1341"/>
      <c r="L133" s="1341"/>
      <c r="M133" s="1341"/>
      <c r="N133" s="1341"/>
      <c r="O133" s="1341"/>
      <c r="P133" s="1341"/>
      <c r="Q133" s="1341"/>
      <c r="R133" s="1341"/>
      <c r="S133" s="1341"/>
      <c r="T133" s="1341"/>
      <c r="U133" s="1341"/>
      <c r="V133" s="1341"/>
    </row>
    <row r="134" spans="1:22">
      <c r="A134" s="692">
        <f>'Page 17'!B28</f>
        <v>0</v>
      </c>
      <c r="B134" s="182" t="s">
        <v>1517</v>
      </c>
      <c r="C134" s="387"/>
      <c r="D134" s="182"/>
      <c r="E134" s="326">
        <f>'Page 17'!C28</f>
        <v>0</v>
      </c>
      <c r="F134" s="624">
        <f>'Page 17'!F28</f>
        <v>0</v>
      </c>
      <c r="G134" s="642">
        <f t="shared" si="1"/>
        <v>0</v>
      </c>
      <c r="H134" s="622"/>
      <c r="I134" s="543"/>
      <c r="K134" s="1341"/>
      <c r="L134" s="1341"/>
      <c r="M134" s="1341"/>
      <c r="N134" s="1341"/>
      <c r="O134" s="1341"/>
      <c r="P134" s="1341"/>
      <c r="Q134" s="1341"/>
      <c r="R134" s="1341"/>
      <c r="S134" s="1341"/>
      <c r="T134" s="1341"/>
      <c r="U134" s="1341"/>
      <c r="V134" s="1341"/>
    </row>
    <row r="135" spans="1:22">
      <c r="A135" s="692">
        <f>'Page 17'!B29</f>
        <v>0</v>
      </c>
      <c r="B135" s="182" t="s">
        <v>1517</v>
      </c>
      <c r="C135" s="387"/>
      <c r="D135" s="182"/>
      <c r="E135" s="326">
        <f>'Page 17'!C29</f>
        <v>0</v>
      </c>
      <c r="F135" s="624">
        <f>'Page 17'!F29</f>
        <v>0</v>
      </c>
      <c r="G135" s="642">
        <f t="shared" si="1"/>
        <v>0</v>
      </c>
      <c r="H135" s="622"/>
      <c r="I135" s="543"/>
      <c r="K135" s="1341"/>
      <c r="L135" s="1341"/>
      <c r="M135" s="1341"/>
      <c r="N135" s="1341"/>
      <c r="O135" s="1341"/>
      <c r="P135" s="1341"/>
      <c r="Q135" s="1341"/>
      <c r="R135" s="1341"/>
      <c r="S135" s="1341"/>
      <c r="T135" s="1341"/>
      <c r="U135" s="1341"/>
      <c r="V135" s="1341"/>
    </row>
    <row r="136" spans="1:22">
      <c r="A136" s="692">
        <f>'Page 17'!B30</f>
        <v>0</v>
      </c>
      <c r="B136" s="182" t="s">
        <v>1517</v>
      </c>
      <c r="C136" s="387"/>
      <c r="D136" s="182"/>
      <c r="E136" s="326">
        <f>'Page 17'!C30</f>
        <v>0</v>
      </c>
      <c r="F136" s="624">
        <f>'Page 17'!F30</f>
        <v>0</v>
      </c>
      <c r="G136" s="642">
        <f t="shared" si="1"/>
        <v>0</v>
      </c>
      <c r="H136" s="622"/>
      <c r="I136" s="543"/>
      <c r="K136" s="1341"/>
      <c r="L136" s="1341"/>
      <c r="M136" s="1341"/>
      <c r="N136" s="1341"/>
      <c r="O136" s="1341"/>
      <c r="P136" s="1341"/>
      <c r="Q136" s="1341"/>
      <c r="R136" s="1341"/>
      <c r="S136" s="1341"/>
      <c r="T136" s="1341"/>
      <c r="U136" s="1341"/>
      <c r="V136" s="1341"/>
    </row>
    <row r="137" spans="1:22">
      <c r="A137" s="879" t="s">
        <v>56</v>
      </c>
      <c r="B137" s="880"/>
      <c r="C137" s="880"/>
      <c r="D137" s="880"/>
      <c r="E137" s="881"/>
      <c r="F137" s="882"/>
      <c r="G137" s="883"/>
      <c r="H137" s="883"/>
      <c r="I137" s="884"/>
      <c r="K137" s="1341"/>
      <c r="L137" s="1341"/>
      <c r="M137" s="1341"/>
      <c r="N137" s="1341"/>
      <c r="O137" s="1341"/>
      <c r="P137" s="1341"/>
      <c r="Q137" s="1341"/>
      <c r="R137" s="1341"/>
      <c r="S137" s="1341"/>
      <c r="T137" s="1341"/>
      <c r="U137" s="1341"/>
      <c r="V137" s="1341"/>
    </row>
    <row r="138" spans="1:22" ht="12.95" customHeight="1">
      <c r="A138" s="581"/>
      <c r="B138" s="40"/>
      <c r="C138" s="387"/>
      <c r="D138" s="40"/>
      <c r="E138" s="387"/>
      <c r="F138" s="387"/>
      <c r="G138" s="642" t="s">
        <v>2310</v>
      </c>
      <c r="H138" s="622"/>
      <c r="I138" s="630"/>
      <c r="K138" s="1341"/>
      <c r="L138" s="1341"/>
      <c r="M138" s="1341"/>
      <c r="N138" s="1341"/>
      <c r="O138" s="1341"/>
      <c r="P138" s="1341"/>
      <c r="Q138" s="1341"/>
      <c r="R138" s="1341"/>
      <c r="S138" s="1341"/>
      <c r="T138" s="1341"/>
      <c r="U138" s="1341"/>
      <c r="V138" s="1341"/>
    </row>
    <row r="139" spans="1:22" ht="12.95" customHeight="1">
      <c r="A139" s="563" t="s">
        <v>1516</v>
      </c>
      <c r="B139" s="182"/>
      <c r="C139" s="387"/>
      <c r="D139" s="182"/>
      <c r="E139" s="387" t="s">
        <v>2311</v>
      </c>
      <c r="F139" s="387" t="s">
        <v>2312</v>
      </c>
      <c r="G139" s="701" t="s">
        <v>2313</v>
      </c>
      <c r="H139" s="631"/>
      <c r="I139" s="543"/>
      <c r="K139" s="1341"/>
      <c r="L139" s="1341"/>
      <c r="M139" s="1341"/>
      <c r="N139" s="1341"/>
      <c r="O139" s="1341"/>
      <c r="P139" s="1341"/>
      <c r="Q139" s="1341"/>
      <c r="R139" s="1341"/>
      <c r="S139" s="1341"/>
      <c r="T139" s="1341"/>
      <c r="U139" s="1341"/>
      <c r="V139" s="1341"/>
    </row>
    <row r="140" spans="1:22">
      <c r="A140" s="700">
        <f>'Page 17'!B38</f>
        <v>0</v>
      </c>
      <c r="B140" s="182" t="s">
        <v>1517</v>
      </c>
      <c r="C140" s="693"/>
      <c r="D140" s="693"/>
      <c r="E140" s="326">
        <f>'Page 17'!C38</f>
        <v>0</v>
      </c>
      <c r="F140" s="326">
        <f>'Page 17'!F38</f>
        <v>0</v>
      </c>
      <c r="G140" s="642">
        <f>F140*E140*12</f>
        <v>0</v>
      </c>
      <c r="H140" s="699"/>
      <c r="I140" s="694"/>
      <c r="K140" s="1341"/>
      <c r="L140" s="1341"/>
      <c r="M140" s="1341"/>
      <c r="N140" s="1341"/>
      <c r="O140" s="1341"/>
      <c r="P140" s="1341"/>
      <c r="Q140" s="1341"/>
      <c r="R140" s="1341"/>
      <c r="S140" s="1341"/>
      <c r="T140" s="1341"/>
      <c r="U140" s="1341"/>
      <c r="V140" s="1341"/>
    </row>
    <row r="141" spans="1:22">
      <c r="A141" s="700">
        <f>'Page 17'!B39</f>
        <v>0</v>
      </c>
      <c r="B141" s="182" t="s">
        <v>1517</v>
      </c>
      <c r="C141" s="387"/>
      <c r="D141" s="182"/>
      <c r="E141" s="326">
        <f>'Page 17'!C39</f>
        <v>0</v>
      </c>
      <c r="F141" s="326">
        <f>'Page 17'!F39</f>
        <v>0</v>
      </c>
      <c r="G141" s="642">
        <f>F141*E141*12</f>
        <v>0</v>
      </c>
      <c r="H141" s="622"/>
      <c r="I141" s="543"/>
      <c r="K141" s="1341"/>
      <c r="L141" s="1341"/>
      <c r="M141" s="1341"/>
      <c r="N141" s="1341"/>
      <c r="O141" s="1341"/>
      <c r="P141" s="1341"/>
      <c r="Q141" s="1341"/>
      <c r="R141" s="1341"/>
      <c r="S141" s="1341"/>
      <c r="T141" s="1341"/>
      <c r="U141" s="1341"/>
      <c r="V141" s="1341"/>
    </row>
    <row r="142" spans="1:22">
      <c r="A142" s="879" t="s">
        <v>1138</v>
      </c>
      <c r="B142" s="880"/>
      <c r="C142" s="880"/>
      <c r="D142" s="880"/>
      <c r="E142" s="881"/>
      <c r="F142" s="882"/>
      <c r="G142" s="883"/>
      <c r="H142" s="883"/>
      <c r="I142" s="884"/>
      <c r="K142" s="1341"/>
      <c r="L142" s="1341"/>
      <c r="M142" s="1341"/>
      <c r="N142" s="1341"/>
      <c r="O142" s="1341"/>
      <c r="P142" s="1341"/>
      <c r="Q142" s="1341"/>
      <c r="R142" s="1341"/>
      <c r="S142" s="1341"/>
      <c r="T142" s="1341"/>
      <c r="U142" s="1341"/>
      <c r="V142" s="1341"/>
    </row>
    <row r="143" spans="1:22" ht="12.95" customHeight="1">
      <c r="A143" s="846"/>
      <c r="B143" s="847"/>
      <c r="C143" s="847"/>
      <c r="D143" s="847"/>
      <c r="E143" s="847"/>
      <c r="F143" s="847"/>
      <c r="G143" s="850" t="s">
        <v>2310</v>
      </c>
      <c r="H143" s="848"/>
      <c r="I143" s="849"/>
      <c r="K143" s="1341"/>
      <c r="L143" s="1341"/>
      <c r="M143" s="1341"/>
      <c r="N143" s="1341"/>
      <c r="O143" s="1341"/>
      <c r="P143" s="1341"/>
      <c r="Q143" s="1341"/>
      <c r="R143" s="1341"/>
      <c r="S143" s="1341"/>
      <c r="T143" s="1341"/>
      <c r="U143" s="1341"/>
      <c r="V143" s="1341"/>
    </row>
    <row r="144" spans="1:22" ht="12.95" customHeight="1">
      <c r="A144" s="563" t="s">
        <v>1516</v>
      </c>
      <c r="B144" s="182"/>
      <c r="C144" s="387"/>
      <c r="D144" s="182"/>
      <c r="E144" s="387" t="s">
        <v>2311</v>
      </c>
      <c r="F144" s="387" t="s">
        <v>2312</v>
      </c>
      <c r="G144" s="701" t="s">
        <v>2313</v>
      </c>
      <c r="H144" s="631"/>
      <c r="I144" s="2025" t="s">
        <v>514</v>
      </c>
      <c r="K144" s="1341"/>
      <c r="L144" s="1341"/>
      <c r="M144" s="1341"/>
      <c r="N144" s="1341"/>
      <c r="O144" s="1341"/>
      <c r="P144" s="1341"/>
      <c r="Q144" s="1341"/>
      <c r="R144" s="1341"/>
      <c r="S144" s="1341"/>
      <c r="T144" s="1341"/>
      <c r="U144" s="1341"/>
      <c r="V144" s="1341"/>
    </row>
    <row r="145" spans="1:22" ht="12.95" customHeight="1">
      <c r="A145" s="692">
        <f>'Page 17'!B46</f>
        <v>0</v>
      </c>
      <c r="B145" s="182" t="s">
        <v>1517</v>
      </c>
      <c r="C145" s="387"/>
      <c r="D145" s="182"/>
      <c r="E145" s="683">
        <f>'Page 17'!C46</f>
        <v>0</v>
      </c>
      <c r="F145" s="608">
        <f>'Page 17'!F46</f>
        <v>0</v>
      </c>
      <c r="G145" s="622">
        <f t="shared" ref="G145:G150" si="2">F145*E145*12</f>
        <v>0</v>
      </c>
      <c r="H145" s="622"/>
      <c r="I145" s="2026"/>
      <c r="K145" s="1341"/>
      <c r="L145" s="1341"/>
      <c r="M145" s="1341"/>
      <c r="N145" s="1341"/>
      <c r="O145" s="1341"/>
      <c r="P145" s="1341"/>
      <c r="Q145" s="1341"/>
      <c r="R145" s="1341"/>
      <c r="S145" s="1341"/>
      <c r="T145" s="1341"/>
      <c r="U145" s="1341"/>
      <c r="V145" s="1341"/>
    </row>
    <row r="146" spans="1:22">
      <c r="A146" s="692">
        <f>'Page 17'!B47</f>
        <v>0</v>
      </c>
      <c r="B146" s="182" t="s">
        <v>1517</v>
      </c>
      <c r="C146" s="387"/>
      <c r="D146" s="182"/>
      <c r="E146" s="683">
        <f>'Page 17'!C47</f>
        <v>0</v>
      </c>
      <c r="F146" s="608">
        <f>'Page 17'!F47</f>
        <v>0</v>
      </c>
      <c r="G146" s="622">
        <f t="shared" si="2"/>
        <v>0</v>
      </c>
      <c r="H146" s="622"/>
      <c r="I146" s="2026"/>
      <c r="K146" s="1341"/>
      <c r="L146" s="1341"/>
      <c r="M146" s="1341"/>
      <c r="N146" s="1341"/>
      <c r="O146" s="1341"/>
      <c r="P146" s="1341"/>
      <c r="Q146" s="1341"/>
      <c r="R146" s="1341"/>
      <c r="S146" s="1341"/>
      <c r="T146" s="1341"/>
      <c r="U146" s="1341"/>
      <c r="V146" s="1341"/>
    </row>
    <row r="147" spans="1:22">
      <c r="A147" s="692">
        <f>'Page 17'!B48</f>
        <v>0</v>
      </c>
      <c r="B147" s="182" t="s">
        <v>1517</v>
      </c>
      <c r="C147" s="387"/>
      <c r="D147" s="182"/>
      <c r="E147" s="683">
        <f>'Page 17'!C48</f>
        <v>0</v>
      </c>
      <c r="F147" s="608">
        <f>'Page 17'!F48</f>
        <v>0</v>
      </c>
      <c r="G147" s="622">
        <f t="shared" si="2"/>
        <v>0</v>
      </c>
      <c r="H147" s="622"/>
      <c r="I147" s="2026"/>
      <c r="K147" s="1341"/>
      <c r="L147" s="1341"/>
      <c r="M147" s="1341"/>
      <c r="N147" s="1341"/>
      <c r="O147" s="1341"/>
      <c r="P147" s="1341"/>
      <c r="Q147" s="1341"/>
      <c r="R147" s="1341"/>
      <c r="S147" s="1341"/>
      <c r="T147" s="1341"/>
      <c r="U147" s="1341"/>
      <c r="V147" s="1341"/>
    </row>
    <row r="148" spans="1:22">
      <c r="A148" s="692">
        <f>'Page 17'!B49</f>
        <v>0</v>
      </c>
      <c r="B148" s="182" t="s">
        <v>1517</v>
      </c>
      <c r="C148" s="387"/>
      <c r="D148" s="182"/>
      <c r="E148" s="683">
        <f>'Page 17'!C49</f>
        <v>0</v>
      </c>
      <c r="F148" s="608">
        <f>'Page 17'!F49</f>
        <v>0</v>
      </c>
      <c r="G148" s="622">
        <f t="shared" si="2"/>
        <v>0</v>
      </c>
      <c r="H148" s="622"/>
      <c r="I148" s="2026"/>
      <c r="K148" s="1341"/>
      <c r="L148" s="1341"/>
      <c r="M148" s="1341"/>
      <c r="N148" s="1341"/>
      <c r="O148" s="1341"/>
      <c r="P148" s="1341"/>
      <c r="Q148" s="1341"/>
      <c r="R148" s="1341"/>
      <c r="S148" s="1341"/>
      <c r="T148" s="1341"/>
      <c r="U148" s="1341"/>
      <c r="V148" s="1341"/>
    </row>
    <row r="149" spans="1:22">
      <c r="A149" s="692">
        <f>'Page 17'!B50</f>
        <v>0</v>
      </c>
      <c r="B149" s="182" t="s">
        <v>1517</v>
      </c>
      <c r="C149" s="387"/>
      <c r="D149" s="182"/>
      <c r="E149" s="683">
        <f>'Page 17'!C50</f>
        <v>0</v>
      </c>
      <c r="F149" s="608">
        <f>'Page 17'!F50</f>
        <v>0</v>
      </c>
      <c r="G149" s="622">
        <f t="shared" si="2"/>
        <v>0</v>
      </c>
      <c r="H149" s="622"/>
      <c r="I149" s="2026"/>
      <c r="K149" s="1341"/>
      <c r="L149" s="1341"/>
      <c r="M149" s="1341"/>
      <c r="N149" s="1341"/>
      <c r="O149" s="1341"/>
      <c r="P149" s="1341"/>
      <c r="Q149" s="1341"/>
      <c r="R149" s="1341"/>
      <c r="S149" s="1341"/>
      <c r="T149" s="1341"/>
      <c r="U149" s="1341"/>
      <c r="V149" s="1341"/>
    </row>
    <row r="150" spans="1:22">
      <c r="A150" s="692">
        <f>'Page 17'!B51</f>
        <v>0</v>
      </c>
      <c r="B150" s="182" t="s">
        <v>1517</v>
      </c>
      <c r="C150" s="387"/>
      <c r="D150" s="182"/>
      <c r="E150" s="683">
        <f>'Page 17'!C51</f>
        <v>0</v>
      </c>
      <c r="F150" s="608">
        <f>'Page 17'!F51</f>
        <v>0</v>
      </c>
      <c r="G150" s="622">
        <f t="shared" si="2"/>
        <v>0</v>
      </c>
      <c r="H150" s="622"/>
      <c r="I150" s="2026"/>
      <c r="K150" s="1341"/>
      <c r="L150" s="1341"/>
      <c r="M150" s="1341"/>
      <c r="N150" s="1341"/>
      <c r="O150" s="1341"/>
      <c r="P150" s="1341"/>
      <c r="Q150" s="1341"/>
      <c r="R150" s="1341"/>
      <c r="S150" s="1341"/>
      <c r="T150" s="1341"/>
      <c r="U150" s="1341"/>
      <c r="V150" s="1341"/>
    </row>
    <row r="151" spans="1:22">
      <c r="A151" s="563"/>
      <c r="B151" s="40" t="s">
        <v>2314</v>
      </c>
      <c r="C151" s="387"/>
      <c r="D151" s="40"/>
      <c r="E151" s="40"/>
      <c r="F151" s="608">
        <v>0</v>
      </c>
      <c r="G151" s="622">
        <f>F151*E151*12</f>
        <v>0</v>
      </c>
      <c r="H151" s="622"/>
      <c r="I151" s="2026"/>
      <c r="K151" s="1341"/>
      <c r="L151" s="1341"/>
      <c r="M151" s="1341"/>
      <c r="N151" s="1341"/>
      <c r="O151" s="1341"/>
      <c r="P151" s="1341"/>
      <c r="Q151" s="1341"/>
      <c r="R151" s="1341"/>
      <c r="S151" s="1341"/>
      <c r="T151" s="1341"/>
      <c r="U151" s="1341"/>
      <c r="V151" s="1341"/>
    </row>
    <row r="152" spans="1:22">
      <c r="A152" s="563"/>
      <c r="B152" s="40" t="s">
        <v>2315</v>
      </c>
      <c r="C152" s="387"/>
      <c r="D152" s="40"/>
      <c r="E152" s="40"/>
      <c r="F152" s="607">
        <f>'Page 18'!H12</f>
        <v>0</v>
      </c>
      <c r="G152" s="622">
        <f>F152*12</f>
        <v>0</v>
      </c>
      <c r="H152" s="622"/>
      <c r="I152" s="2026"/>
      <c r="K152" s="1341"/>
      <c r="L152" s="1341"/>
      <c r="M152" s="1341"/>
      <c r="N152" s="1341"/>
      <c r="O152" s="1341"/>
      <c r="P152" s="1341"/>
      <c r="Q152" s="1341"/>
      <c r="R152" s="1341"/>
      <c r="S152" s="1341"/>
      <c r="T152" s="1341"/>
      <c r="U152" s="1341"/>
      <c r="V152" s="1341"/>
    </row>
    <row r="153" spans="1:22">
      <c r="A153" s="632" t="s">
        <v>2316</v>
      </c>
      <c r="B153" s="633"/>
      <c r="C153" s="634"/>
      <c r="D153" s="633"/>
      <c r="E153" s="633"/>
      <c r="F153" s="633"/>
      <c r="G153" s="635">
        <f>SUM(G118:G152)</f>
        <v>0</v>
      </c>
      <c r="H153" s="622"/>
      <c r="I153" s="2026"/>
      <c r="K153" s="1341"/>
      <c r="L153" s="1341"/>
      <c r="M153" s="1341"/>
      <c r="N153" s="1341"/>
      <c r="O153" s="1341"/>
      <c r="P153" s="1341"/>
      <c r="Q153" s="1341"/>
      <c r="R153" s="1341"/>
      <c r="S153" s="1341"/>
      <c r="T153" s="1341"/>
      <c r="U153" s="1341"/>
      <c r="V153" s="1341"/>
    </row>
    <row r="154" spans="1:22">
      <c r="A154" s="563" t="s">
        <v>2317</v>
      </c>
      <c r="B154" s="40"/>
      <c r="C154" s="387"/>
      <c r="D154" s="40"/>
      <c r="E154" s="40"/>
      <c r="F154" s="40"/>
      <c r="G154" s="622">
        <f>G153*'Page 18'!D15</f>
        <v>0</v>
      </c>
      <c r="H154" s="622"/>
      <c r="I154" s="2026"/>
      <c r="K154" s="1341"/>
      <c r="L154" s="1341"/>
      <c r="M154" s="1341"/>
      <c r="N154" s="1341"/>
      <c r="O154" s="1341"/>
      <c r="P154" s="1341"/>
      <c r="Q154" s="1341"/>
      <c r="R154" s="1341"/>
      <c r="S154" s="1341"/>
      <c r="T154" s="1341"/>
      <c r="U154" s="1341"/>
      <c r="V154" s="1341"/>
    </row>
    <row r="155" spans="1:22">
      <c r="A155" s="563" t="s">
        <v>2318</v>
      </c>
      <c r="B155" s="40"/>
      <c r="C155" s="387"/>
      <c r="D155" s="40"/>
      <c r="E155" s="40"/>
      <c r="F155" s="40"/>
      <c r="G155" s="635">
        <f>G153-G154</f>
        <v>0</v>
      </c>
      <c r="H155" s="622"/>
      <c r="I155" s="577">
        <f>G155</f>
        <v>0</v>
      </c>
      <c r="K155" s="1341"/>
      <c r="L155" s="1341"/>
      <c r="M155" s="1341"/>
      <c r="N155" s="1341"/>
      <c r="O155" s="1341"/>
      <c r="P155" s="1341"/>
      <c r="Q155" s="1341"/>
      <c r="R155" s="1341"/>
      <c r="S155" s="1341"/>
      <c r="T155" s="1341"/>
      <c r="U155" s="1341"/>
      <c r="V155" s="1341"/>
    </row>
    <row r="156" spans="1:22">
      <c r="A156" s="563" t="s">
        <v>2319</v>
      </c>
      <c r="B156" s="40"/>
      <c r="C156" s="387"/>
      <c r="D156" s="40"/>
      <c r="E156" s="40"/>
      <c r="F156" s="40"/>
      <c r="G156" s="622">
        <f>'Page 40'!H31+'Page 40'!H33</f>
        <v>0</v>
      </c>
      <c r="H156" s="622"/>
      <c r="I156" s="951" t="e">
        <f>((F7*('Page 17'!C31+'Page 17'!C52))*12)+(F9*('Page 17'!C31+'Page 17'!C52))</f>
        <v>#DIV/0!</v>
      </c>
      <c r="K156" s="1341"/>
      <c r="L156" s="1341"/>
      <c r="M156" s="1341"/>
      <c r="N156" s="1341"/>
      <c r="O156" s="1341"/>
      <c r="P156" s="1341"/>
      <c r="Q156" s="1341"/>
      <c r="R156" s="1341"/>
      <c r="S156" s="1341"/>
      <c r="T156" s="1341"/>
      <c r="U156" s="1341"/>
      <c r="V156" s="1341"/>
    </row>
    <row r="157" spans="1:22">
      <c r="A157" s="563" t="s">
        <v>2320</v>
      </c>
      <c r="B157" s="40"/>
      <c r="C157" s="387"/>
      <c r="D157" s="40"/>
      <c r="E157" s="40"/>
      <c r="F157" s="40"/>
      <c r="G157" s="635">
        <f>G155-G156</f>
        <v>0</v>
      </c>
      <c r="H157" s="622"/>
      <c r="I157" s="577" t="e">
        <f>I155-I156</f>
        <v>#DIV/0!</v>
      </c>
      <c r="K157" s="1341"/>
      <c r="L157" s="1341"/>
      <c r="M157" s="1341"/>
      <c r="N157" s="1341"/>
      <c r="O157" s="1341"/>
      <c r="P157" s="1341"/>
      <c r="Q157" s="1341"/>
      <c r="R157" s="1341"/>
      <c r="S157" s="1341"/>
      <c r="T157" s="1341"/>
      <c r="U157" s="1341"/>
      <c r="V157" s="1341"/>
    </row>
    <row r="158" spans="1:22">
      <c r="A158" s="563" t="s">
        <v>2321</v>
      </c>
      <c r="B158" s="40"/>
      <c r="C158" s="387"/>
      <c r="D158" s="40"/>
      <c r="E158" s="40"/>
      <c r="F158" s="40"/>
      <c r="G158" s="622">
        <f>'Page 20'!AF87</f>
        <v>0</v>
      </c>
      <c r="H158" s="622"/>
      <c r="I158" s="577">
        <f>'Page 20'!AF87</f>
        <v>0</v>
      </c>
      <c r="K158" s="1341"/>
      <c r="L158" s="1341"/>
      <c r="M158" s="1341"/>
      <c r="N158" s="1341"/>
      <c r="O158" s="1341"/>
      <c r="P158" s="1341"/>
      <c r="Q158" s="1341"/>
      <c r="R158" s="1341"/>
      <c r="S158" s="1341"/>
      <c r="T158" s="1341"/>
      <c r="U158" s="1341"/>
      <c r="V158" s="1341"/>
    </row>
    <row r="159" spans="1:22" ht="13.5" thickBot="1">
      <c r="A159" s="595" t="s">
        <v>2322</v>
      </c>
      <c r="B159" s="596"/>
      <c r="C159" s="597"/>
      <c r="D159" s="596"/>
      <c r="E159" s="596"/>
      <c r="F159" s="596"/>
      <c r="G159" s="636" t="e">
        <f>G157/G158</f>
        <v>#DIV/0!</v>
      </c>
      <c r="H159" s="636"/>
      <c r="I159" s="637" t="e">
        <f>I157/I158</f>
        <v>#DIV/0!</v>
      </c>
      <c r="K159" s="1341"/>
      <c r="L159" s="1341"/>
      <c r="M159" s="1341"/>
      <c r="N159" s="1341"/>
      <c r="O159" s="1341"/>
      <c r="P159" s="1341"/>
      <c r="Q159" s="1341"/>
      <c r="R159" s="1341"/>
      <c r="S159" s="1341"/>
      <c r="T159" s="1341"/>
      <c r="U159" s="1341"/>
      <c r="V159" s="1341"/>
    </row>
    <row r="160" spans="1:22" ht="6.75" customHeight="1">
      <c r="A160" s="40"/>
      <c r="B160" s="40"/>
      <c r="C160" s="387"/>
      <c r="D160" s="40"/>
      <c r="E160" s="40"/>
      <c r="F160" s="40"/>
      <c r="G160" s="785"/>
      <c r="H160" s="785"/>
      <c r="I160" s="785"/>
      <c r="K160" s="1341"/>
      <c r="L160" s="1341"/>
      <c r="M160" s="1341"/>
      <c r="N160" s="1341"/>
      <c r="O160" s="1341"/>
      <c r="P160" s="1341"/>
      <c r="Q160" s="1341"/>
      <c r="R160" s="1341"/>
      <c r="S160" s="1341"/>
      <c r="T160" s="1341"/>
      <c r="U160" s="1341"/>
      <c r="V160" s="1341"/>
    </row>
    <row r="161" spans="1:22" ht="6" customHeight="1" thickBot="1">
      <c r="K161" s="1341"/>
      <c r="L161" s="1341"/>
      <c r="M161" s="1341"/>
      <c r="N161" s="1341"/>
      <c r="O161" s="1341"/>
      <c r="P161" s="1341"/>
      <c r="Q161" s="1341"/>
      <c r="R161" s="1341"/>
      <c r="S161" s="1341"/>
      <c r="T161" s="1341"/>
      <c r="U161" s="1341"/>
      <c r="V161" s="1341"/>
    </row>
    <row r="162" spans="1:22" ht="15.75">
      <c r="A162" s="638" t="s">
        <v>2323</v>
      </c>
      <c r="B162" s="639"/>
      <c r="C162" s="639"/>
      <c r="D162" s="639"/>
      <c r="E162" s="639"/>
      <c r="F162" s="639"/>
      <c r="G162" s="640"/>
      <c r="H162" s="640"/>
      <c r="I162" s="641"/>
      <c r="J162" s="808"/>
      <c r="K162" s="1341">
        <f>'Page 5'!AB10</f>
        <v>0</v>
      </c>
      <c r="L162" s="1341">
        <f>'Page 5'!AC10</f>
        <v>0</v>
      </c>
      <c r="M162" s="1341"/>
      <c r="N162" s="1341"/>
      <c r="O162" s="1341"/>
      <c r="P162" s="1341"/>
      <c r="Q162" s="1341"/>
      <c r="R162" s="1341"/>
      <c r="S162" s="1341"/>
      <c r="T162" s="1341"/>
      <c r="U162" s="1341"/>
      <c r="V162" s="1341"/>
    </row>
    <row r="163" spans="1:22">
      <c r="A163" s="563" t="s">
        <v>1516</v>
      </c>
      <c r="B163" s="182"/>
      <c r="C163" s="387"/>
      <c r="D163" s="182"/>
      <c r="E163" s="387" t="s">
        <v>2311</v>
      </c>
      <c r="F163" s="387" t="s">
        <v>2324</v>
      </c>
      <c r="G163" s="642" t="s">
        <v>2325</v>
      </c>
      <c r="H163" s="642"/>
      <c r="I163" s="2095" t="s">
        <v>1940</v>
      </c>
      <c r="J163" s="808"/>
      <c r="K163" s="1341" t="s">
        <v>1727</v>
      </c>
      <c r="L163" s="1341" t="s">
        <v>1728</v>
      </c>
      <c r="M163" s="1341"/>
      <c r="N163" s="1341"/>
      <c r="O163" s="1341"/>
      <c r="P163" s="1341"/>
      <c r="Q163" s="1341"/>
      <c r="R163" s="1341"/>
      <c r="S163" s="1341"/>
      <c r="T163" s="1341"/>
      <c r="U163" s="1341"/>
      <c r="V163" s="1341"/>
    </row>
    <row r="164" spans="1:22">
      <c r="A164" s="692">
        <f>'Page 17'!B12</f>
        <v>0</v>
      </c>
      <c r="B164" s="182" t="s">
        <v>1517</v>
      </c>
      <c r="C164" s="387"/>
      <c r="D164" s="182"/>
      <c r="E164" s="683">
        <f>'Page 17'!C12</f>
        <v>0</v>
      </c>
      <c r="F164" s="622">
        <f>IF(A164=0,A$15,IF(A164=1,A$16,IF(A164=2,A$17,IF(A164=3,A$18,IF(A164=4,A$19,IF(A164=" ",0,A$19))))))</f>
        <v>100000</v>
      </c>
      <c r="G164" s="622">
        <f>F164*E164</f>
        <v>0</v>
      </c>
      <c r="H164" s="622"/>
      <c r="I164" s="2025"/>
      <c r="J164" s="808"/>
      <c r="K164" s="1341"/>
      <c r="L164" s="1341"/>
      <c r="M164" s="1341"/>
      <c r="N164" s="1341"/>
      <c r="O164" s="1341"/>
      <c r="P164" s="1341"/>
      <c r="Q164" s="1341"/>
      <c r="R164" s="1341"/>
      <c r="S164" s="1341"/>
      <c r="T164" s="1341"/>
      <c r="U164" s="1341"/>
      <c r="V164" s="1341"/>
    </row>
    <row r="165" spans="1:22">
      <c r="A165" s="692">
        <f>'Page 17'!B13</f>
        <v>0</v>
      </c>
      <c r="B165" s="182" t="s">
        <v>1517</v>
      </c>
      <c r="C165" s="387"/>
      <c r="D165" s="182"/>
      <c r="E165" s="683">
        <f>'Page 17'!C13</f>
        <v>0</v>
      </c>
      <c r="F165" s="622">
        <f t="shared" ref="F165:F182" si="3">IF(A165=0,A$15,IF(A165=1,A$16,IF(A165=2,A$17,IF(A165=3,A$18,IF(A165=4,A$19,IF(A165=" ",0,A$19))))))</f>
        <v>100000</v>
      </c>
      <c r="G165" s="622">
        <f t="shared" ref="G165:G182" si="4">F165*E165</f>
        <v>0</v>
      </c>
      <c r="H165" s="622"/>
      <c r="I165" s="2025"/>
      <c r="J165" s="1330"/>
      <c r="K165" s="1330"/>
      <c r="L165" s="1330"/>
      <c r="M165" s="1330"/>
      <c r="N165" s="1330"/>
      <c r="O165" s="1330"/>
      <c r="P165" s="1330"/>
      <c r="Q165" s="1330"/>
      <c r="R165" s="1330"/>
      <c r="S165" s="1330"/>
      <c r="T165" s="1330"/>
      <c r="U165" s="1341"/>
      <c r="V165" s="1341"/>
    </row>
    <row r="166" spans="1:22">
      <c r="A166" s="692">
        <f>'Page 17'!B14</f>
        <v>0</v>
      </c>
      <c r="B166" s="182" t="s">
        <v>1517</v>
      </c>
      <c r="C166" s="387"/>
      <c r="D166" s="182"/>
      <c r="E166" s="683">
        <f>'Page 17'!C14</f>
        <v>0</v>
      </c>
      <c r="F166" s="622">
        <f t="shared" si="3"/>
        <v>100000</v>
      </c>
      <c r="G166" s="622">
        <f t="shared" si="4"/>
        <v>0</v>
      </c>
      <c r="H166" s="622"/>
      <c r="I166" s="2025"/>
      <c r="J166" s="1330"/>
      <c r="K166" s="1330"/>
      <c r="L166" s="1330"/>
      <c r="M166" s="1330"/>
      <c r="N166" s="1330"/>
      <c r="O166" s="1330"/>
      <c r="P166" s="1330"/>
      <c r="Q166" s="1330"/>
      <c r="R166" s="1330"/>
      <c r="S166" s="1330"/>
      <c r="T166" s="1330"/>
      <c r="U166" s="1341"/>
      <c r="V166" s="1341"/>
    </row>
    <row r="167" spans="1:22">
      <c r="A167" s="692">
        <f>'Page 17'!B15</f>
        <v>0</v>
      </c>
      <c r="B167" s="182" t="s">
        <v>1517</v>
      </c>
      <c r="C167" s="387"/>
      <c r="D167" s="182"/>
      <c r="E167" s="683">
        <f>'Page 17'!C15</f>
        <v>0</v>
      </c>
      <c r="F167" s="622">
        <f t="shared" si="3"/>
        <v>100000</v>
      </c>
      <c r="G167" s="622">
        <f t="shared" si="4"/>
        <v>0</v>
      </c>
      <c r="H167" s="622"/>
      <c r="I167" s="2025"/>
      <c r="J167" s="1330"/>
      <c r="K167" s="1330"/>
      <c r="L167" s="1330"/>
      <c r="M167" s="1330"/>
      <c r="N167" s="1330"/>
      <c r="O167" s="1330"/>
      <c r="P167" s="1330"/>
      <c r="Q167" s="1330"/>
      <c r="R167" s="1330"/>
      <c r="S167" s="1330"/>
      <c r="T167" s="1330"/>
      <c r="U167" s="1341"/>
      <c r="V167" s="1341"/>
    </row>
    <row r="168" spans="1:22">
      <c r="A168" s="692">
        <f>'Page 17'!B16</f>
        <v>0</v>
      </c>
      <c r="B168" s="182" t="s">
        <v>1517</v>
      </c>
      <c r="C168" s="387"/>
      <c r="D168" s="182"/>
      <c r="E168" s="683">
        <f>'Page 17'!C16</f>
        <v>0</v>
      </c>
      <c r="F168" s="622">
        <f t="shared" si="3"/>
        <v>100000</v>
      </c>
      <c r="G168" s="622">
        <f t="shared" si="4"/>
        <v>0</v>
      </c>
      <c r="H168" s="622"/>
      <c r="I168" s="2025"/>
      <c r="J168" s="1330"/>
      <c r="K168" s="1330"/>
      <c r="L168" s="1330"/>
      <c r="M168" s="1330"/>
      <c r="N168" s="1330"/>
      <c r="O168" s="1330"/>
      <c r="P168" s="1330"/>
      <c r="Q168" s="1330"/>
      <c r="R168" s="1330"/>
      <c r="S168" s="1330"/>
      <c r="T168" s="1330"/>
      <c r="U168" s="1341"/>
      <c r="V168" s="1341"/>
    </row>
    <row r="169" spans="1:22">
      <c r="A169" s="692">
        <f>'Page 17'!B17</f>
        <v>0</v>
      </c>
      <c r="B169" s="182" t="s">
        <v>1517</v>
      </c>
      <c r="C169" s="387"/>
      <c r="D169" s="182"/>
      <c r="E169" s="683">
        <f>'Page 17'!C17</f>
        <v>0</v>
      </c>
      <c r="F169" s="622">
        <f t="shared" si="3"/>
        <v>100000</v>
      </c>
      <c r="G169" s="622">
        <f t="shared" si="4"/>
        <v>0</v>
      </c>
      <c r="H169" s="622"/>
      <c r="I169" s="2025"/>
      <c r="J169" s="1330"/>
      <c r="K169" s="1330"/>
      <c r="L169" s="1330"/>
      <c r="M169" s="1330"/>
      <c r="N169" s="1330"/>
      <c r="O169" s="1330"/>
      <c r="P169" s="1330"/>
      <c r="Q169" s="1330"/>
      <c r="R169" s="1330"/>
      <c r="S169" s="1330"/>
      <c r="T169" s="1330"/>
      <c r="U169" s="1341"/>
      <c r="V169" s="1341"/>
    </row>
    <row r="170" spans="1:22">
      <c r="A170" s="692">
        <f>'Page 17'!B18</f>
        <v>0</v>
      </c>
      <c r="B170" s="182" t="s">
        <v>1517</v>
      </c>
      <c r="C170" s="387"/>
      <c r="D170" s="182"/>
      <c r="E170" s="683">
        <f>'Page 17'!C18</f>
        <v>0</v>
      </c>
      <c r="F170" s="622">
        <f t="shared" si="3"/>
        <v>100000</v>
      </c>
      <c r="G170" s="622">
        <f t="shared" si="4"/>
        <v>0</v>
      </c>
      <c r="H170" s="622"/>
      <c r="I170" s="2025"/>
      <c r="J170" s="1330"/>
      <c r="K170" s="1330"/>
      <c r="L170" s="1330"/>
      <c r="M170" s="1330"/>
      <c r="N170" s="1330"/>
      <c r="O170" s="1330"/>
      <c r="P170" s="1330"/>
      <c r="Q170" s="1330"/>
      <c r="R170" s="1330"/>
      <c r="S170" s="1330"/>
      <c r="T170" s="1330"/>
      <c r="U170" s="1341"/>
      <c r="V170" s="1341"/>
    </row>
    <row r="171" spans="1:22">
      <c r="A171" s="692">
        <f>'Page 17'!B19</f>
        <v>0</v>
      </c>
      <c r="B171" s="182" t="s">
        <v>1517</v>
      </c>
      <c r="C171" s="387"/>
      <c r="D171" s="182"/>
      <c r="E171" s="683">
        <f>'Page 17'!C19</f>
        <v>0</v>
      </c>
      <c r="F171" s="622">
        <f t="shared" si="3"/>
        <v>100000</v>
      </c>
      <c r="G171" s="622">
        <f t="shared" si="4"/>
        <v>0</v>
      </c>
      <c r="H171" s="622"/>
      <c r="I171" s="2025"/>
      <c r="J171" s="1330"/>
      <c r="K171" s="1330"/>
      <c r="L171" s="1330"/>
      <c r="M171" s="1330"/>
      <c r="N171" s="1330"/>
      <c r="O171" s="1330"/>
      <c r="P171" s="1330"/>
      <c r="Q171" s="1330"/>
      <c r="R171" s="1330"/>
      <c r="S171" s="1330"/>
      <c r="T171" s="1330"/>
      <c r="U171" s="1341"/>
      <c r="V171" s="1341"/>
    </row>
    <row r="172" spans="1:22">
      <c r="A172" s="692">
        <f>'Page 17'!B20</f>
        <v>0</v>
      </c>
      <c r="B172" s="182" t="s">
        <v>1517</v>
      </c>
      <c r="C172" s="387"/>
      <c r="D172" s="182"/>
      <c r="E172" s="683">
        <f>'Page 17'!C20</f>
        <v>0</v>
      </c>
      <c r="F172" s="622">
        <f t="shared" si="3"/>
        <v>100000</v>
      </c>
      <c r="G172" s="622">
        <f t="shared" si="4"/>
        <v>0</v>
      </c>
      <c r="H172" s="622"/>
      <c r="I172" s="2025"/>
      <c r="J172" s="1330"/>
      <c r="K172" s="1330"/>
      <c r="L172" s="1330"/>
      <c r="M172" s="1330"/>
      <c r="N172" s="1330"/>
      <c r="O172" s="1330"/>
      <c r="P172" s="1330"/>
      <c r="Q172" s="1330"/>
      <c r="R172" s="1330"/>
      <c r="S172" s="1330"/>
      <c r="T172" s="1330"/>
      <c r="U172" s="1341"/>
      <c r="V172" s="1341"/>
    </row>
    <row r="173" spans="1:22">
      <c r="A173" s="692">
        <f>'Page 17'!B21</f>
        <v>0</v>
      </c>
      <c r="B173" s="182" t="s">
        <v>1517</v>
      </c>
      <c r="C173" s="387"/>
      <c r="D173" s="182"/>
      <c r="E173" s="683">
        <f>'Page 17'!C21</f>
        <v>0</v>
      </c>
      <c r="F173" s="622">
        <f t="shared" si="3"/>
        <v>100000</v>
      </c>
      <c r="G173" s="622">
        <f t="shared" si="4"/>
        <v>0</v>
      </c>
      <c r="H173" s="622"/>
      <c r="I173" s="2025"/>
      <c r="J173" s="1330"/>
      <c r="K173" s="1330"/>
      <c r="L173" s="1330"/>
      <c r="M173" s="1330"/>
      <c r="N173" s="1330"/>
      <c r="O173" s="1330"/>
      <c r="P173" s="1330"/>
      <c r="Q173" s="1330"/>
      <c r="R173" s="1330"/>
      <c r="S173" s="1330"/>
      <c r="T173" s="1330"/>
      <c r="U173" s="1341"/>
      <c r="V173" s="1341"/>
    </row>
    <row r="174" spans="1:22">
      <c r="A174" s="692">
        <f>'Page 17'!B22</f>
        <v>0</v>
      </c>
      <c r="B174" s="182" t="s">
        <v>1517</v>
      </c>
      <c r="C174" s="387"/>
      <c r="D174" s="182"/>
      <c r="E174" s="683">
        <f>'Page 17'!C22</f>
        <v>0</v>
      </c>
      <c r="F174" s="622">
        <f t="shared" si="3"/>
        <v>100000</v>
      </c>
      <c r="G174" s="622">
        <f t="shared" si="4"/>
        <v>0</v>
      </c>
      <c r="H174" s="622"/>
      <c r="I174" s="2025"/>
      <c r="J174" s="1330"/>
      <c r="K174" s="1330"/>
      <c r="L174" s="1330"/>
      <c r="M174" s="1330"/>
      <c r="N174" s="1330"/>
      <c r="O174" s="1330"/>
      <c r="P174" s="1330"/>
      <c r="Q174" s="1330"/>
      <c r="R174" s="1330"/>
      <c r="S174" s="1330"/>
      <c r="T174" s="1330"/>
      <c r="U174" s="1341"/>
      <c r="V174" s="1341"/>
    </row>
    <row r="175" spans="1:22">
      <c r="A175" s="692">
        <f>'Page 17'!B23</f>
        <v>0</v>
      </c>
      <c r="B175" s="182" t="s">
        <v>1517</v>
      </c>
      <c r="C175" s="387"/>
      <c r="D175" s="182"/>
      <c r="E175" s="683">
        <f>'Page 17'!C23</f>
        <v>0</v>
      </c>
      <c r="F175" s="622">
        <f t="shared" si="3"/>
        <v>100000</v>
      </c>
      <c r="G175" s="622">
        <f t="shared" si="4"/>
        <v>0</v>
      </c>
      <c r="H175" s="622"/>
      <c r="I175" s="2025"/>
      <c r="J175" s="1330"/>
      <c r="K175" s="1330"/>
      <c r="L175" s="1330"/>
      <c r="M175" s="1330"/>
      <c r="N175" s="1330"/>
      <c r="O175" s="1330"/>
      <c r="P175" s="1330"/>
      <c r="Q175" s="1330"/>
      <c r="R175" s="1330"/>
      <c r="S175" s="1330"/>
      <c r="T175" s="1330"/>
      <c r="U175" s="1341"/>
      <c r="V175" s="1341"/>
    </row>
    <row r="176" spans="1:22">
      <c r="A176" s="692">
        <f>'Page 17'!B24</f>
        <v>0</v>
      </c>
      <c r="B176" s="182" t="s">
        <v>1517</v>
      </c>
      <c r="C176" s="387"/>
      <c r="D176" s="182"/>
      <c r="E176" s="683">
        <f>'Page 17'!C24</f>
        <v>0</v>
      </c>
      <c r="F176" s="622">
        <f t="shared" si="3"/>
        <v>100000</v>
      </c>
      <c r="G176" s="622">
        <f t="shared" si="4"/>
        <v>0</v>
      </c>
      <c r="H176" s="622"/>
      <c r="I176" s="2025"/>
      <c r="J176" s="1330"/>
      <c r="K176" s="1330"/>
      <c r="L176" s="1330"/>
      <c r="M176" s="1330"/>
      <c r="N176" s="1330"/>
      <c r="O176" s="1330"/>
      <c r="P176" s="1330"/>
      <c r="Q176" s="1330"/>
      <c r="R176" s="1330"/>
      <c r="S176" s="1330"/>
      <c r="T176" s="1330"/>
      <c r="U176" s="1341"/>
      <c r="V176" s="1341"/>
    </row>
    <row r="177" spans="1:22">
      <c r="A177" s="692">
        <f>'Page 17'!B25</f>
        <v>0</v>
      </c>
      <c r="B177" s="182" t="s">
        <v>1517</v>
      </c>
      <c r="C177" s="387"/>
      <c r="D177" s="182"/>
      <c r="E177" s="683">
        <f>'Page 17'!C25</f>
        <v>0</v>
      </c>
      <c r="F177" s="622">
        <f t="shared" si="3"/>
        <v>100000</v>
      </c>
      <c r="G177" s="622">
        <f t="shared" si="4"/>
        <v>0</v>
      </c>
      <c r="H177" s="622"/>
      <c r="I177" s="2025"/>
      <c r="J177" s="1330"/>
      <c r="K177" s="1330"/>
      <c r="L177" s="1330"/>
      <c r="M177" s="1330"/>
      <c r="N177" s="1330"/>
      <c r="O177" s="1330"/>
      <c r="P177" s="1330"/>
      <c r="Q177" s="1330"/>
      <c r="R177" s="1330"/>
      <c r="S177" s="1330"/>
      <c r="T177" s="1330"/>
      <c r="U177" s="1341"/>
      <c r="V177" s="1341"/>
    </row>
    <row r="178" spans="1:22">
      <c r="A178" s="692">
        <f>'Page 17'!B26</f>
        <v>0</v>
      </c>
      <c r="B178" s="182" t="s">
        <v>1517</v>
      </c>
      <c r="C178" s="387"/>
      <c r="D178" s="182"/>
      <c r="E178" s="683">
        <f>'Page 17'!C26</f>
        <v>0</v>
      </c>
      <c r="F178" s="622">
        <f t="shared" si="3"/>
        <v>100000</v>
      </c>
      <c r="G178" s="622">
        <f t="shared" si="4"/>
        <v>0</v>
      </c>
      <c r="H178" s="622"/>
      <c r="I178" s="2025"/>
      <c r="J178" s="1330"/>
      <c r="K178" s="1330"/>
      <c r="L178" s="1330"/>
      <c r="M178" s="1330"/>
      <c r="N178" s="1330"/>
      <c r="O178" s="1330"/>
      <c r="P178" s="1330"/>
      <c r="Q178" s="1330"/>
      <c r="R178" s="1330"/>
      <c r="S178" s="1330"/>
      <c r="T178" s="1330"/>
      <c r="U178" s="1341"/>
      <c r="V178" s="1341"/>
    </row>
    <row r="179" spans="1:22">
      <c r="A179" s="692">
        <f>'Page 17'!B27</f>
        <v>0</v>
      </c>
      <c r="B179" s="182" t="s">
        <v>1517</v>
      </c>
      <c r="C179" s="387"/>
      <c r="D179" s="182"/>
      <c r="E179" s="683">
        <f>'Page 17'!C27</f>
        <v>0</v>
      </c>
      <c r="F179" s="622">
        <f t="shared" si="3"/>
        <v>100000</v>
      </c>
      <c r="G179" s="622">
        <f t="shared" si="4"/>
        <v>0</v>
      </c>
      <c r="H179" s="622"/>
      <c r="I179" s="2025"/>
      <c r="J179" s="1330"/>
      <c r="K179" s="1330"/>
      <c r="L179" s="1330"/>
      <c r="M179" s="1330"/>
      <c r="N179" s="1330"/>
      <c r="O179" s="1330"/>
      <c r="P179" s="1330"/>
      <c r="Q179" s="1330"/>
      <c r="R179" s="1330"/>
      <c r="S179" s="1330"/>
      <c r="T179" s="1330"/>
      <c r="U179" s="1341"/>
      <c r="V179" s="1341"/>
    </row>
    <row r="180" spans="1:22">
      <c r="A180" s="692">
        <f>'Page 17'!B28</f>
        <v>0</v>
      </c>
      <c r="B180" s="182" t="s">
        <v>1517</v>
      </c>
      <c r="C180" s="387"/>
      <c r="D180" s="182"/>
      <c r="E180" s="683">
        <f>'Page 17'!C28</f>
        <v>0</v>
      </c>
      <c r="F180" s="622">
        <f t="shared" si="3"/>
        <v>100000</v>
      </c>
      <c r="G180" s="622">
        <f t="shared" si="4"/>
        <v>0</v>
      </c>
      <c r="H180" s="622"/>
      <c r="I180" s="2025"/>
      <c r="J180" s="1341"/>
      <c r="K180" s="1341"/>
      <c r="L180" s="1341"/>
      <c r="M180" s="1341"/>
      <c r="N180" s="1341"/>
      <c r="O180" s="1341"/>
      <c r="P180" s="1341"/>
      <c r="Q180" s="1341"/>
      <c r="R180" s="1330"/>
      <c r="S180" s="1330"/>
      <c r="T180" s="1330"/>
      <c r="U180" s="1341"/>
      <c r="V180" s="1341"/>
    </row>
    <row r="181" spans="1:22">
      <c r="A181" s="692">
        <f>'Page 17'!B29</f>
        <v>0</v>
      </c>
      <c r="B181" s="182" t="s">
        <v>1517</v>
      </c>
      <c r="C181" s="387"/>
      <c r="D181" s="182"/>
      <c r="E181" s="683">
        <f>'Page 17'!C29</f>
        <v>0</v>
      </c>
      <c r="F181" s="622">
        <f t="shared" si="3"/>
        <v>100000</v>
      </c>
      <c r="G181" s="622">
        <f t="shared" si="4"/>
        <v>0</v>
      </c>
      <c r="H181" s="622"/>
      <c r="I181" s="2025"/>
      <c r="J181" s="1341"/>
      <c r="K181" s="1341"/>
      <c r="L181" s="1341"/>
      <c r="M181" s="1341"/>
      <c r="N181" s="1341"/>
      <c r="O181" s="1341"/>
      <c r="P181" s="1341"/>
      <c r="Q181" s="1341"/>
      <c r="R181" s="1330"/>
      <c r="S181" s="1330"/>
      <c r="T181" s="1330"/>
      <c r="U181" s="1341"/>
      <c r="V181" s="1341"/>
    </row>
    <row r="182" spans="1:22">
      <c r="A182" s="692">
        <f>'Page 17'!B30</f>
        <v>0</v>
      </c>
      <c r="B182" s="182" t="s">
        <v>1517</v>
      </c>
      <c r="C182" s="387"/>
      <c r="D182" s="182"/>
      <c r="E182" s="683">
        <f>'Page 17'!C30</f>
        <v>0</v>
      </c>
      <c r="F182" s="622">
        <f t="shared" si="3"/>
        <v>100000</v>
      </c>
      <c r="G182" s="622">
        <f t="shared" si="4"/>
        <v>0</v>
      </c>
      <c r="H182" s="622"/>
      <c r="I182" s="2025"/>
      <c r="J182" s="1341"/>
      <c r="K182" s="1341"/>
      <c r="L182" s="1341"/>
      <c r="M182" s="1341"/>
      <c r="N182" s="1341"/>
      <c r="O182" s="1341"/>
      <c r="P182" s="1341"/>
      <c r="Q182" s="1341"/>
      <c r="R182" s="1330"/>
      <c r="S182" s="1330"/>
      <c r="T182" s="1330"/>
      <c r="U182" s="1341"/>
      <c r="V182" s="1341"/>
    </row>
    <row r="183" spans="1:22">
      <c r="A183" s="556"/>
      <c r="B183" s="1420">
        <f>B22</f>
        <v>0</v>
      </c>
      <c r="C183" s="1421"/>
      <c r="D183" s="1420"/>
      <c r="E183" s="47">
        <f>'Page 17'!C40</f>
        <v>0</v>
      </c>
      <c r="F183" s="644">
        <v>0</v>
      </c>
      <c r="G183" s="644">
        <f>F183*E183</f>
        <v>0</v>
      </c>
      <c r="H183" s="622"/>
      <c r="I183" s="2025"/>
      <c r="J183" s="1341"/>
      <c r="K183" s="1341"/>
      <c r="L183" s="1341"/>
      <c r="M183" s="1341"/>
      <c r="N183" s="1341"/>
      <c r="O183" s="1341"/>
      <c r="P183" s="1341"/>
      <c r="Q183" s="1341"/>
      <c r="R183" s="1330"/>
      <c r="S183" s="1330"/>
      <c r="T183" s="1330"/>
      <c r="U183" s="1341"/>
      <c r="V183" s="1341"/>
    </row>
    <row r="184" spans="1:22">
      <c r="A184" s="563" t="s">
        <v>2326</v>
      </c>
      <c r="B184" s="40"/>
      <c r="C184" s="387"/>
      <c r="D184" s="40"/>
      <c r="E184" s="40">
        <f>SUM(E164:E183)</f>
        <v>0</v>
      </c>
      <c r="F184" s="622"/>
      <c r="G184" s="622">
        <f>SUM(G164:G183)</f>
        <v>0</v>
      </c>
      <c r="H184" s="622"/>
      <c r="I184" s="577">
        <f>G184</f>
        <v>0</v>
      </c>
      <c r="J184" s="1341"/>
      <c r="K184" s="1341"/>
      <c r="L184" s="1341"/>
      <c r="M184" s="1341"/>
      <c r="N184" s="1341"/>
      <c r="O184" s="1341"/>
      <c r="P184" s="1341"/>
      <c r="Q184" s="1341"/>
      <c r="R184" s="1330"/>
      <c r="S184" s="1330"/>
      <c r="T184" s="1330"/>
      <c r="U184" s="1341"/>
      <c r="V184" s="1341"/>
    </row>
    <row r="185" spans="1:22">
      <c r="A185" s="1414" t="s">
        <v>2445</v>
      </c>
      <c r="B185" s="40"/>
      <c r="C185" s="387"/>
      <c r="D185" s="40"/>
      <c r="E185" s="40"/>
      <c r="F185" s="622"/>
      <c r="G185" s="1153">
        <f>IF($J$186=3,1.3,IF($J$186=2,1.15,1)*1)</f>
        <v>1</v>
      </c>
      <c r="H185" s="1153"/>
      <c r="I185" s="1154">
        <f>IF($J$186=3,1.3,IF($J$186=2,1.15,1)*1)</f>
        <v>1</v>
      </c>
      <c r="J185" s="1341">
        <f>'Page 7'!AC21</f>
        <v>0</v>
      </c>
      <c r="K185" s="1341">
        <f>IF('Page 17'!O33&lt;=12,1,0)</f>
        <v>1</v>
      </c>
      <c r="L185" s="1341">
        <f>IF('Page 17'!O33&lt;=24,1,0)</f>
        <v>1</v>
      </c>
      <c r="M185" s="1341"/>
      <c r="N185" s="1341"/>
      <c r="O185" s="1341"/>
      <c r="P185" s="1341"/>
      <c r="Q185" s="1341"/>
      <c r="R185" s="1330"/>
      <c r="S185" s="1330"/>
      <c r="T185" s="1330"/>
      <c r="U185" s="1341"/>
      <c r="V185" s="1341"/>
    </row>
    <row r="186" spans="1:22">
      <c r="A186" s="563"/>
      <c r="B186" s="40"/>
      <c r="C186" s="387"/>
      <c r="D186" s="40"/>
      <c r="E186" s="40"/>
      <c r="F186" s="622"/>
      <c r="G186" s="622">
        <f>G184*G185</f>
        <v>0</v>
      </c>
      <c r="H186" s="622"/>
      <c r="I186" s="577">
        <f>I184*I185</f>
        <v>0</v>
      </c>
      <c r="J186" s="1341">
        <f>IF(J185=1,SUM(J185:L185),0)</f>
        <v>0</v>
      </c>
      <c r="K186" s="1341"/>
      <c r="L186" s="1341"/>
      <c r="M186" s="1341"/>
      <c r="N186" s="1341"/>
      <c r="O186" s="1341"/>
      <c r="P186" s="1341"/>
      <c r="Q186" s="1341"/>
      <c r="R186" s="1330"/>
      <c r="S186" s="1330"/>
      <c r="T186" s="1330"/>
      <c r="U186" s="1341"/>
      <c r="V186" s="1341"/>
    </row>
    <row r="187" spans="1:22">
      <c r="A187" s="563" t="s">
        <v>2327</v>
      </c>
      <c r="B187" s="40"/>
      <c r="C187" s="387"/>
      <c r="D187" s="40"/>
      <c r="E187" s="40"/>
      <c r="F187" s="622"/>
      <c r="G187" s="622" t="e">
        <f>IF(F$40&lt;0,('Page 22 - 26'!H118+'Page 22 - 26'!I118)+F$40,('Page 22 - 26'!H118+'Page 22 - 26'!I118))+IF(F$44&lt;0,F$44,0)+IF(F$48&lt;0,F$48,0)+IF(F$77&lt;0,F$77,0)</f>
        <v>#DIV/0!</v>
      </c>
      <c r="H187" s="622"/>
      <c r="I187" s="577" t="e">
        <f>'Page 22 - 26'!H118+'Page 22 - 26'!I118</f>
        <v>#DIV/0!</v>
      </c>
      <c r="J187" s="1341"/>
      <c r="K187" s="1341"/>
      <c r="L187" s="1341"/>
      <c r="M187" s="1341"/>
      <c r="N187" s="1341"/>
      <c r="O187" s="1341"/>
      <c r="P187" s="1341"/>
      <c r="Q187" s="1341"/>
      <c r="R187" s="1330"/>
      <c r="S187" s="1330"/>
      <c r="T187" s="1330"/>
      <c r="U187" s="1341"/>
      <c r="V187" s="1341"/>
    </row>
    <row r="188" spans="1:22">
      <c r="A188" s="563" t="e">
        <f>IF(G189&lt;0,"OVER","UNDER")</f>
        <v>#DIV/0!</v>
      </c>
      <c r="B188" s="40" t="s">
        <v>1063</v>
      </c>
      <c r="C188" s="387"/>
      <c r="D188" s="40"/>
      <c r="E188" s="40"/>
      <c r="F188" s="622"/>
      <c r="G188" s="635" t="e">
        <f>G186-G187</f>
        <v>#DIV/0!</v>
      </c>
      <c r="H188" s="635"/>
      <c r="I188" s="645" t="e">
        <f>I186-I187</f>
        <v>#DIV/0!</v>
      </c>
      <c r="J188" s="1330"/>
      <c r="K188" s="1330"/>
      <c r="L188" s="1330"/>
      <c r="M188" s="1330"/>
      <c r="N188" s="1330"/>
      <c r="O188" s="1330"/>
      <c r="P188" s="1330"/>
      <c r="Q188" s="1330"/>
      <c r="R188" s="1330"/>
      <c r="S188" s="1330"/>
      <c r="T188" s="1330"/>
      <c r="U188" s="1341"/>
      <c r="V188" s="1341"/>
    </row>
    <row r="189" spans="1:22" ht="13.5" thickBot="1">
      <c r="A189" s="646" t="s">
        <v>2328</v>
      </c>
      <c r="B189" s="596"/>
      <c r="C189" s="597"/>
      <c r="D189" s="596"/>
      <c r="E189" s="596"/>
      <c r="F189" s="596"/>
      <c r="G189" s="647" t="e">
        <f>G188/G184</f>
        <v>#DIV/0!</v>
      </c>
      <c r="H189" s="647"/>
      <c r="I189" s="599" t="e">
        <f>I188/I184</f>
        <v>#DIV/0!</v>
      </c>
      <c r="J189" s="1330"/>
      <c r="K189" s="1330"/>
      <c r="L189" s="1330"/>
      <c r="M189" s="1330"/>
      <c r="N189" s="1330"/>
      <c r="O189" s="1330"/>
      <c r="P189" s="1330"/>
      <c r="Q189" s="1330"/>
      <c r="R189" s="1330"/>
      <c r="S189" s="1330"/>
      <c r="T189" s="1330"/>
      <c r="U189" s="1341"/>
      <c r="V189" s="1341"/>
    </row>
    <row r="190" spans="1:22" ht="5.25" customHeight="1">
      <c r="J190" s="1330"/>
      <c r="K190" s="1330"/>
      <c r="L190" s="1330"/>
      <c r="M190" s="1330"/>
      <c r="N190" s="1330"/>
      <c r="O190" s="1330"/>
      <c r="P190" s="1330"/>
      <c r="Q190" s="1330"/>
      <c r="R190" s="1330"/>
      <c r="S190" s="1330"/>
      <c r="T190" s="1330"/>
      <c r="U190" s="1341"/>
      <c r="V190" s="1341"/>
    </row>
    <row r="191" spans="1:22" s="549" customFormat="1" ht="16.5" thickBot="1">
      <c r="A191" s="552"/>
      <c r="B191" s="552"/>
      <c r="C191" s="553"/>
      <c r="D191" s="552"/>
      <c r="E191" s="552"/>
      <c r="F191" s="552"/>
      <c r="G191" s="554"/>
      <c r="H191" s="1314"/>
      <c r="I191" s="1315"/>
      <c r="J191" s="1353"/>
      <c r="K191" s="1353"/>
      <c r="L191" s="1353"/>
      <c r="M191" s="1353"/>
      <c r="N191" s="1353"/>
      <c r="O191" s="1353"/>
      <c r="P191" s="1353"/>
      <c r="Q191" s="1353"/>
      <c r="R191" s="1353"/>
      <c r="S191" s="1353"/>
      <c r="T191" s="1353"/>
      <c r="U191" s="1362"/>
      <c r="V191" s="1362"/>
    </row>
    <row r="192" spans="1:22" s="549" customFormat="1" ht="15.75">
      <c r="A192" s="2054" t="s">
        <v>2329</v>
      </c>
      <c r="B192" s="2052"/>
      <c r="C192" s="2052"/>
      <c r="D192" s="2052"/>
      <c r="E192" s="2052"/>
      <c r="F192" s="2052"/>
      <c r="G192" s="2053"/>
      <c r="J192" s="1353"/>
      <c r="K192" s="1353"/>
      <c r="L192" s="1353"/>
      <c r="M192" s="1353"/>
      <c r="N192" s="1353"/>
      <c r="O192" s="1353"/>
      <c r="P192" s="1353"/>
      <c r="Q192" s="1353"/>
      <c r="R192" s="1353"/>
      <c r="S192" s="1353"/>
      <c r="T192" s="1353"/>
      <c r="U192" s="1362"/>
      <c r="V192" s="1362"/>
    </row>
    <row r="193" spans="1:22" s="549" customFormat="1" ht="15.75">
      <c r="A193" s="649"/>
      <c r="B193" s="435"/>
      <c r="C193" s="387"/>
      <c r="D193" s="435"/>
      <c r="E193" s="435" t="s">
        <v>2330</v>
      </c>
      <c r="F193" s="650" t="s">
        <v>2331</v>
      </c>
      <c r="G193" s="651"/>
      <c r="J193" s="1353"/>
      <c r="K193" s="1353"/>
      <c r="L193" s="1353"/>
      <c r="M193" s="1353"/>
      <c r="N193" s="1353"/>
      <c r="O193" s="1353"/>
      <c r="P193" s="1353"/>
      <c r="Q193" s="1353"/>
      <c r="R193" s="1353"/>
      <c r="S193" s="1353"/>
      <c r="T193" s="1353"/>
      <c r="U193" s="1362"/>
      <c r="V193" s="1362"/>
    </row>
    <row r="194" spans="1:22" s="549" customFormat="1" ht="15.75">
      <c r="A194" s="632" t="s">
        <v>1007</v>
      </c>
      <c r="B194" s="652"/>
      <c r="C194" s="653"/>
      <c r="D194" s="652"/>
      <c r="E194" s="654">
        <f>'Page 40'!H31</f>
        <v>0</v>
      </c>
      <c r="F194" s="655" t="e">
        <f>(F7*('Page 17'!C31+'Page 17'!C46))*12</f>
        <v>#DIV/0!</v>
      </c>
      <c r="G194" s="561"/>
      <c r="J194" s="1353"/>
      <c r="K194" s="1353"/>
      <c r="L194" s="1353"/>
      <c r="M194" s="1353"/>
      <c r="N194" s="1353"/>
      <c r="O194" s="1353"/>
      <c r="P194" s="1353"/>
      <c r="Q194" s="1353"/>
      <c r="R194" s="1353"/>
      <c r="S194" s="1353"/>
      <c r="T194" s="1353"/>
      <c r="U194" s="1362"/>
      <c r="V194" s="1362"/>
    </row>
    <row r="195" spans="1:22">
      <c r="A195" s="563" t="s">
        <v>1362</v>
      </c>
      <c r="B195" s="40"/>
      <c r="C195" s="387"/>
      <c r="D195" s="40"/>
      <c r="E195" s="656">
        <f>'Page 40'!H33</f>
        <v>0</v>
      </c>
      <c r="F195" s="656">
        <f>F9*('Page 17'!C31+'Page 17'!C52)</f>
        <v>0</v>
      </c>
      <c r="G195" s="577"/>
      <c r="J195" s="1330"/>
      <c r="K195" s="1330"/>
      <c r="L195" s="1330"/>
      <c r="M195" s="1330"/>
      <c r="N195" s="1330"/>
      <c r="O195" s="1330"/>
      <c r="P195" s="1330"/>
      <c r="Q195" s="1330"/>
      <c r="R195" s="1330"/>
      <c r="S195" s="1330"/>
      <c r="T195" s="1330"/>
      <c r="U195" s="1341"/>
      <c r="V195" s="1341"/>
    </row>
    <row r="196" spans="1:22">
      <c r="A196" s="563" t="s">
        <v>1361</v>
      </c>
      <c r="B196" s="40"/>
      <c r="C196" s="387"/>
      <c r="D196" s="40"/>
      <c r="E196" s="657">
        <f>'Page 20'!AF87</f>
        <v>0</v>
      </c>
      <c r="F196" s="657">
        <f>'Page 20'!AF87</f>
        <v>0</v>
      </c>
      <c r="G196" s="577"/>
      <c r="H196" s="2096" t="s">
        <v>1378</v>
      </c>
      <c r="I196" s="2031"/>
      <c r="J196" s="2031"/>
      <c r="K196" s="1341"/>
      <c r="L196" s="1341"/>
      <c r="M196" s="1341"/>
      <c r="N196" s="1341"/>
      <c r="O196" s="1341"/>
      <c r="P196" s="1341"/>
      <c r="Q196" s="1341"/>
      <c r="R196" s="1341"/>
      <c r="S196" s="1341"/>
      <c r="T196" s="1341"/>
      <c r="U196" s="1341"/>
      <c r="V196" s="1341"/>
    </row>
    <row r="197" spans="1:22" ht="13.5" thickBot="1">
      <c r="A197" s="563" t="s">
        <v>206</v>
      </c>
      <c r="B197" s="40"/>
      <c r="C197" s="387"/>
      <c r="D197" s="40"/>
      <c r="E197" s="658">
        <f>SUM(E194:E196)</f>
        <v>0</v>
      </c>
      <c r="F197" s="659" t="e">
        <f>SUM(F194:F196)</f>
        <v>#DIV/0!</v>
      </c>
      <c r="G197" s="577"/>
      <c r="H197" s="2032"/>
      <c r="I197" s="2031"/>
      <c r="J197" s="2031"/>
      <c r="K197" s="1341"/>
      <c r="L197" s="1341"/>
      <c r="M197" s="1341"/>
      <c r="N197" s="1341"/>
      <c r="O197" s="1341"/>
      <c r="P197" s="1341"/>
      <c r="Q197" s="1341"/>
      <c r="R197" s="1341"/>
      <c r="S197" s="1341"/>
      <c r="T197" s="1341"/>
      <c r="U197" s="1341"/>
      <c r="V197" s="1341"/>
    </row>
    <row r="198" spans="1:22" ht="13.5" thickTop="1">
      <c r="A198" s="563" t="s">
        <v>691</v>
      </c>
      <c r="B198" s="40"/>
      <c r="C198" s="387"/>
      <c r="D198" s="40"/>
      <c r="E198" s="660">
        <f>E197/12*4</f>
        <v>0</v>
      </c>
      <c r="F198" s="660" t="e">
        <f>F197/12*4</f>
        <v>#DIV/0!</v>
      </c>
      <c r="G198" s="684" t="e">
        <f>F200/F198</f>
        <v>#DIV/0!</v>
      </c>
      <c r="H198" s="2032"/>
      <c r="I198" s="2031"/>
      <c r="J198" s="2031"/>
      <c r="K198" s="1341"/>
      <c r="L198" s="1341"/>
      <c r="M198" s="1341"/>
      <c r="N198" s="1341"/>
      <c r="O198" s="1341"/>
      <c r="P198" s="1341"/>
      <c r="Q198" s="1341"/>
      <c r="R198" s="1341"/>
      <c r="S198" s="1341"/>
      <c r="T198" s="1341"/>
      <c r="U198" s="1341"/>
      <c r="V198" s="1341"/>
    </row>
    <row r="199" spans="1:22">
      <c r="A199" s="563" t="s">
        <v>692</v>
      </c>
      <c r="B199" s="40"/>
      <c r="C199" s="387"/>
      <c r="D199" s="40"/>
      <c r="E199" s="660">
        <f>E197/12*6</f>
        <v>0</v>
      </c>
      <c r="F199" s="660" t="e">
        <f>F197/12*6</f>
        <v>#DIV/0!</v>
      </c>
      <c r="G199" s="684" t="e">
        <f>F200/F199</f>
        <v>#DIV/0!</v>
      </c>
      <c r="H199" s="2096" t="s">
        <v>460</v>
      </c>
      <c r="I199" s="2031"/>
      <c r="J199" s="2031"/>
      <c r="K199" s="1341"/>
      <c r="L199" s="1341"/>
      <c r="M199" s="1341"/>
      <c r="N199" s="1341"/>
      <c r="O199" s="1341"/>
      <c r="P199" s="1341"/>
      <c r="Q199" s="1341"/>
      <c r="R199" s="1341"/>
      <c r="S199" s="1341"/>
      <c r="T199" s="1341"/>
      <c r="U199" s="1341"/>
      <c r="V199" s="1341"/>
    </row>
    <row r="200" spans="1:22">
      <c r="A200" s="563" t="s">
        <v>1691</v>
      </c>
      <c r="B200" s="40"/>
      <c r="C200" s="387"/>
      <c r="D200" s="40"/>
      <c r="E200" s="607">
        <f>'Page 22 - 26'!D109</f>
        <v>0</v>
      </c>
      <c r="F200" s="656">
        <f>'Page 22 - 26'!D109</f>
        <v>0</v>
      </c>
      <c r="G200" s="577"/>
      <c r="H200" s="2032"/>
      <c r="I200" s="2031"/>
      <c r="J200" s="2031"/>
      <c r="K200" s="1341"/>
      <c r="L200" s="1341"/>
      <c r="M200" s="1341"/>
      <c r="N200" s="1341"/>
      <c r="O200" s="1341"/>
      <c r="P200" s="1341"/>
      <c r="Q200" s="1341"/>
      <c r="R200" s="1341"/>
      <c r="S200" s="1341"/>
      <c r="T200" s="1341"/>
      <c r="U200" s="1341"/>
      <c r="V200" s="1341"/>
    </row>
    <row r="201" spans="1:22" ht="13.5" thickBot="1">
      <c r="A201" s="595"/>
      <c r="B201" s="596"/>
      <c r="C201" s="597"/>
      <c r="D201" s="596"/>
      <c r="E201" s="661"/>
      <c r="F201" s="662"/>
      <c r="G201" s="663"/>
      <c r="H201" s="2032"/>
      <c r="I201" s="2031"/>
      <c r="J201" s="2031"/>
      <c r="K201" s="1341"/>
      <c r="L201" s="1341"/>
      <c r="M201" s="1341"/>
      <c r="N201" s="1341"/>
      <c r="O201" s="1341"/>
      <c r="P201" s="1341"/>
      <c r="Q201" s="1341"/>
      <c r="R201" s="1341"/>
      <c r="S201" s="1341"/>
      <c r="T201" s="1341"/>
      <c r="U201" s="1341"/>
      <c r="V201" s="1341"/>
    </row>
    <row r="202" spans="1:22" ht="13.5" thickBot="1">
      <c r="G202" s="1024">
        <f>ROUND((G201*100),0)</f>
        <v>0</v>
      </c>
      <c r="H202" s="600"/>
      <c r="K202" s="1341"/>
      <c r="L202" s="1341"/>
      <c r="M202" s="1341"/>
      <c r="N202" s="1341"/>
      <c r="O202" s="1341"/>
      <c r="P202" s="1341"/>
      <c r="Q202" s="1341"/>
      <c r="R202" s="1341"/>
      <c r="S202" s="1341"/>
      <c r="T202" s="1341"/>
      <c r="U202" s="1341"/>
      <c r="V202" s="1341"/>
    </row>
    <row r="203" spans="1:22" ht="15.75">
      <c r="A203" s="2054" t="s">
        <v>1692</v>
      </c>
      <c r="B203" s="2052"/>
      <c r="C203" s="2052"/>
      <c r="D203" s="2052"/>
      <c r="E203" s="2052"/>
      <c r="F203" s="2052"/>
      <c r="G203" s="2053"/>
      <c r="H203" s="2096" t="s">
        <v>1379</v>
      </c>
      <c r="I203" s="2031"/>
      <c r="J203" s="2031"/>
      <c r="K203" s="1341"/>
      <c r="L203" s="1341"/>
      <c r="M203" s="1341"/>
      <c r="N203" s="1341"/>
      <c r="O203" s="1341"/>
      <c r="P203" s="1341"/>
      <c r="Q203" s="1341"/>
      <c r="R203" s="1341"/>
      <c r="S203" s="1341"/>
      <c r="T203" s="1341"/>
      <c r="U203" s="1341"/>
      <c r="V203" s="1341"/>
    </row>
    <row r="204" spans="1:22" ht="15.75">
      <c r="A204" s="632" t="s">
        <v>1362</v>
      </c>
      <c r="B204" s="652"/>
      <c r="C204" s="653"/>
      <c r="D204" s="652"/>
      <c r="E204" s="654">
        <f>'Page 40'!H33</f>
        <v>0</v>
      </c>
      <c r="F204" s="560"/>
      <c r="G204" s="561"/>
      <c r="H204" s="2032"/>
      <c r="I204" s="2031"/>
      <c r="J204" s="2031"/>
      <c r="K204" s="1341"/>
      <c r="L204" s="1341"/>
      <c r="M204" s="1341"/>
      <c r="N204" s="1341"/>
      <c r="O204" s="1341"/>
      <c r="P204" s="1341"/>
      <c r="Q204" s="1341"/>
      <c r="R204" s="1341"/>
      <c r="S204" s="1341"/>
      <c r="T204" s="1341"/>
      <c r="U204" s="1341"/>
      <c r="V204" s="1341"/>
    </row>
    <row r="205" spans="1:22">
      <c r="A205" s="563" t="s">
        <v>459</v>
      </c>
      <c r="B205" s="40"/>
      <c r="C205" s="387"/>
      <c r="D205" s="40"/>
      <c r="E205" s="326">
        <f>'Page 17'!C31+'Page 17'!C52</f>
        <v>0</v>
      </c>
      <c r="F205" s="40"/>
      <c r="G205" s="577"/>
      <c r="H205" s="2032"/>
      <c r="I205" s="2031"/>
      <c r="J205" s="2031"/>
      <c r="K205" s="1341"/>
      <c r="L205" s="1341"/>
      <c r="M205" s="1341"/>
      <c r="N205" s="1341"/>
      <c r="O205" s="1341"/>
      <c r="P205" s="1341"/>
      <c r="Q205" s="1341"/>
      <c r="R205" s="1341"/>
      <c r="S205" s="1341"/>
      <c r="T205" s="1341"/>
      <c r="U205" s="1341"/>
      <c r="V205" s="1341"/>
    </row>
    <row r="206" spans="1:22">
      <c r="A206" s="556" t="s">
        <v>1693</v>
      </c>
      <c r="B206" s="47"/>
      <c r="C206" s="643"/>
      <c r="D206" s="47"/>
      <c r="E206" s="657" t="e">
        <f>E204/E205</f>
        <v>#DIV/0!</v>
      </c>
      <c r="F206" s="40"/>
      <c r="G206" s="577"/>
      <c r="H206" s="2096" t="s">
        <v>1380</v>
      </c>
      <c r="I206" s="2031"/>
      <c r="J206" s="2031"/>
      <c r="K206" s="1341"/>
      <c r="L206" s="1341"/>
      <c r="M206" s="1341"/>
      <c r="N206" s="1341"/>
      <c r="O206" s="1341"/>
      <c r="P206" s="1341"/>
      <c r="Q206" s="1341"/>
      <c r="R206" s="1341"/>
      <c r="S206" s="1341"/>
      <c r="T206" s="1341"/>
      <c r="U206" s="1341"/>
      <c r="V206" s="1341"/>
    </row>
    <row r="207" spans="1:22">
      <c r="A207" s="563"/>
      <c r="B207" s="40"/>
      <c r="C207" s="387"/>
      <c r="D207" s="40"/>
      <c r="E207" s="660"/>
      <c r="F207" s="40"/>
      <c r="G207" s="577"/>
      <c r="H207" s="2032"/>
      <c r="I207" s="2031"/>
      <c r="J207" s="2031"/>
      <c r="K207" s="1341"/>
      <c r="L207" s="1341"/>
      <c r="M207" s="1341"/>
      <c r="N207" s="1341"/>
      <c r="O207" s="1341"/>
      <c r="P207" s="1341"/>
      <c r="Q207" s="1341"/>
      <c r="R207" s="1341"/>
      <c r="S207" s="1341"/>
      <c r="T207" s="1341"/>
      <c r="U207" s="1341"/>
      <c r="V207" s="1341"/>
    </row>
    <row r="208" spans="1:22" ht="13.5" thickBot="1">
      <c r="A208" s="595" t="s">
        <v>1713</v>
      </c>
      <c r="B208" s="596"/>
      <c r="C208" s="597"/>
      <c r="D208" s="596"/>
      <c r="E208" s="596" t="s">
        <v>1714</v>
      </c>
      <c r="F208" s="596"/>
      <c r="G208" s="614"/>
      <c r="H208" s="2032"/>
      <c r="I208" s="2031"/>
      <c r="J208" s="2031"/>
      <c r="K208" s="1341"/>
      <c r="L208" s="1341"/>
      <c r="M208" s="1341"/>
      <c r="N208" s="1341"/>
      <c r="O208" s="1341"/>
      <c r="P208" s="1341"/>
      <c r="Q208" s="1341"/>
      <c r="R208" s="1341"/>
      <c r="S208" s="1341"/>
      <c r="T208" s="1341"/>
      <c r="U208" s="1341"/>
      <c r="V208" s="1341"/>
    </row>
    <row r="209" spans="1:22" ht="13.5" thickBot="1">
      <c r="K209" s="1341"/>
      <c r="L209" s="1341"/>
      <c r="M209" s="1341"/>
      <c r="N209" s="1341"/>
      <c r="O209" s="1341"/>
      <c r="P209" s="1341"/>
      <c r="Q209" s="1341"/>
      <c r="R209" s="1341"/>
      <c r="S209" s="1341"/>
      <c r="T209" s="1341"/>
      <c r="U209" s="1341"/>
      <c r="V209" s="1341"/>
    </row>
    <row r="210" spans="1:22" ht="15.75">
      <c r="A210" s="2054" t="s">
        <v>1694</v>
      </c>
      <c r="B210" s="2052"/>
      <c r="C210" s="2052"/>
      <c r="D210" s="2052"/>
      <c r="E210" s="2052"/>
      <c r="F210" s="2052"/>
      <c r="G210" s="2053"/>
      <c r="H210" s="2045" t="s">
        <v>1941</v>
      </c>
      <c r="I210" s="1477"/>
      <c r="J210" s="1477"/>
      <c r="K210" s="1341"/>
      <c r="L210" s="1341"/>
      <c r="M210" s="1341"/>
      <c r="N210" s="1341"/>
      <c r="O210" s="1341"/>
      <c r="P210" s="1341"/>
      <c r="Q210" s="1341"/>
      <c r="R210" s="1341"/>
      <c r="S210" s="1341"/>
      <c r="T210" s="1341"/>
      <c r="U210" s="1341"/>
      <c r="V210" s="1341"/>
    </row>
    <row r="211" spans="1:22" ht="15.75">
      <c r="A211" s="632" t="s">
        <v>1823</v>
      </c>
      <c r="B211" s="652"/>
      <c r="C211" s="653"/>
      <c r="D211" s="652"/>
      <c r="E211" s="654">
        <f>'Page 5'!Q10</f>
        <v>0</v>
      </c>
      <c r="F211" s="655"/>
      <c r="G211" s="665">
        <f>E211*10</f>
        <v>0</v>
      </c>
      <c r="H211" s="2046"/>
      <c r="I211" s="1477"/>
      <c r="J211" s="1477"/>
      <c r="K211" s="1341"/>
      <c r="L211" s="1341"/>
      <c r="M211" s="1341"/>
      <c r="N211" s="1341"/>
      <c r="O211" s="1341"/>
      <c r="P211" s="1341"/>
      <c r="Q211" s="1341"/>
      <c r="R211" s="1341"/>
      <c r="S211" s="1341"/>
      <c r="T211" s="1341"/>
      <c r="U211" s="1341"/>
      <c r="V211" s="1341"/>
    </row>
    <row r="212" spans="1:22">
      <c r="A212" s="563" t="s">
        <v>1824</v>
      </c>
      <c r="B212" s="40"/>
      <c r="C212" s="387"/>
      <c r="D212" s="40"/>
      <c r="E212" s="656"/>
      <c r="F212" s="656">
        <f>'Page 20'!P21</f>
        <v>0</v>
      </c>
      <c r="G212" s="577"/>
      <c r="H212" s="2046"/>
      <c r="I212" s="1477"/>
      <c r="J212" s="1477"/>
      <c r="K212" s="1341"/>
      <c r="L212" s="1341"/>
      <c r="M212" s="1341"/>
      <c r="N212" s="1341"/>
      <c r="O212" s="1341"/>
      <c r="P212" s="1341"/>
      <c r="Q212" s="1341"/>
      <c r="R212" s="1341"/>
      <c r="S212" s="1341"/>
      <c r="T212" s="1341"/>
      <c r="U212" s="1341"/>
      <c r="V212" s="1341"/>
    </row>
    <row r="213" spans="1:22">
      <c r="A213" s="666" t="s">
        <v>1825</v>
      </c>
      <c r="B213" s="667"/>
      <c r="C213" s="668"/>
      <c r="D213" s="667"/>
      <c r="E213" s="669"/>
      <c r="F213" s="669">
        <f>'Page 22 - 26'!D92</f>
        <v>0</v>
      </c>
      <c r="G213" s="577"/>
      <c r="H213" s="2032"/>
      <c r="I213" s="2031"/>
      <c r="J213" s="2031"/>
      <c r="K213" s="1341"/>
      <c r="L213" s="1341"/>
      <c r="M213" s="1341"/>
      <c r="N213" s="1341"/>
      <c r="O213" s="1341"/>
      <c r="P213" s="1341"/>
      <c r="Q213" s="1341"/>
      <c r="R213" s="1341"/>
      <c r="S213" s="1341"/>
      <c r="T213" s="1341"/>
      <c r="U213" s="1341"/>
      <c r="V213" s="1341"/>
    </row>
    <row r="214" spans="1:22">
      <c r="A214" s="563" t="s">
        <v>1695</v>
      </c>
      <c r="B214" s="40"/>
      <c r="C214" s="387"/>
      <c r="D214" s="40"/>
      <c r="E214" s="660"/>
      <c r="F214" s="656"/>
      <c r="G214" s="670">
        <f>F212-F213</f>
        <v>0</v>
      </c>
      <c r="H214" s="2032"/>
      <c r="I214" s="2031"/>
      <c r="J214" s="2031"/>
      <c r="K214" s="1341"/>
      <c r="L214" s="1341"/>
      <c r="M214" s="1341"/>
      <c r="N214" s="1341"/>
      <c r="O214" s="1341"/>
      <c r="P214" s="1341"/>
      <c r="Q214" s="1341"/>
      <c r="R214" s="1341"/>
      <c r="S214" s="1341"/>
      <c r="T214" s="1341"/>
      <c r="U214" s="1341"/>
      <c r="V214" s="1341"/>
    </row>
    <row r="215" spans="1:22">
      <c r="A215" s="563"/>
      <c r="B215" s="40"/>
      <c r="C215" s="387"/>
      <c r="D215" s="40"/>
      <c r="E215" s="660"/>
      <c r="F215" s="656"/>
      <c r="G215" s="670"/>
      <c r="H215" s="1317"/>
      <c r="I215" s="1316"/>
      <c r="J215" s="1316"/>
      <c r="K215" s="1341"/>
      <c r="L215" s="1341"/>
      <c r="M215" s="1341"/>
      <c r="N215" s="1341"/>
      <c r="O215" s="1341"/>
      <c r="P215" s="1341"/>
      <c r="Q215" s="1341"/>
      <c r="R215" s="1341"/>
      <c r="S215" s="1341"/>
      <c r="T215" s="1341"/>
      <c r="U215" s="1341"/>
      <c r="V215" s="1341"/>
    </row>
    <row r="216" spans="1:22" ht="13.5" thickBot="1">
      <c r="A216" s="595" t="s">
        <v>1696</v>
      </c>
      <c r="B216" s="596"/>
      <c r="C216" s="597"/>
      <c r="D216" s="596"/>
      <c r="E216" s="596"/>
      <c r="F216" s="596"/>
      <c r="G216" s="663" t="e">
        <f>G214/G211</f>
        <v>#DIV/0!</v>
      </c>
      <c r="H216" s="1318"/>
      <c r="I216" s="1316"/>
      <c r="J216" s="1316"/>
      <c r="K216" s="1341"/>
      <c r="L216" s="1341"/>
      <c r="M216" s="1341"/>
      <c r="N216" s="1341"/>
      <c r="O216" s="1341"/>
      <c r="P216" s="1341"/>
      <c r="Q216" s="1341"/>
      <c r="R216" s="1341"/>
      <c r="S216" s="1341"/>
      <c r="T216" s="1341"/>
      <c r="U216" s="1341"/>
      <c r="V216" s="1341"/>
    </row>
    <row r="217" spans="1:22" ht="13.5" thickBot="1">
      <c r="A217" s="40"/>
      <c r="B217" s="40"/>
      <c r="C217" s="387"/>
      <c r="D217" s="40"/>
      <c r="E217" s="40"/>
      <c r="F217" s="40"/>
      <c r="G217" s="671"/>
      <c r="H217" s="1318"/>
      <c r="I217" s="1316"/>
      <c r="J217" s="1316"/>
      <c r="K217" s="1341"/>
      <c r="L217" s="1341"/>
      <c r="M217" s="1341"/>
      <c r="N217" s="1341"/>
      <c r="O217" s="1341"/>
      <c r="P217" s="1341"/>
      <c r="Q217" s="1341"/>
      <c r="R217" s="1341"/>
      <c r="S217" s="1341"/>
      <c r="T217" s="1341"/>
      <c r="U217" s="1341"/>
      <c r="V217" s="1341"/>
    </row>
    <row r="218" spans="1:22" ht="15.75">
      <c r="A218" s="638" t="s">
        <v>420</v>
      </c>
      <c r="B218" s="639"/>
      <c r="C218" s="639"/>
      <c r="D218" s="639"/>
      <c r="E218" s="639"/>
      <c r="F218" s="639"/>
      <c r="G218" s="640"/>
      <c r="H218" s="640"/>
      <c r="I218" s="641"/>
      <c r="J218" s="808"/>
      <c r="K218" s="1341">
        <f>'Page 5'!AB15</f>
        <v>0</v>
      </c>
      <c r="L218" s="1341">
        <f>'Page 5'!AC15</f>
        <v>0</v>
      </c>
      <c r="M218" s="1341"/>
      <c r="N218" s="1341"/>
      <c r="O218" s="1341"/>
      <c r="P218" s="1341"/>
      <c r="Q218" s="1341"/>
      <c r="R218" s="1341"/>
      <c r="S218" s="1341"/>
      <c r="T218" s="1341"/>
      <c r="U218" s="1341"/>
      <c r="V218" s="1341"/>
    </row>
    <row r="219" spans="1:22">
      <c r="A219" s="563" t="s">
        <v>1516</v>
      </c>
      <c r="B219" s="182"/>
      <c r="C219" s="387"/>
      <c r="D219" s="182"/>
      <c r="E219" s="387" t="s">
        <v>2311</v>
      </c>
      <c r="F219" s="387" t="s">
        <v>2324</v>
      </c>
      <c r="G219" s="642" t="s">
        <v>2325</v>
      </c>
      <c r="H219" s="2107" t="s">
        <v>1381</v>
      </c>
      <c r="I219" s="2108"/>
      <c r="J219" s="808"/>
      <c r="K219" s="1341" t="s">
        <v>1729</v>
      </c>
      <c r="L219" s="1341" t="s">
        <v>1730</v>
      </c>
      <c r="M219" s="1341"/>
      <c r="N219" s="1341"/>
      <c r="O219" s="1341"/>
      <c r="P219" s="1341"/>
      <c r="Q219" s="1341"/>
      <c r="R219" s="1341"/>
      <c r="S219" s="1341"/>
      <c r="T219" s="1341"/>
      <c r="U219" s="1341"/>
      <c r="V219" s="1341"/>
    </row>
    <row r="220" spans="1:22">
      <c r="A220" s="692">
        <f>'Page 17'!B12</f>
        <v>0</v>
      </c>
      <c r="B220" s="40" t="s">
        <v>1517</v>
      </c>
      <c r="C220" s="734">
        <f>'Page 17'!D12</f>
        <v>0</v>
      </c>
      <c r="D220" s="735">
        <f>C220*E220</f>
        <v>0</v>
      </c>
      <c r="E220" s="733">
        <f>IF('Page 17'!K12&gt;0,'Page 17'!C12,0)</f>
        <v>0</v>
      </c>
      <c r="F220" s="541">
        <f>IF(A220=0,A$23,IF(A220=1,A$24,IF(A220=2,A$25,IF(A220=3,A$26,IF(A220=4,A$27,IF(A220=" ",0,A$27))))))</f>
        <v>88000</v>
      </c>
      <c r="G220" s="622">
        <f>F220*E220</f>
        <v>0</v>
      </c>
      <c r="H220" s="1477"/>
      <c r="I220" s="2109"/>
      <c r="J220" s="808"/>
      <c r="K220" s="1341"/>
      <c r="L220" s="1341"/>
      <c r="M220" s="1341"/>
      <c r="N220" s="1341"/>
      <c r="O220" s="1341"/>
      <c r="P220" s="1341"/>
      <c r="Q220" s="1341"/>
      <c r="R220" s="1341"/>
      <c r="S220" s="1341"/>
      <c r="T220" s="1341"/>
      <c r="U220" s="1341"/>
      <c r="V220" s="1341"/>
    </row>
    <row r="221" spans="1:22">
      <c r="A221" s="692">
        <f>'Page 17'!B13</f>
        <v>0</v>
      </c>
      <c r="B221" s="40" t="s">
        <v>1517</v>
      </c>
      <c r="C221" s="734">
        <f>'Page 17'!D13</f>
        <v>0</v>
      </c>
      <c r="D221" s="735">
        <f t="shared" ref="D221:D238" si="5">C221*E221</f>
        <v>0</v>
      </c>
      <c r="E221" s="733">
        <f>IF('Page 17'!K13&gt;0,'Page 17'!C13,0)</f>
        <v>0</v>
      </c>
      <c r="F221" s="541">
        <f t="shared" ref="F221:F238" si="6">IF(A221=0,A$23,IF(A221=1,A$24,IF(A221=2,A$25,IF(A221=3,A$26,IF(A221=4,A$27,IF(A221=" ",0,A$27))))))</f>
        <v>88000</v>
      </c>
      <c r="G221" s="622">
        <f t="shared" ref="G221:G238" si="7">F221*E221</f>
        <v>0</v>
      </c>
      <c r="H221" s="1477"/>
      <c r="I221" s="2109"/>
      <c r="J221" s="808"/>
      <c r="K221" s="1341"/>
      <c r="L221" s="1341"/>
      <c r="M221" s="1341"/>
      <c r="N221" s="1341"/>
      <c r="O221" s="1341"/>
      <c r="P221" s="1341"/>
      <c r="Q221" s="1341"/>
      <c r="R221" s="1341"/>
      <c r="S221" s="1341"/>
      <c r="T221" s="1341"/>
      <c r="U221" s="1341"/>
      <c r="V221" s="1341"/>
    </row>
    <row r="222" spans="1:22">
      <c r="A222" s="692">
        <f>'Page 17'!B14</f>
        <v>0</v>
      </c>
      <c r="B222" s="40" t="s">
        <v>1517</v>
      </c>
      <c r="C222" s="734">
        <f>'Page 17'!D14</f>
        <v>0</v>
      </c>
      <c r="D222" s="735">
        <f t="shared" si="5"/>
        <v>0</v>
      </c>
      <c r="E222" s="733">
        <f>IF('Page 17'!K14&gt;0,'Page 17'!C14,0)</f>
        <v>0</v>
      </c>
      <c r="F222" s="541">
        <f t="shared" si="6"/>
        <v>88000</v>
      </c>
      <c r="G222" s="622">
        <f t="shared" si="7"/>
        <v>0</v>
      </c>
      <c r="H222" s="1477"/>
      <c r="I222" s="2109"/>
      <c r="J222" s="808"/>
      <c r="K222" s="1341"/>
      <c r="L222" s="1341"/>
      <c r="M222" s="1341"/>
      <c r="N222" s="1341"/>
      <c r="O222" s="1341"/>
      <c r="P222" s="1341"/>
      <c r="Q222" s="1341"/>
      <c r="R222" s="1341"/>
      <c r="S222" s="1341"/>
      <c r="T222" s="1341"/>
      <c r="U222" s="1341"/>
      <c r="V222" s="1341"/>
    </row>
    <row r="223" spans="1:22">
      <c r="A223" s="692">
        <f>'Page 17'!B15</f>
        <v>0</v>
      </c>
      <c r="B223" s="40" t="s">
        <v>1517</v>
      </c>
      <c r="C223" s="734">
        <f>'Page 17'!D15</f>
        <v>0</v>
      </c>
      <c r="D223" s="735">
        <f t="shared" si="5"/>
        <v>0</v>
      </c>
      <c r="E223" s="733">
        <f>IF('Page 17'!K15&gt;0,'Page 17'!C15,0)</f>
        <v>0</v>
      </c>
      <c r="F223" s="541">
        <f t="shared" si="6"/>
        <v>88000</v>
      </c>
      <c r="G223" s="622">
        <f t="shared" si="7"/>
        <v>0</v>
      </c>
      <c r="H223" s="1477"/>
      <c r="I223" s="2109"/>
      <c r="J223" s="808"/>
      <c r="K223" s="1341"/>
      <c r="L223" s="1341"/>
      <c r="M223" s="1341"/>
      <c r="N223" s="1341"/>
      <c r="O223" s="1341"/>
      <c r="P223" s="1341"/>
      <c r="Q223" s="1341"/>
      <c r="R223" s="1341"/>
      <c r="S223" s="1341"/>
      <c r="T223" s="1341"/>
      <c r="U223" s="1341"/>
      <c r="V223" s="1341"/>
    </row>
    <row r="224" spans="1:22">
      <c r="A224" s="692">
        <f>'Page 17'!B16</f>
        <v>0</v>
      </c>
      <c r="B224" s="40" t="s">
        <v>1517</v>
      </c>
      <c r="C224" s="734">
        <f>'Page 17'!D16</f>
        <v>0</v>
      </c>
      <c r="D224" s="735">
        <f t="shared" si="5"/>
        <v>0</v>
      </c>
      <c r="E224" s="733">
        <f>IF('Page 17'!K16&gt;0,'Page 17'!C16,0)</f>
        <v>0</v>
      </c>
      <c r="F224" s="541">
        <f t="shared" si="6"/>
        <v>88000</v>
      </c>
      <c r="G224" s="622">
        <f t="shared" si="7"/>
        <v>0</v>
      </c>
      <c r="H224" s="1477"/>
      <c r="I224" s="2109"/>
      <c r="J224" s="808"/>
      <c r="K224" s="1341"/>
      <c r="L224" s="1341"/>
      <c r="M224" s="1341"/>
      <c r="N224" s="1341"/>
      <c r="O224" s="1341"/>
      <c r="P224" s="1341"/>
      <c r="Q224" s="1341"/>
      <c r="R224" s="1341"/>
      <c r="S224" s="1341"/>
      <c r="T224" s="1341"/>
      <c r="U224" s="1341"/>
      <c r="V224" s="1341"/>
    </row>
    <row r="225" spans="1:22">
      <c r="A225" s="692">
        <f>'Page 17'!B17</f>
        <v>0</v>
      </c>
      <c r="B225" s="40" t="s">
        <v>1517</v>
      </c>
      <c r="C225" s="734">
        <f>'Page 17'!D17</f>
        <v>0</v>
      </c>
      <c r="D225" s="735">
        <f t="shared" si="5"/>
        <v>0</v>
      </c>
      <c r="E225" s="733">
        <f>IF('Page 17'!K17&gt;0,'Page 17'!C17,0)</f>
        <v>0</v>
      </c>
      <c r="F225" s="541">
        <f t="shared" si="6"/>
        <v>88000</v>
      </c>
      <c r="G225" s="622">
        <f t="shared" si="7"/>
        <v>0</v>
      </c>
      <c r="H225" s="1477"/>
      <c r="I225" s="2109"/>
      <c r="J225" s="808"/>
      <c r="K225" s="1341"/>
      <c r="L225" s="1341"/>
      <c r="M225" s="1341"/>
      <c r="N225" s="1341"/>
      <c r="O225" s="1341"/>
      <c r="P225" s="1341"/>
      <c r="Q225" s="1341"/>
      <c r="R225" s="1341"/>
      <c r="S225" s="1341"/>
      <c r="T225" s="1341"/>
      <c r="U225" s="1341"/>
      <c r="V225" s="1341"/>
    </row>
    <row r="226" spans="1:22">
      <c r="A226" s="692">
        <f>'Page 17'!B18</f>
        <v>0</v>
      </c>
      <c r="B226" s="40" t="s">
        <v>1517</v>
      </c>
      <c r="C226" s="734">
        <f>'Page 17'!D18</f>
        <v>0</v>
      </c>
      <c r="D226" s="735">
        <f t="shared" si="5"/>
        <v>0</v>
      </c>
      <c r="E226" s="733">
        <f>IF('Page 17'!K18&gt;0,'Page 17'!C18,0)</f>
        <v>0</v>
      </c>
      <c r="F226" s="541">
        <f t="shared" si="6"/>
        <v>88000</v>
      </c>
      <c r="G226" s="622">
        <f t="shared" si="7"/>
        <v>0</v>
      </c>
      <c r="H226" s="1477"/>
      <c r="I226" s="2109"/>
      <c r="J226" s="808"/>
      <c r="K226" s="1341"/>
      <c r="L226" s="1341"/>
      <c r="M226" s="1341"/>
      <c r="N226" s="1341"/>
      <c r="O226" s="1341"/>
      <c r="P226" s="1341"/>
      <c r="Q226" s="1341"/>
      <c r="R226" s="1341"/>
      <c r="S226" s="1341"/>
      <c r="T226" s="1341"/>
      <c r="U226" s="1341"/>
      <c r="V226" s="1341"/>
    </row>
    <row r="227" spans="1:22">
      <c r="A227" s="692">
        <f>'Page 17'!B19</f>
        <v>0</v>
      </c>
      <c r="B227" s="40" t="s">
        <v>1517</v>
      </c>
      <c r="C227" s="734">
        <f>'Page 17'!D19</f>
        <v>0</v>
      </c>
      <c r="D227" s="735">
        <f t="shared" si="5"/>
        <v>0</v>
      </c>
      <c r="E227" s="733">
        <f>IF('Page 17'!K19&gt;0,'Page 17'!C19,0)</f>
        <v>0</v>
      </c>
      <c r="F227" s="541">
        <f t="shared" si="6"/>
        <v>88000</v>
      </c>
      <c r="G227" s="622">
        <f t="shared" si="7"/>
        <v>0</v>
      </c>
      <c r="H227" s="1477"/>
      <c r="I227" s="2109"/>
      <c r="J227" s="808"/>
      <c r="K227" s="1341"/>
      <c r="L227" s="1341"/>
      <c r="M227" s="1341"/>
      <c r="N227" s="1341"/>
      <c r="O227" s="1341"/>
      <c r="P227" s="1341"/>
      <c r="Q227" s="1341"/>
      <c r="R227" s="1341"/>
      <c r="S227" s="1341"/>
      <c r="T227" s="1341"/>
      <c r="U227" s="1341"/>
      <c r="V227" s="1341"/>
    </row>
    <row r="228" spans="1:22">
      <c r="A228" s="692">
        <f>'Page 17'!B20</f>
        <v>0</v>
      </c>
      <c r="B228" s="40" t="s">
        <v>1517</v>
      </c>
      <c r="C228" s="734">
        <f>'Page 17'!D20</f>
        <v>0</v>
      </c>
      <c r="D228" s="735">
        <f t="shared" si="5"/>
        <v>0</v>
      </c>
      <c r="E228" s="733">
        <f>IF('Page 17'!K20&gt;0,'Page 17'!C20,0)</f>
        <v>0</v>
      </c>
      <c r="F228" s="541">
        <f t="shared" si="6"/>
        <v>88000</v>
      </c>
      <c r="G228" s="622">
        <f t="shared" si="7"/>
        <v>0</v>
      </c>
      <c r="H228" s="1477"/>
      <c r="I228" s="2109"/>
      <c r="J228" s="808"/>
      <c r="K228" s="1341"/>
      <c r="L228" s="1341"/>
      <c r="M228" s="1341"/>
      <c r="N228" s="1341"/>
      <c r="O228" s="1341"/>
      <c r="P228" s="1341"/>
      <c r="Q228" s="1341"/>
      <c r="R228" s="1341"/>
      <c r="S228" s="1341"/>
      <c r="T228" s="1341"/>
      <c r="U228" s="1341"/>
      <c r="V228" s="1341"/>
    </row>
    <row r="229" spans="1:22">
      <c r="A229" s="692">
        <f>'Page 17'!B21</f>
        <v>0</v>
      </c>
      <c r="B229" s="40" t="s">
        <v>1517</v>
      </c>
      <c r="C229" s="734">
        <f>'Page 17'!D21</f>
        <v>0</v>
      </c>
      <c r="D229" s="735">
        <f t="shared" si="5"/>
        <v>0</v>
      </c>
      <c r="E229" s="733">
        <f>IF('Page 17'!K21&gt;0,'Page 17'!C21,0)</f>
        <v>0</v>
      </c>
      <c r="F229" s="541">
        <f t="shared" si="6"/>
        <v>88000</v>
      </c>
      <c r="G229" s="622">
        <f t="shared" si="7"/>
        <v>0</v>
      </c>
      <c r="H229" s="1477"/>
      <c r="I229" s="2109"/>
      <c r="J229" s="808"/>
      <c r="K229" s="1341"/>
      <c r="L229" s="1341"/>
      <c r="M229" s="1341"/>
      <c r="N229" s="1341"/>
      <c r="O229" s="1341"/>
      <c r="P229" s="1341"/>
      <c r="Q229" s="1341"/>
      <c r="R229" s="1341"/>
      <c r="S229" s="1341"/>
      <c r="T229" s="1341"/>
      <c r="U229" s="1341"/>
      <c r="V229" s="1341"/>
    </row>
    <row r="230" spans="1:22">
      <c r="A230" s="692">
        <f>'Page 17'!B22</f>
        <v>0</v>
      </c>
      <c r="B230" s="40" t="s">
        <v>1517</v>
      </c>
      <c r="C230" s="734">
        <f>'Page 17'!D22</f>
        <v>0</v>
      </c>
      <c r="D230" s="735">
        <f t="shared" si="5"/>
        <v>0</v>
      </c>
      <c r="E230" s="733">
        <f>IF('Page 17'!K22&gt;0,'Page 17'!C22,0)</f>
        <v>0</v>
      </c>
      <c r="F230" s="541">
        <f t="shared" si="6"/>
        <v>88000</v>
      </c>
      <c r="G230" s="622">
        <f t="shared" si="7"/>
        <v>0</v>
      </c>
      <c r="H230" s="1477"/>
      <c r="I230" s="2109"/>
      <c r="K230" s="1341"/>
      <c r="L230" s="1341"/>
      <c r="M230" s="1341"/>
      <c r="N230" s="1341"/>
      <c r="O230" s="1341"/>
      <c r="P230" s="1341"/>
      <c r="Q230" s="1341"/>
      <c r="R230" s="1341"/>
      <c r="S230" s="1341"/>
      <c r="T230" s="1341"/>
      <c r="U230" s="1341"/>
      <c r="V230" s="1341"/>
    </row>
    <row r="231" spans="1:22">
      <c r="A231" s="692">
        <f>'Page 17'!B23</f>
        <v>0</v>
      </c>
      <c r="B231" s="40" t="s">
        <v>1517</v>
      </c>
      <c r="C231" s="734">
        <f>'Page 17'!D23</f>
        <v>0</v>
      </c>
      <c r="D231" s="735">
        <f t="shared" si="5"/>
        <v>0</v>
      </c>
      <c r="E231" s="733">
        <f>IF('Page 17'!K23&gt;0,'Page 17'!C23,0)</f>
        <v>0</v>
      </c>
      <c r="F231" s="541">
        <f t="shared" si="6"/>
        <v>88000</v>
      </c>
      <c r="G231" s="622">
        <f t="shared" si="7"/>
        <v>0</v>
      </c>
      <c r="H231" s="1477"/>
      <c r="I231" s="2109"/>
      <c r="K231" s="1341"/>
      <c r="L231" s="1341"/>
      <c r="M231" s="1341"/>
      <c r="N231" s="1341"/>
      <c r="O231" s="1341"/>
      <c r="P231" s="1341"/>
      <c r="Q231" s="1341"/>
      <c r="R231" s="1341"/>
      <c r="S231" s="1341"/>
      <c r="T231" s="1341"/>
      <c r="U231" s="1341"/>
      <c r="V231" s="1341"/>
    </row>
    <row r="232" spans="1:22">
      <c r="A232" s="692">
        <f>'Page 17'!B24</f>
        <v>0</v>
      </c>
      <c r="B232" s="40" t="s">
        <v>1517</v>
      </c>
      <c r="C232" s="734">
        <f>'Page 17'!D24</f>
        <v>0</v>
      </c>
      <c r="D232" s="735">
        <f t="shared" si="5"/>
        <v>0</v>
      </c>
      <c r="E232" s="733">
        <f>IF('Page 17'!K24&gt;0,'Page 17'!C24,0)</f>
        <v>0</v>
      </c>
      <c r="F232" s="541">
        <f t="shared" si="6"/>
        <v>88000</v>
      </c>
      <c r="G232" s="622">
        <f t="shared" si="7"/>
        <v>0</v>
      </c>
      <c r="H232" s="1477"/>
      <c r="I232" s="2109"/>
      <c r="K232" s="1341"/>
      <c r="L232" s="1341"/>
      <c r="M232" s="1341"/>
      <c r="N232" s="1341"/>
      <c r="O232" s="1341"/>
      <c r="P232" s="1341"/>
      <c r="Q232" s="1341"/>
      <c r="R232" s="1341"/>
      <c r="S232" s="1341"/>
      <c r="T232" s="1341"/>
      <c r="U232" s="1341"/>
      <c r="V232" s="1341"/>
    </row>
    <row r="233" spans="1:22">
      <c r="A233" s="692">
        <f>'Page 17'!B25</f>
        <v>0</v>
      </c>
      <c r="B233" s="40" t="s">
        <v>1517</v>
      </c>
      <c r="C233" s="734">
        <f>'Page 17'!D25</f>
        <v>0</v>
      </c>
      <c r="D233" s="735">
        <f t="shared" si="5"/>
        <v>0</v>
      </c>
      <c r="E233" s="733">
        <f>IF('Page 17'!K25&gt;0,'Page 17'!C25,0)</f>
        <v>0</v>
      </c>
      <c r="F233" s="541">
        <f t="shared" si="6"/>
        <v>88000</v>
      </c>
      <c r="G233" s="622">
        <f t="shared" si="7"/>
        <v>0</v>
      </c>
      <c r="H233" s="1477"/>
      <c r="I233" s="2109"/>
      <c r="K233" s="1341"/>
      <c r="L233" s="1341"/>
      <c r="M233" s="1341"/>
      <c r="N233" s="1341"/>
      <c r="O233" s="1341"/>
      <c r="P233" s="1341"/>
      <c r="Q233" s="1341"/>
      <c r="R233" s="1341"/>
      <c r="S233" s="1341"/>
      <c r="T233" s="1341"/>
      <c r="U233" s="1341"/>
      <c r="V233" s="1341"/>
    </row>
    <row r="234" spans="1:22">
      <c r="A234" s="692">
        <f>'Page 17'!B26</f>
        <v>0</v>
      </c>
      <c r="B234" s="40" t="s">
        <v>1517</v>
      </c>
      <c r="C234" s="734">
        <f>'Page 17'!D26</f>
        <v>0</v>
      </c>
      <c r="D234" s="735">
        <f t="shared" si="5"/>
        <v>0</v>
      </c>
      <c r="E234" s="733">
        <f>IF('Page 17'!K26&gt;0,'Page 17'!C26,0)</f>
        <v>0</v>
      </c>
      <c r="F234" s="541">
        <f t="shared" si="6"/>
        <v>88000</v>
      </c>
      <c r="G234" s="622">
        <f t="shared" si="7"/>
        <v>0</v>
      </c>
      <c r="H234" s="1477"/>
      <c r="I234" s="2109"/>
      <c r="K234" s="1341"/>
      <c r="L234" s="1341"/>
      <c r="M234" s="1341"/>
      <c r="N234" s="1341"/>
      <c r="O234" s="1341"/>
      <c r="P234" s="1341"/>
      <c r="Q234" s="1341"/>
      <c r="R234" s="1341"/>
      <c r="S234" s="1341"/>
      <c r="T234" s="1341"/>
      <c r="U234" s="1341"/>
      <c r="V234" s="1341"/>
    </row>
    <row r="235" spans="1:22">
      <c r="A235" s="692">
        <f>'Page 17'!B27</f>
        <v>0</v>
      </c>
      <c r="B235" s="40" t="s">
        <v>1517</v>
      </c>
      <c r="C235" s="734">
        <f>'Page 17'!D27</f>
        <v>0</v>
      </c>
      <c r="D235" s="735">
        <f t="shared" si="5"/>
        <v>0</v>
      </c>
      <c r="E235" s="733">
        <f>IF('Page 17'!K27&gt;0,'Page 17'!C27,0)</f>
        <v>0</v>
      </c>
      <c r="F235" s="541">
        <f t="shared" si="6"/>
        <v>88000</v>
      </c>
      <c r="G235" s="622">
        <f t="shared" si="7"/>
        <v>0</v>
      </c>
      <c r="H235" s="1477"/>
      <c r="I235" s="2109"/>
      <c r="K235" s="1341"/>
      <c r="L235" s="1341"/>
      <c r="M235" s="1341"/>
      <c r="N235" s="1341"/>
      <c r="O235" s="1341"/>
      <c r="P235" s="1341"/>
      <c r="Q235" s="1341"/>
      <c r="R235" s="1341"/>
      <c r="S235" s="1341"/>
      <c r="T235" s="1341"/>
      <c r="U235" s="1341"/>
      <c r="V235" s="1341"/>
    </row>
    <row r="236" spans="1:22">
      <c r="A236" s="692">
        <f>'Page 17'!B28</f>
        <v>0</v>
      </c>
      <c r="B236" s="40" t="s">
        <v>1517</v>
      </c>
      <c r="C236" s="734">
        <f>'Page 17'!D28</f>
        <v>0</v>
      </c>
      <c r="D236" s="735">
        <f t="shared" si="5"/>
        <v>0</v>
      </c>
      <c r="E236" s="733">
        <f>IF('Page 17'!K28&gt;0,'Page 17'!C28,0)</f>
        <v>0</v>
      </c>
      <c r="F236" s="541">
        <f t="shared" si="6"/>
        <v>88000</v>
      </c>
      <c r="G236" s="622">
        <f t="shared" si="7"/>
        <v>0</v>
      </c>
      <c r="H236" s="1477"/>
      <c r="I236" s="2109"/>
      <c r="K236" s="1341"/>
      <c r="L236" s="1341"/>
      <c r="M236" s="1341"/>
      <c r="N236" s="1341"/>
      <c r="O236" s="1341"/>
      <c r="P236" s="1341"/>
      <c r="Q236" s="1341"/>
      <c r="R236" s="1341"/>
      <c r="S236" s="1341"/>
      <c r="T236" s="1341"/>
      <c r="U236" s="1341"/>
      <c r="V236" s="1341"/>
    </row>
    <row r="237" spans="1:22">
      <c r="A237" s="692">
        <f>'Page 17'!B29</f>
        <v>0</v>
      </c>
      <c r="B237" s="40" t="s">
        <v>1517</v>
      </c>
      <c r="C237" s="734">
        <f>'Page 17'!D29</f>
        <v>0</v>
      </c>
      <c r="D237" s="735">
        <f t="shared" si="5"/>
        <v>0</v>
      </c>
      <c r="E237" s="733">
        <f>IF('Page 17'!K29&gt;0,'Page 17'!C29,0)</f>
        <v>0</v>
      </c>
      <c r="F237" s="541">
        <f t="shared" si="6"/>
        <v>88000</v>
      </c>
      <c r="G237" s="622">
        <f t="shared" si="7"/>
        <v>0</v>
      </c>
      <c r="H237" s="1477"/>
      <c r="I237" s="2109"/>
      <c r="K237" s="1341"/>
      <c r="L237" s="1341"/>
      <c r="M237" s="1341"/>
      <c r="N237" s="1341"/>
      <c r="O237" s="1341"/>
      <c r="P237" s="1341"/>
      <c r="Q237" s="1341"/>
      <c r="R237" s="1341"/>
      <c r="S237" s="1341"/>
      <c r="T237" s="1341"/>
      <c r="U237" s="1341"/>
      <c r="V237" s="1341"/>
    </row>
    <row r="238" spans="1:22">
      <c r="A238" s="692">
        <f>'Page 17'!B30</f>
        <v>0</v>
      </c>
      <c r="B238" s="40" t="s">
        <v>1517</v>
      </c>
      <c r="C238" s="734">
        <f>'Page 17'!D30</f>
        <v>0</v>
      </c>
      <c r="D238" s="735">
        <f t="shared" si="5"/>
        <v>0</v>
      </c>
      <c r="E238" s="733">
        <f>IF('Page 17'!K30&gt;0,'Page 17'!C30,0)</f>
        <v>0</v>
      </c>
      <c r="F238" s="541">
        <f t="shared" si="6"/>
        <v>88000</v>
      </c>
      <c r="G238" s="622">
        <f t="shared" si="7"/>
        <v>0</v>
      </c>
      <c r="H238" s="1477"/>
      <c r="I238" s="2109"/>
      <c r="K238" s="1341"/>
      <c r="L238" s="1341"/>
      <c r="M238" s="1341"/>
      <c r="N238" s="1341"/>
      <c r="O238" s="1341"/>
      <c r="P238" s="1341"/>
      <c r="Q238" s="1341"/>
      <c r="R238" s="1341"/>
      <c r="S238" s="1341"/>
      <c r="T238" s="1341"/>
      <c r="U238" s="1341"/>
      <c r="V238" s="1341"/>
    </row>
    <row r="239" spans="1:22">
      <c r="A239" s="563"/>
      <c r="B239" s="40" t="s">
        <v>1139</v>
      </c>
      <c r="C239" s="736"/>
      <c r="D239" s="737">
        <f>SUM(D220:D238)</f>
        <v>0</v>
      </c>
      <c r="E239" s="672"/>
      <c r="F239" s="40">
        <v>0</v>
      </c>
      <c r="G239" s="644">
        <f>F239*E239</f>
        <v>0</v>
      </c>
      <c r="H239" s="1477"/>
      <c r="I239" s="2109"/>
      <c r="K239" s="1341"/>
      <c r="L239" s="1341"/>
      <c r="M239" s="1341"/>
      <c r="N239" s="1341"/>
      <c r="O239" s="1341"/>
      <c r="P239" s="1341"/>
      <c r="Q239" s="1341"/>
      <c r="R239" s="1341"/>
      <c r="S239" s="1341"/>
      <c r="T239" s="1341"/>
      <c r="U239" s="1341"/>
      <c r="V239" s="1341"/>
    </row>
    <row r="240" spans="1:22">
      <c r="A240" s="563" t="s">
        <v>2326</v>
      </c>
      <c r="B240" s="40"/>
      <c r="C240" s="387"/>
      <c r="D240" s="40"/>
      <c r="E240" s="683">
        <f>SUM(E220:E239)</f>
        <v>0</v>
      </c>
      <c r="F240" s="622"/>
      <c r="G240" s="622">
        <f>SUM(G220:G239)</f>
        <v>0</v>
      </c>
      <c r="H240" s="1477"/>
      <c r="I240" s="2109"/>
      <c r="K240" s="1341"/>
      <c r="L240" s="1341"/>
      <c r="M240" s="1341"/>
      <c r="N240" s="1341"/>
      <c r="O240" s="1341"/>
      <c r="P240" s="1341"/>
      <c r="Q240" s="1341"/>
      <c r="R240" s="1341"/>
      <c r="S240" s="1341"/>
      <c r="T240" s="1341"/>
      <c r="U240" s="1341"/>
      <c r="V240" s="1341"/>
    </row>
    <row r="241" spans="1:22">
      <c r="A241" s="563" t="s">
        <v>421</v>
      </c>
      <c r="B241" s="40"/>
      <c r="C241" s="387"/>
      <c r="D241" s="40"/>
      <c r="E241" s="40"/>
      <c r="F241" s="622"/>
      <c r="G241" s="622">
        <f>'Page 5'!U15</f>
        <v>0</v>
      </c>
      <c r="H241" s="1477"/>
      <c r="I241" s="2109"/>
      <c r="K241" s="1341"/>
      <c r="L241" s="1341"/>
      <c r="M241" s="1341"/>
      <c r="N241" s="1341"/>
      <c r="O241" s="1341"/>
      <c r="P241" s="1341"/>
      <c r="Q241" s="1341"/>
      <c r="R241" s="1341"/>
      <c r="S241" s="1341"/>
      <c r="T241" s="1341"/>
      <c r="U241" s="1341"/>
      <c r="V241" s="1341"/>
    </row>
    <row r="242" spans="1:22" ht="13.5" thickBot="1">
      <c r="A242" s="595" t="str">
        <f>IF(G242&lt;0,"OVER","UNDER")</f>
        <v>UNDER</v>
      </c>
      <c r="B242" s="596" t="s">
        <v>1063</v>
      </c>
      <c r="C242" s="597"/>
      <c r="D242" s="596"/>
      <c r="E242" s="596"/>
      <c r="F242" s="596"/>
      <c r="G242" s="673">
        <f>G240-G241</f>
        <v>0</v>
      </c>
      <c r="H242" s="674"/>
      <c r="I242" s="599" t="e">
        <f>G242/G240</f>
        <v>#DIV/0!</v>
      </c>
      <c r="K242" s="1341"/>
      <c r="L242" s="1341"/>
      <c r="M242" s="1341"/>
      <c r="N242" s="1341"/>
      <c r="O242" s="1341"/>
      <c r="P242" s="1341"/>
      <c r="Q242" s="1341"/>
      <c r="R242" s="1341"/>
      <c r="S242" s="1341"/>
      <c r="T242" s="1341"/>
      <c r="U242" s="1341"/>
      <c r="V242" s="1341"/>
    </row>
    <row r="243" spans="1:22" ht="13.5" thickBot="1">
      <c r="K243" s="1341"/>
      <c r="L243" s="1341"/>
      <c r="M243" s="1341"/>
      <c r="N243" s="1341"/>
      <c r="O243" s="1341"/>
      <c r="P243" s="1341"/>
      <c r="Q243" s="1341"/>
      <c r="R243" s="1341"/>
      <c r="S243" s="1341"/>
      <c r="T243" s="1341"/>
      <c r="U243" s="1341"/>
      <c r="V243" s="1341"/>
    </row>
    <row r="244" spans="1:22" ht="15.75">
      <c r="A244" s="2035" t="s">
        <v>422</v>
      </c>
      <c r="B244" s="2036"/>
      <c r="C244" s="2036"/>
      <c r="D244" s="2036"/>
      <c r="E244" s="2036"/>
      <c r="F244" s="2036"/>
      <c r="G244" s="2037"/>
      <c r="H244" s="648"/>
      <c r="I244" s="22" t="s">
        <v>423</v>
      </c>
      <c r="K244" s="1341"/>
      <c r="L244" s="1341"/>
      <c r="M244" s="1341"/>
      <c r="N244" s="1341"/>
      <c r="O244" s="1341"/>
      <c r="P244" s="1341"/>
      <c r="Q244" s="1341"/>
      <c r="R244" s="1341"/>
      <c r="S244" s="1341"/>
      <c r="T244" s="1341"/>
      <c r="U244" s="1341"/>
      <c r="V244" s="1341"/>
    </row>
    <row r="245" spans="1:22" ht="15.75">
      <c r="A245" s="563" t="s">
        <v>421</v>
      </c>
      <c r="B245" s="552"/>
      <c r="C245" s="553"/>
      <c r="D245" s="552"/>
      <c r="E245" s="655"/>
      <c r="F245" s="655"/>
      <c r="G245" s="675">
        <f>'Page 5'!U15</f>
        <v>0</v>
      </c>
      <c r="H245" s="568"/>
      <c r="I245" s="22" t="s">
        <v>1518</v>
      </c>
      <c r="K245" s="1341"/>
      <c r="L245" s="1341"/>
      <c r="M245" s="1341"/>
      <c r="N245" s="1341"/>
      <c r="O245" s="1341"/>
      <c r="P245" s="1341"/>
      <c r="Q245" s="1341"/>
      <c r="R245" s="1341"/>
      <c r="S245" s="1341"/>
      <c r="T245" s="1341"/>
      <c r="U245" s="1341"/>
      <c r="V245" s="1341"/>
    </row>
    <row r="246" spans="1:22">
      <c r="A246" s="563" t="s">
        <v>424</v>
      </c>
      <c r="B246" s="40"/>
      <c r="C246" s="387"/>
      <c r="D246" s="40"/>
      <c r="E246" s="656"/>
      <c r="F246" s="656"/>
      <c r="G246" s="577">
        <f>G245*0.25</f>
        <v>0</v>
      </c>
      <c r="H246" s="622"/>
      <c r="I246" s="22" t="s">
        <v>426</v>
      </c>
      <c r="K246" s="1341"/>
      <c r="L246" s="1341"/>
      <c r="M246" s="1341"/>
      <c r="N246" s="1341"/>
      <c r="O246" s="1341"/>
      <c r="P246" s="1341"/>
      <c r="Q246" s="1341"/>
      <c r="R246" s="1341"/>
      <c r="S246" s="1341"/>
      <c r="T246" s="1341"/>
      <c r="U246" s="1341"/>
      <c r="V246" s="1341"/>
    </row>
    <row r="247" spans="1:22">
      <c r="A247" s="676" t="s">
        <v>425</v>
      </c>
      <c r="B247" s="677"/>
      <c r="C247" s="678"/>
      <c r="D247" s="677"/>
      <c r="E247" s="679"/>
      <c r="F247" s="679"/>
      <c r="G247" s="577">
        <f>'Page 5'!S19</f>
        <v>0</v>
      </c>
      <c r="H247" s="622"/>
      <c r="I247" s="541">
        <f>IF(G246&gt;G247,G246-G247,0)</f>
        <v>0</v>
      </c>
      <c r="K247" s="1341"/>
      <c r="L247" s="1341"/>
      <c r="M247" s="1341"/>
      <c r="N247" s="1341"/>
      <c r="O247" s="1341"/>
      <c r="P247" s="1341"/>
      <c r="Q247" s="1341"/>
      <c r="R247" s="1341"/>
      <c r="S247" s="1341"/>
      <c r="T247" s="1341"/>
      <c r="U247" s="1341"/>
      <c r="V247" s="1341"/>
    </row>
    <row r="248" spans="1:22">
      <c r="A248" s="666" t="s">
        <v>427</v>
      </c>
      <c r="B248" s="47"/>
      <c r="C248" s="643"/>
      <c r="D248" s="47"/>
      <c r="E248" s="680"/>
      <c r="F248" s="657"/>
      <c r="G248" s="681" t="str">
        <f>IF(G247&lt;G246,"NO","YES")</f>
        <v>YES</v>
      </c>
      <c r="H248" s="656"/>
      <c r="K248" s="1341"/>
      <c r="L248" s="1341"/>
      <c r="M248" s="1341"/>
      <c r="N248" s="1341"/>
      <c r="O248" s="1341"/>
      <c r="P248" s="1341"/>
      <c r="Q248" s="1341"/>
      <c r="R248" s="1341"/>
      <c r="S248" s="1341"/>
      <c r="T248" s="1341"/>
      <c r="U248" s="1341"/>
      <c r="V248" s="1341"/>
    </row>
    <row r="249" spans="1:22">
      <c r="A249" s="1414" t="s">
        <v>2435</v>
      </c>
      <c r="B249" s="40"/>
      <c r="C249" s="387"/>
      <c r="D249" s="40"/>
      <c r="E249" s="660"/>
      <c r="F249" s="656"/>
      <c r="G249" s="623">
        <f>G245*0.05</f>
        <v>0</v>
      </c>
      <c r="H249" s="580"/>
      <c r="K249" s="1341"/>
      <c r="L249" s="1341"/>
      <c r="M249" s="1341"/>
      <c r="N249" s="1341"/>
      <c r="O249" s="1341"/>
      <c r="P249" s="1341"/>
      <c r="Q249" s="1341"/>
      <c r="R249" s="1341"/>
      <c r="S249" s="1341"/>
      <c r="T249" s="1341"/>
      <c r="U249" s="1341"/>
      <c r="V249" s="1341"/>
    </row>
    <row r="250" spans="1:22">
      <c r="A250" s="563" t="str">
        <f>A247</f>
        <v>AMOUNT OF MATCH</v>
      </c>
      <c r="B250" s="40"/>
      <c r="C250" s="387"/>
      <c r="D250" s="40"/>
      <c r="E250" s="40"/>
      <c r="F250" s="40"/>
      <c r="G250" s="623">
        <f>G247</f>
        <v>0</v>
      </c>
      <c r="H250" s="2030" t="s">
        <v>1382</v>
      </c>
      <c r="I250" s="2031"/>
      <c r="J250" s="2031"/>
      <c r="K250" s="1341"/>
      <c r="L250" s="1341"/>
      <c r="M250" s="1341"/>
      <c r="N250" s="1341"/>
      <c r="O250" s="1341"/>
      <c r="P250" s="1341"/>
      <c r="Q250" s="1341"/>
      <c r="R250" s="1341"/>
      <c r="S250" s="1341"/>
      <c r="T250" s="1341"/>
      <c r="U250" s="1341"/>
      <c r="V250" s="1341"/>
    </row>
    <row r="251" spans="1:22">
      <c r="A251" s="666" t="s">
        <v>427</v>
      </c>
      <c r="B251" s="47"/>
      <c r="C251" s="643"/>
      <c r="D251" s="47"/>
      <c r="E251" s="680"/>
      <c r="F251" s="657"/>
      <c r="G251" s="681" t="str">
        <f>IF(G250&lt;G249,"NO","YES")</f>
        <v>YES</v>
      </c>
      <c r="H251" s="2032"/>
      <c r="I251" s="2031"/>
      <c r="J251" s="2031"/>
      <c r="K251" s="1341"/>
      <c r="L251" s="1341"/>
      <c r="M251" s="1341"/>
      <c r="N251" s="1341"/>
      <c r="O251" s="1341"/>
      <c r="P251" s="1341"/>
      <c r="Q251" s="1341"/>
      <c r="R251" s="1341"/>
      <c r="S251" s="1341"/>
      <c r="T251" s="1341"/>
      <c r="U251" s="1341"/>
      <c r="V251" s="1341"/>
    </row>
    <row r="252" spans="1:22" ht="13.5" thickBot="1">
      <c r="A252" s="595" t="s">
        <v>429</v>
      </c>
      <c r="B252" s="596"/>
      <c r="C252" s="597"/>
      <c r="D252" s="596"/>
      <c r="E252" s="596"/>
      <c r="F252" s="596"/>
      <c r="G252" s="614">
        <f>IF(G247&gt;G246,G247-G246,0)</f>
        <v>0</v>
      </c>
      <c r="H252" s="2032"/>
      <c r="I252" s="2031"/>
      <c r="J252" s="2031"/>
      <c r="K252" s="1341"/>
      <c r="L252" s="1341"/>
      <c r="M252" s="1341"/>
      <c r="N252" s="1341"/>
      <c r="O252" s="1341"/>
      <c r="P252" s="1341"/>
      <c r="Q252" s="1341"/>
      <c r="R252" s="1341"/>
      <c r="S252" s="1341"/>
      <c r="T252" s="1341"/>
      <c r="U252" s="1341"/>
      <c r="V252" s="1341"/>
    </row>
    <row r="253" spans="1:22" ht="13.5" thickBot="1">
      <c r="A253" s="40"/>
      <c r="B253" s="40"/>
      <c r="C253" s="387"/>
      <c r="D253" s="40"/>
      <c r="E253" s="40"/>
      <c r="F253" s="40"/>
      <c r="G253" s="622"/>
      <c r="H253" s="622"/>
      <c r="K253" s="1341"/>
      <c r="L253" s="1341"/>
      <c r="M253" s="1341"/>
      <c r="N253" s="1341"/>
      <c r="O253" s="1341"/>
      <c r="P253" s="1341"/>
      <c r="Q253" s="1341"/>
      <c r="R253" s="1341"/>
      <c r="S253" s="1341"/>
      <c r="T253" s="1341"/>
      <c r="U253" s="1341"/>
      <c r="V253" s="1341"/>
    </row>
    <row r="254" spans="1:22" ht="15.75">
      <c r="A254" s="638" t="s">
        <v>430</v>
      </c>
      <c r="B254" s="639"/>
      <c r="C254" s="639"/>
      <c r="D254" s="639"/>
      <c r="E254" s="639"/>
      <c r="F254" s="639"/>
      <c r="G254" s="640"/>
      <c r="H254" s="640"/>
      <c r="I254" s="641"/>
      <c r="K254" s="1341"/>
      <c r="L254" s="1341"/>
      <c r="M254" s="1341"/>
      <c r="N254" s="1341"/>
      <c r="O254" s="1341"/>
      <c r="P254" s="1341"/>
      <c r="Q254" s="1341"/>
      <c r="R254" s="1341"/>
      <c r="S254" s="1341"/>
      <c r="T254" s="1341"/>
      <c r="U254" s="1341"/>
      <c r="V254" s="1341"/>
    </row>
    <row r="255" spans="1:22">
      <c r="A255" s="563" t="s">
        <v>1516</v>
      </c>
      <c r="B255" s="182"/>
      <c r="C255" s="387"/>
      <c r="D255" s="182"/>
      <c r="E255" s="387" t="s">
        <v>2311</v>
      </c>
      <c r="F255" s="387" t="s">
        <v>2324</v>
      </c>
      <c r="G255" s="642" t="s">
        <v>2325</v>
      </c>
      <c r="H255" s="642"/>
      <c r="I255" s="2033" t="s">
        <v>1383</v>
      </c>
      <c r="K255" s="1341"/>
      <c r="L255" s="1341"/>
      <c r="M255" s="1341"/>
      <c r="N255" s="1341"/>
      <c r="O255" s="1341"/>
      <c r="P255" s="1341"/>
      <c r="Q255" s="1341"/>
      <c r="R255" s="1341"/>
      <c r="S255" s="1341"/>
      <c r="T255" s="1341"/>
      <c r="U255" s="1341"/>
      <c r="V255" s="1341"/>
    </row>
    <row r="256" spans="1:22">
      <c r="A256" s="692">
        <f>'Page 17'!B12</f>
        <v>0</v>
      </c>
      <c r="B256" s="40" t="s">
        <v>1517</v>
      </c>
      <c r="C256" s="387"/>
      <c r="D256" s="40"/>
      <c r="E256" s="672">
        <f>'Page 17'!C12</f>
        <v>0</v>
      </c>
      <c r="F256" s="541">
        <f>IF(A256=0,E$15,IF(A256=1,E$16,IF(A256=2,E$17,IF(A256=3,E$18,IF(A256=4,E$19,IF(A256=" ",0,E$19))))))</f>
        <v>106400</v>
      </c>
      <c r="G256" s="622">
        <f>F256*E256</f>
        <v>0</v>
      </c>
      <c r="H256" s="622"/>
      <c r="I256" s="2034"/>
      <c r="K256" s="1341"/>
      <c r="L256" s="1341"/>
      <c r="M256" s="1341"/>
      <c r="N256" s="1341"/>
      <c r="O256" s="1341"/>
      <c r="P256" s="1341"/>
      <c r="Q256" s="1341"/>
      <c r="R256" s="1341"/>
      <c r="S256" s="1341"/>
      <c r="T256" s="1341"/>
      <c r="U256" s="1341"/>
      <c r="V256" s="1341"/>
    </row>
    <row r="257" spans="1:22">
      <c r="A257" s="692">
        <f>'Page 17'!B13</f>
        <v>0</v>
      </c>
      <c r="B257" s="40" t="s">
        <v>1517</v>
      </c>
      <c r="C257" s="387"/>
      <c r="D257" s="40"/>
      <c r="E257" s="672">
        <f>'Page 17'!C13</f>
        <v>0</v>
      </c>
      <c r="F257" s="541">
        <f t="shared" ref="F257:F276" si="8">IF(A257=0,E$15,IF(A257=1,E$16,IF(A257=2,E$17,IF(A257=3,E$18,IF(A257=4,E$19,IF(A257=" ",0,E$19))))))</f>
        <v>106400</v>
      </c>
      <c r="G257" s="622">
        <f t="shared" ref="G257:G276" si="9">F257*E257</f>
        <v>0</v>
      </c>
      <c r="H257" s="622"/>
      <c r="I257" s="2034"/>
      <c r="K257" s="1341"/>
      <c r="L257" s="1341"/>
      <c r="M257" s="1341"/>
      <c r="N257" s="1341"/>
      <c r="O257" s="1341"/>
      <c r="P257" s="1341"/>
      <c r="Q257" s="1341"/>
      <c r="R257" s="1341"/>
      <c r="S257" s="1341"/>
      <c r="T257" s="1341"/>
      <c r="U257" s="1341"/>
      <c r="V257" s="1341"/>
    </row>
    <row r="258" spans="1:22">
      <c r="A258" s="692">
        <f>'Page 17'!B14</f>
        <v>0</v>
      </c>
      <c r="B258" s="40" t="s">
        <v>1517</v>
      </c>
      <c r="C258" s="387"/>
      <c r="D258" s="40"/>
      <c r="E258" s="672">
        <f>'Page 17'!C14</f>
        <v>0</v>
      </c>
      <c r="F258" s="541">
        <f t="shared" si="8"/>
        <v>106400</v>
      </c>
      <c r="G258" s="622">
        <f t="shared" si="9"/>
        <v>0</v>
      </c>
      <c r="H258" s="622"/>
      <c r="I258" s="2034"/>
      <c r="K258" s="1341"/>
      <c r="L258" s="1341"/>
      <c r="M258" s="1341"/>
      <c r="N258" s="1341"/>
      <c r="O258" s="1341"/>
      <c r="P258" s="1341"/>
      <c r="Q258" s="1341"/>
      <c r="R258" s="1341"/>
      <c r="S258" s="1341"/>
      <c r="T258" s="1341"/>
      <c r="U258" s="1341"/>
      <c r="V258" s="1341"/>
    </row>
    <row r="259" spans="1:22">
      <c r="A259" s="692">
        <f>'Page 17'!B15</f>
        <v>0</v>
      </c>
      <c r="B259" s="40" t="s">
        <v>1517</v>
      </c>
      <c r="C259" s="387"/>
      <c r="D259" s="40"/>
      <c r="E259" s="672">
        <f>'Page 17'!C15</f>
        <v>0</v>
      </c>
      <c r="F259" s="541">
        <f t="shared" si="8"/>
        <v>106400</v>
      </c>
      <c r="G259" s="622">
        <f t="shared" si="9"/>
        <v>0</v>
      </c>
      <c r="H259" s="622"/>
      <c r="I259" s="2034"/>
      <c r="J259" s="1330"/>
      <c r="K259" s="1330"/>
      <c r="L259" s="1330"/>
      <c r="M259" s="1330"/>
      <c r="N259" s="1330"/>
      <c r="O259" s="1330"/>
      <c r="P259" s="1330"/>
      <c r="Q259" s="1330"/>
      <c r="R259" s="1330"/>
      <c r="S259" s="1330"/>
      <c r="T259" s="1341"/>
      <c r="U259" s="1341"/>
      <c r="V259" s="1341"/>
    </row>
    <row r="260" spans="1:22">
      <c r="A260" s="692">
        <f>'Page 17'!B16</f>
        <v>0</v>
      </c>
      <c r="B260" s="40" t="s">
        <v>1517</v>
      </c>
      <c r="C260" s="387"/>
      <c r="D260" s="40"/>
      <c r="E260" s="672">
        <f>'Page 17'!C16</f>
        <v>0</v>
      </c>
      <c r="F260" s="541">
        <f t="shared" si="8"/>
        <v>106400</v>
      </c>
      <c r="G260" s="622">
        <f t="shared" si="9"/>
        <v>0</v>
      </c>
      <c r="H260" s="622"/>
      <c r="I260" s="2034"/>
      <c r="J260" s="1330"/>
      <c r="K260" s="1330"/>
      <c r="L260" s="1330"/>
      <c r="M260" s="1330"/>
      <c r="N260" s="1330"/>
      <c r="O260" s="1330"/>
      <c r="P260" s="1330"/>
      <c r="Q260" s="1330"/>
      <c r="R260" s="1330"/>
      <c r="S260" s="1330"/>
      <c r="T260" s="1341"/>
      <c r="U260" s="1341"/>
      <c r="V260" s="1341"/>
    </row>
    <row r="261" spans="1:22">
      <c r="A261" s="692">
        <f>'Page 17'!B17</f>
        <v>0</v>
      </c>
      <c r="B261" s="40" t="s">
        <v>1517</v>
      </c>
      <c r="C261" s="387"/>
      <c r="D261" s="40"/>
      <c r="E261" s="672">
        <f>'Page 17'!C17</f>
        <v>0</v>
      </c>
      <c r="F261" s="541">
        <f t="shared" si="8"/>
        <v>106400</v>
      </c>
      <c r="G261" s="622">
        <f t="shared" si="9"/>
        <v>0</v>
      </c>
      <c r="H261" s="622"/>
      <c r="I261" s="2034"/>
      <c r="J261" s="1330"/>
      <c r="K261" s="1330"/>
      <c r="L261" s="1330"/>
      <c r="M261" s="1330"/>
      <c r="N261" s="1330"/>
      <c r="O261" s="1330"/>
      <c r="P261" s="1330"/>
      <c r="Q261" s="1330"/>
      <c r="R261" s="1330"/>
      <c r="S261" s="1330"/>
      <c r="T261" s="1341"/>
      <c r="U261" s="1341"/>
      <c r="V261" s="1341"/>
    </row>
    <row r="262" spans="1:22">
      <c r="A262" s="692">
        <f>'Page 17'!B18</f>
        <v>0</v>
      </c>
      <c r="B262" s="40" t="s">
        <v>1517</v>
      </c>
      <c r="C262" s="387"/>
      <c r="D262" s="40"/>
      <c r="E262" s="672">
        <f>'Page 17'!C18</f>
        <v>0</v>
      </c>
      <c r="F262" s="541">
        <f t="shared" si="8"/>
        <v>106400</v>
      </c>
      <c r="G262" s="622">
        <f t="shared" si="9"/>
        <v>0</v>
      </c>
      <c r="H262" s="622"/>
      <c r="I262" s="2034"/>
      <c r="J262" s="1330"/>
      <c r="K262" s="1330"/>
      <c r="L262" s="1330"/>
      <c r="M262" s="1330"/>
      <c r="N262" s="1330"/>
      <c r="O262" s="1330"/>
      <c r="P262" s="1330"/>
      <c r="Q262" s="1330"/>
      <c r="R262" s="1330"/>
      <c r="S262" s="1330"/>
      <c r="T262" s="1341"/>
      <c r="U262" s="1341"/>
      <c r="V262" s="1341"/>
    </row>
    <row r="263" spans="1:22">
      <c r="A263" s="692">
        <f>'Page 17'!B19</f>
        <v>0</v>
      </c>
      <c r="B263" s="40" t="s">
        <v>1517</v>
      </c>
      <c r="C263" s="387"/>
      <c r="D263" s="40"/>
      <c r="E263" s="672">
        <f>'Page 17'!C19</f>
        <v>0</v>
      </c>
      <c r="F263" s="541">
        <f t="shared" si="8"/>
        <v>106400</v>
      </c>
      <c r="G263" s="622">
        <f t="shared" si="9"/>
        <v>0</v>
      </c>
      <c r="H263" s="622"/>
      <c r="I263" s="2034"/>
      <c r="J263" s="1330"/>
      <c r="K263" s="1330"/>
      <c r="L263" s="1330"/>
      <c r="M263" s="1330"/>
      <c r="N263" s="1330"/>
      <c r="O263" s="1330"/>
      <c r="P263" s="1330"/>
      <c r="Q263" s="1330"/>
      <c r="R263" s="1330"/>
      <c r="S263" s="1330"/>
      <c r="T263" s="1341"/>
      <c r="U263" s="1341"/>
      <c r="V263" s="1341"/>
    </row>
    <row r="264" spans="1:22">
      <c r="A264" s="692">
        <f>'Page 17'!B20</f>
        <v>0</v>
      </c>
      <c r="B264" s="40" t="s">
        <v>1517</v>
      </c>
      <c r="C264" s="387"/>
      <c r="D264" s="40"/>
      <c r="E264" s="672">
        <f>'Page 17'!C20</f>
        <v>0</v>
      </c>
      <c r="F264" s="541">
        <f t="shared" si="8"/>
        <v>106400</v>
      </c>
      <c r="G264" s="622">
        <f t="shared" si="9"/>
        <v>0</v>
      </c>
      <c r="H264" s="622"/>
      <c r="I264" s="2034"/>
      <c r="J264" s="1330"/>
      <c r="K264" s="1330"/>
      <c r="L264" s="1330"/>
      <c r="M264" s="1330"/>
      <c r="N264" s="1330"/>
      <c r="O264" s="1330"/>
      <c r="P264" s="1330"/>
      <c r="Q264" s="1330"/>
      <c r="R264" s="1330"/>
      <c r="S264" s="1330"/>
      <c r="T264" s="1341"/>
      <c r="U264" s="1341"/>
      <c r="V264" s="1341"/>
    </row>
    <row r="265" spans="1:22">
      <c r="A265" s="692">
        <f>'Page 17'!B21</f>
        <v>0</v>
      </c>
      <c r="B265" s="40" t="s">
        <v>1517</v>
      </c>
      <c r="C265" s="387"/>
      <c r="D265" s="40"/>
      <c r="E265" s="672">
        <f>'Page 17'!C21</f>
        <v>0</v>
      </c>
      <c r="F265" s="541">
        <f t="shared" si="8"/>
        <v>106400</v>
      </c>
      <c r="G265" s="622">
        <f t="shared" si="9"/>
        <v>0</v>
      </c>
      <c r="H265" s="622"/>
      <c r="I265" s="2034"/>
      <c r="J265" s="1330"/>
      <c r="K265" s="1330"/>
      <c r="L265" s="1330"/>
      <c r="M265" s="1330"/>
      <c r="N265" s="1330"/>
      <c r="O265" s="1330"/>
      <c r="P265" s="1330"/>
      <c r="Q265" s="1330"/>
      <c r="R265" s="1330"/>
      <c r="S265" s="1330"/>
      <c r="T265" s="1341"/>
      <c r="U265" s="1341"/>
      <c r="V265" s="1341"/>
    </row>
    <row r="266" spans="1:22">
      <c r="A266" s="692">
        <f>'Page 17'!B22</f>
        <v>0</v>
      </c>
      <c r="B266" s="40" t="s">
        <v>1517</v>
      </c>
      <c r="C266" s="387"/>
      <c r="D266" s="40"/>
      <c r="E266" s="672">
        <f>'Page 17'!C22</f>
        <v>0</v>
      </c>
      <c r="F266" s="541">
        <f t="shared" si="8"/>
        <v>106400</v>
      </c>
      <c r="G266" s="622">
        <f t="shared" si="9"/>
        <v>0</v>
      </c>
      <c r="H266" s="622"/>
      <c r="I266" s="2034"/>
      <c r="J266" s="1330"/>
      <c r="K266" s="1330"/>
      <c r="L266" s="1330"/>
      <c r="M266" s="1330"/>
      <c r="N266" s="1330"/>
      <c r="O266" s="1330"/>
      <c r="P266" s="1330"/>
      <c r="Q266" s="1330"/>
      <c r="R266" s="1330"/>
      <c r="S266" s="1330"/>
      <c r="T266" s="1341"/>
      <c r="U266" s="1341"/>
      <c r="V266" s="1341"/>
    </row>
    <row r="267" spans="1:22">
      <c r="A267" s="692">
        <f>'Page 17'!B23</f>
        <v>0</v>
      </c>
      <c r="B267" s="40" t="s">
        <v>1517</v>
      </c>
      <c r="C267" s="387"/>
      <c r="D267" s="40"/>
      <c r="E267" s="672">
        <f>'Page 17'!C23</f>
        <v>0</v>
      </c>
      <c r="F267" s="541">
        <f t="shared" si="8"/>
        <v>106400</v>
      </c>
      <c r="G267" s="622">
        <f t="shared" si="9"/>
        <v>0</v>
      </c>
      <c r="H267" s="622"/>
      <c r="I267" s="2034"/>
      <c r="J267" s="1330"/>
      <c r="K267" s="1330"/>
      <c r="L267" s="1330"/>
      <c r="M267" s="1330"/>
      <c r="N267" s="1330"/>
      <c r="O267" s="1330"/>
      <c r="P267" s="1330"/>
      <c r="Q267" s="1330"/>
      <c r="R267" s="1330"/>
      <c r="S267" s="1330"/>
      <c r="T267" s="1341"/>
      <c r="U267" s="1341"/>
      <c r="V267" s="1341"/>
    </row>
    <row r="268" spans="1:22">
      <c r="A268" s="692">
        <f>'Page 17'!B24</f>
        <v>0</v>
      </c>
      <c r="B268" s="40" t="s">
        <v>1517</v>
      </c>
      <c r="C268" s="387"/>
      <c r="D268" s="40"/>
      <c r="E268" s="672">
        <f>'Page 17'!C24</f>
        <v>0</v>
      </c>
      <c r="F268" s="541">
        <f t="shared" si="8"/>
        <v>106400</v>
      </c>
      <c r="G268" s="622">
        <f t="shared" si="9"/>
        <v>0</v>
      </c>
      <c r="H268" s="622"/>
      <c r="I268" s="2034"/>
      <c r="J268" s="1330"/>
      <c r="K268" s="1330"/>
      <c r="L268" s="1330"/>
      <c r="M268" s="1330"/>
      <c r="N268" s="1330"/>
      <c r="O268" s="1330"/>
      <c r="P268" s="1330"/>
      <c r="Q268" s="1330"/>
      <c r="R268" s="1330"/>
      <c r="S268" s="1330"/>
      <c r="T268" s="1341"/>
      <c r="U268" s="1341"/>
      <c r="V268" s="1341"/>
    </row>
    <row r="269" spans="1:22">
      <c r="A269" s="692">
        <f>'Page 17'!B25</f>
        <v>0</v>
      </c>
      <c r="B269" s="40" t="s">
        <v>1517</v>
      </c>
      <c r="C269" s="387"/>
      <c r="D269" s="40"/>
      <c r="E269" s="672">
        <f>'Page 17'!C25</f>
        <v>0</v>
      </c>
      <c r="F269" s="541">
        <f t="shared" si="8"/>
        <v>106400</v>
      </c>
      <c r="G269" s="622">
        <f t="shared" si="9"/>
        <v>0</v>
      </c>
      <c r="H269" s="622"/>
      <c r="I269" s="2034"/>
      <c r="J269" s="1330"/>
      <c r="K269" s="1330"/>
      <c r="L269" s="1330"/>
      <c r="M269" s="1330"/>
      <c r="N269" s="1330"/>
      <c r="O269" s="1330"/>
      <c r="P269" s="1330"/>
      <c r="Q269" s="1330"/>
      <c r="R269" s="1330"/>
      <c r="S269" s="1330"/>
      <c r="T269" s="1341"/>
      <c r="U269" s="1341"/>
      <c r="V269" s="1341"/>
    </row>
    <row r="270" spans="1:22">
      <c r="A270" s="692">
        <f>'Page 17'!B26</f>
        <v>0</v>
      </c>
      <c r="B270" s="40" t="s">
        <v>1517</v>
      </c>
      <c r="C270" s="387"/>
      <c r="D270" s="40"/>
      <c r="E270" s="672">
        <f>'Page 17'!C26</f>
        <v>0</v>
      </c>
      <c r="F270" s="541">
        <f t="shared" si="8"/>
        <v>106400</v>
      </c>
      <c r="G270" s="622">
        <f t="shared" si="9"/>
        <v>0</v>
      </c>
      <c r="H270" s="622"/>
      <c r="I270" s="2034"/>
      <c r="J270" s="1330"/>
      <c r="K270" s="1330"/>
      <c r="L270" s="1330"/>
      <c r="M270" s="1330"/>
      <c r="N270" s="1330"/>
      <c r="O270" s="1330"/>
      <c r="P270" s="1330"/>
      <c r="Q270" s="1330"/>
      <c r="R270" s="1330"/>
      <c r="S270" s="1330"/>
      <c r="T270" s="1341"/>
      <c r="U270" s="1341"/>
      <c r="V270" s="1341"/>
    </row>
    <row r="271" spans="1:22">
      <c r="A271" s="692">
        <f>'Page 17'!B27</f>
        <v>0</v>
      </c>
      <c r="B271" s="40" t="s">
        <v>1517</v>
      </c>
      <c r="C271" s="387"/>
      <c r="D271" s="40"/>
      <c r="E271" s="672">
        <f>'Page 17'!C27</f>
        <v>0</v>
      </c>
      <c r="F271" s="541">
        <f t="shared" si="8"/>
        <v>106400</v>
      </c>
      <c r="G271" s="622">
        <f t="shared" si="9"/>
        <v>0</v>
      </c>
      <c r="H271" s="622"/>
      <c r="I271" s="2034"/>
      <c r="J271" s="1341"/>
      <c r="K271" s="1341"/>
      <c r="L271" s="1341"/>
      <c r="M271" s="1341"/>
      <c r="N271" s="1341"/>
      <c r="O271" s="1341"/>
      <c r="P271" s="1341"/>
      <c r="Q271" s="1330"/>
      <c r="R271" s="1330"/>
      <c r="S271" s="1330"/>
      <c r="T271" s="1341"/>
      <c r="U271" s="1341"/>
      <c r="V271" s="1341"/>
    </row>
    <row r="272" spans="1:22">
      <c r="A272" s="692">
        <f>'Page 17'!B28</f>
        <v>0</v>
      </c>
      <c r="B272" s="40" t="s">
        <v>1517</v>
      </c>
      <c r="C272" s="387"/>
      <c r="D272" s="40"/>
      <c r="E272" s="672">
        <f>'Page 17'!C28</f>
        <v>0</v>
      </c>
      <c r="F272" s="541">
        <f t="shared" si="8"/>
        <v>106400</v>
      </c>
      <c r="G272" s="622">
        <f t="shared" si="9"/>
        <v>0</v>
      </c>
      <c r="H272" s="622"/>
      <c r="I272" s="2034"/>
      <c r="J272" s="1341"/>
      <c r="K272" s="1341"/>
      <c r="L272" s="1341"/>
      <c r="M272" s="1341"/>
      <c r="N272" s="1341"/>
      <c r="O272" s="1341"/>
      <c r="P272" s="1341"/>
      <c r="Q272" s="1330"/>
      <c r="R272" s="1330"/>
      <c r="S272" s="1330"/>
      <c r="T272" s="1341"/>
      <c r="U272" s="1341"/>
      <c r="V272" s="1341"/>
    </row>
    <row r="273" spans="1:22">
      <c r="A273" s="692">
        <f>'Page 17'!B29</f>
        <v>0</v>
      </c>
      <c r="B273" s="40" t="s">
        <v>1517</v>
      </c>
      <c r="C273" s="387"/>
      <c r="D273" s="40"/>
      <c r="E273" s="672">
        <f>'Page 17'!C29</f>
        <v>0</v>
      </c>
      <c r="F273" s="541">
        <f t="shared" si="8"/>
        <v>106400</v>
      </c>
      <c r="G273" s="622">
        <f t="shared" si="9"/>
        <v>0</v>
      </c>
      <c r="H273" s="622"/>
      <c r="I273" s="2034"/>
      <c r="J273" s="1341"/>
      <c r="K273" s="1341"/>
      <c r="L273" s="1341"/>
      <c r="M273" s="1341"/>
      <c r="N273" s="1341"/>
      <c r="O273" s="1341"/>
      <c r="P273" s="1341"/>
      <c r="Q273" s="1330"/>
      <c r="R273" s="1330"/>
      <c r="S273" s="1330"/>
      <c r="T273" s="1341"/>
      <c r="U273" s="1341"/>
      <c r="V273" s="1341"/>
    </row>
    <row r="274" spans="1:22">
      <c r="A274" s="692">
        <f>'Page 17'!B30</f>
        <v>0</v>
      </c>
      <c r="B274" s="40" t="s">
        <v>1517</v>
      </c>
      <c r="C274" s="387"/>
      <c r="D274" s="40"/>
      <c r="E274" s="672">
        <f>'Page 17'!C30</f>
        <v>0</v>
      </c>
      <c r="F274" s="541">
        <f t="shared" si="8"/>
        <v>106400</v>
      </c>
      <c r="G274" s="622">
        <f t="shared" si="9"/>
        <v>0</v>
      </c>
      <c r="H274" s="622"/>
      <c r="I274" s="2034"/>
      <c r="J274" s="1341"/>
      <c r="K274" s="1341">
        <f>F60*G62</f>
        <v>0</v>
      </c>
      <c r="L274" s="1341"/>
      <c r="M274" s="1341"/>
      <c r="N274" s="1341"/>
      <c r="O274" s="1341"/>
      <c r="P274" s="1341"/>
      <c r="Q274" s="1330"/>
      <c r="R274" s="1330"/>
      <c r="S274" s="1330"/>
      <c r="T274" s="1341"/>
      <c r="U274" s="1341"/>
      <c r="V274" s="1341"/>
    </row>
    <row r="275" spans="1:22">
      <c r="A275" s="563"/>
      <c r="B275" s="40" t="s">
        <v>1139</v>
      </c>
      <c r="C275" s="387"/>
      <c r="D275" s="40"/>
      <c r="E275" s="672">
        <f>'Page 17'!C40</f>
        <v>0</v>
      </c>
      <c r="F275" s="541">
        <v>0</v>
      </c>
      <c r="G275" s="622">
        <f>F275*E275</f>
        <v>0</v>
      </c>
      <c r="H275" s="622"/>
      <c r="I275" s="2034"/>
      <c r="J275" s="1341"/>
      <c r="K275" s="1395">
        <f>F74</f>
        <v>0</v>
      </c>
      <c r="L275" s="1395">
        <f>K275-K274</f>
        <v>0</v>
      </c>
      <c r="M275" s="1341"/>
      <c r="N275" s="1341"/>
      <c r="O275" s="1341"/>
      <c r="P275" s="1341"/>
      <c r="Q275" s="1330"/>
      <c r="R275" s="1330"/>
      <c r="S275" s="1330"/>
      <c r="T275" s="1341"/>
      <c r="U275" s="1341"/>
      <c r="V275" s="1341"/>
    </row>
    <row r="276" spans="1:22">
      <c r="A276" s="563">
        <f>'Page 17'!B46</f>
        <v>0</v>
      </c>
      <c r="B276" s="40" t="s">
        <v>1517</v>
      </c>
      <c r="C276" s="387"/>
      <c r="D276" s="40"/>
      <c r="E276" s="672">
        <f>'Page 17'!C46</f>
        <v>0</v>
      </c>
      <c r="F276" s="541">
        <f t="shared" si="8"/>
        <v>106400</v>
      </c>
      <c r="G276" s="622">
        <f t="shared" si="9"/>
        <v>0</v>
      </c>
      <c r="H276" s="622"/>
      <c r="I276" s="1170"/>
      <c r="J276" s="1341"/>
      <c r="K276" s="1341" t="s">
        <v>121</v>
      </c>
      <c r="L276" s="1341">
        <f>IF(AND(J185=1,K185=1),1,0)</f>
        <v>0</v>
      </c>
      <c r="M276" s="1341"/>
      <c r="N276" s="1341"/>
      <c r="O276" s="1341"/>
      <c r="P276" s="1341"/>
      <c r="Q276" s="1330"/>
      <c r="R276" s="1330"/>
      <c r="S276" s="1330"/>
      <c r="T276" s="1341"/>
      <c r="U276" s="1341"/>
      <c r="V276" s="1341"/>
    </row>
    <row r="277" spans="1:22">
      <c r="A277" s="563">
        <f>'Page 17'!B47</f>
        <v>0</v>
      </c>
      <c r="B277" s="40" t="s">
        <v>1517</v>
      </c>
      <c r="C277" s="387"/>
      <c r="D277" s="40"/>
      <c r="E277" s="672">
        <f>'Page 17'!C47</f>
        <v>0</v>
      </c>
      <c r="F277" s="541">
        <f>IF(A277=0,E$15,IF(A277=1,E$16,IF(A277=2,E$17,IF(A277=3,E$18,IF(A277=4,E$19,IF(A277=" ",0,E$19))))))</f>
        <v>106400</v>
      </c>
      <c r="G277" s="622">
        <f>F277*E277</f>
        <v>0</v>
      </c>
      <c r="H277" s="622"/>
      <c r="I277" s="1170"/>
      <c r="J277" s="1341"/>
      <c r="K277" s="1341"/>
      <c r="L277" s="1341"/>
      <c r="M277" s="1341"/>
      <c r="N277" s="1341"/>
      <c r="O277" s="1341"/>
      <c r="P277" s="1341"/>
      <c r="Q277" s="1330"/>
      <c r="R277" s="1330"/>
      <c r="S277" s="1330"/>
      <c r="T277" s="1341"/>
      <c r="U277" s="1341"/>
      <c r="V277" s="1341"/>
    </row>
    <row r="278" spans="1:22">
      <c r="A278" s="563">
        <f>'Page 17'!B48</f>
        <v>0</v>
      </c>
      <c r="B278" s="40" t="s">
        <v>1517</v>
      </c>
      <c r="C278" s="387"/>
      <c r="D278" s="40"/>
      <c r="E278" s="672">
        <f>'Page 17'!C48</f>
        <v>0</v>
      </c>
      <c r="F278" s="541">
        <f>IF(A278=0,E$15,IF(A278=1,E$16,IF(A278=2,E$17,IF(A278=3,E$18,IF(A278=4,E$19,IF(A278=" ",0,E$19))))))</f>
        <v>106400</v>
      </c>
      <c r="G278" s="622">
        <f>F278*E278</f>
        <v>0</v>
      </c>
      <c r="H278" s="622"/>
      <c r="I278" s="1170"/>
      <c r="J278" s="1341"/>
      <c r="K278" s="1341"/>
      <c r="L278" s="1341"/>
      <c r="M278" s="1341"/>
      <c r="N278" s="1341"/>
      <c r="O278" s="1341"/>
      <c r="P278" s="1341"/>
      <c r="Q278" s="1330"/>
      <c r="R278" s="1330"/>
      <c r="S278" s="1330"/>
      <c r="T278" s="1341"/>
      <c r="U278" s="1341"/>
      <c r="V278" s="1341"/>
    </row>
    <row r="279" spans="1:22">
      <c r="A279" s="563">
        <f>'Page 17'!B49</f>
        <v>0</v>
      </c>
      <c r="B279" s="40" t="s">
        <v>1517</v>
      </c>
      <c r="C279" s="387"/>
      <c r="D279" s="40"/>
      <c r="E279" s="672">
        <f>'Page 17'!C49</f>
        <v>0</v>
      </c>
      <c r="F279" s="541">
        <f>IF(A279=0,E$15,IF(A279=1,E$16,IF(A279=2,E$17,IF(A279=3,E$18,IF(A279=4,E$19,IF(A279=" ",0,E$19))))))</f>
        <v>106400</v>
      </c>
      <c r="G279" s="622">
        <f>F279*E279</f>
        <v>0</v>
      </c>
      <c r="H279" s="622"/>
      <c r="I279" s="1170"/>
      <c r="J279" s="1341"/>
      <c r="K279" s="1341"/>
      <c r="L279" s="1341"/>
      <c r="M279" s="1341"/>
      <c r="N279" s="1341"/>
      <c r="O279" s="1341"/>
      <c r="P279" s="1341"/>
      <c r="Q279" s="1330"/>
      <c r="R279" s="1330"/>
      <c r="S279" s="1330"/>
      <c r="T279" s="1341"/>
      <c r="U279" s="1341"/>
      <c r="V279" s="1341"/>
    </row>
    <row r="280" spans="1:22">
      <c r="A280" s="563">
        <f>'Page 17'!B50</f>
        <v>0</v>
      </c>
      <c r="B280" s="40" t="s">
        <v>1517</v>
      </c>
      <c r="C280" s="387"/>
      <c r="D280" s="40"/>
      <c r="E280" s="672">
        <f>'Page 17'!C50</f>
        <v>0</v>
      </c>
      <c r="F280" s="541">
        <f>IF(A280=0,E$15,IF(A280=1,E$16,IF(A280=2,E$17,IF(A280=3,E$18,IF(A280=4,E$19,IF(A280=" ",0,E$19))))))</f>
        <v>106400</v>
      </c>
      <c r="G280" s="622">
        <f>F280*E280</f>
        <v>0</v>
      </c>
      <c r="H280" s="622"/>
      <c r="I280" s="1170"/>
      <c r="J280" s="1341"/>
      <c r="K280" s="1341"/>
      <c r="L280" s="1341"/>
      <c r="M280" s="1341"/>
      <c r="N280" s="1341"/>
      <c r="O280" s="1341"/>
      <c r="P280" s="1341"/>
      <c r="Q280" s="1330"/>
      <c r="R280" s="1330"/>
      <c r="S280" s="1330"/>
      <c r="T280" s="1341"/>
      <c r="U280" s="1341"/>
      <c r="V280" s="1341"/>
    </row>
    <row r="281" spans="1:22">
      <c r="A281" s="563">
        <f>'Page 17'!B51</f>
        <v>0</v>
      </c>
      <c r="B281" s="40" t="s">
        <v>1517</v>
      </c>
      <c r="C281" s="387"/>
      <c r="D281" s="40"/>
      <c r="E281" s="672">
        <f>'Page 17'!C51</f>
        <v>0</v>
      </c>
      <c r="F281" s="541">
        <f>IF(A281=0,E$15,IF(A281=1,E$16,IF(A281=2,E$17,IF(A281=3,E$18,IF(A281=4,E$19,IF(A281=" ",0,E$19))))))</f>
        <v>106400</v>
      </c>
      <c r="G281" s="622">
        <f>F281*E281</f>
        <v>0</v>
      </c>
      <c r="H281" s="622"/>
      <c r="I281" s="1170"/>
      <c r="J281" s="1341"/>
      <c r="K281" s="1341"/>
      <c r="L281" s="1341"/>
      <c r="M281" s="1341"/>
      <c r="N281" s="1341"/>
      <c r="O281" s="1341"/>
      <c r="P281" s="1341"/>
      <c r="Q281" s="1330"/>
      <c r="R281" s="1330"/>
      <c r="S281" s="1330"/>
      <c r="T281" s="1341"/>
      <c r="U281" s="1341"/>
      <c r="V281" s="1341"/>
    </row>
    <row r="282" spans="1:22">
      <c r="A282" s="563" t="s">
        <v>2326</v>
      </c>
      <c r="B282" s="40"/>
      <c r="C282" s="387"/>
      <c r="D282" s="40"/>
      <c r="E282" s="40">
        <f>SUM(E256:E275)</f>
        <v>0</v>
      </c>
      <c r="F282" s="622"/>
      <c r="G282" s="622">
        <f>SUM(G256:G281)</f>
        <v>0</v>
      </c>
      <c r="H282" s="622"/>
      <c r="I282" s="577">
        <f>G282</f>
        <v>0</v>
      </c>
      <c r="J282" s="1341"/>
      <c r="K282" s="1341"/>
      <c r="L282" s="1341"/>
      <c r="M282" s="1341"/>
      <c r="N282" s="1341"/>
      <c r="O282" s="1341"/>
      <c r="P282" s="1341"/>
      <c r="Q282" s="1330"/>
      <c r="R282" s="1330"/>
      <c r="S282" s="1330"/>
      <c r="T282" s="1341"/>
      <c r="U282" s="1341"/>
      <c r="V282" s="1341"/>
    </row>
    <row r="283" spans="1:22">
      <c r="A283" s="563" t="s">
        <v>160</v>
      </c>
      <c r="B283" s="40"/>
      <c r="C283" s="387"/>
      <c r="D283" s="40"/>
      <c r="E283" s="40"/>
      <c r="F283" s="622"/>
      <c r="G283" s="1153">
        <f>IF(J283=0,100%,130%)</f>
        <v>1</v>
      </c>
      <c r="H283" s="622"/>
      <c r="I283" s="1155" t="str">
        <f>IF(J283=0,"100%","130%")</f>
        <v>100%</v>
      </c>
      <c r="J283" s="1341">
        <f>'Page 7'!Z41</f>
        <v>0</v>
      </c>
      <c r="K283" s="1341"/>
      <c r="L283" s="1341"/>
      <c r="M283" s="1341"/>
      <c r="N283" s="1341"/>
      <c r="O283" s="1341"/>
      <c r="P283" s="1341"/>
      <c r="Q283" s="1330"/>
      <c r="R283" s="1330"/>
      <c r="S283" s="1330"/>
      <c r="T283" s="1341"/>
      <c r="U283" s="1341"/>
      <c r="V283" s="1341"/>
    </row>
    <row r="284" spans="1:22">
      <c r="A284" s="563"/>
      <c r="B284" s="40"/>
      <c r="C284" s="387"/>
      <c r="D284" s="40"/>
      <c r="E284" s="40"/>
      <c r="F284" s="622"/>
      <c r="G284" s="622">
        <f>G282*G283</f>
        <v>0</v>
      </c>
      <c r="H284" s="622"/>
      <c r="I284" s="577">
        <f>I282*I283</f>
        <v>0</v>
      </c>
      <c r="J284" s="1341"/>
      <c r="K284" s="1341"/>
      <c r="L284" s="1341"/>
      <c r="M284" s="1341"/>
      <c r="N284" s="1341"/>
      <c r="O284" s="1341"/>
      <c r="P284" s="1341"/>
      <c r="Q284" s="1330"/>
      <c r="R284" s="1330"/>
      <c r="S284" s="1330"/>
      <c r="T284" s="1341"/>
      <c r="U284" s="1341"/>
      <c r="V284" s="1341"/>
    </row>
    <row r="285" spans="1:22">
      <c r="A285" s="563" t="s">
        <v>431</v>
      </c>
      <c r="B285" s="40"/>
      <c r="C285" s="387"/>
      <c r="D285" s="40"/>
      <c r="E285" s="40"/>
      <c r="F285" s="622"/>
      <c r="G285" s="622">
        <f>IF(F$40&lt;0,'Page 22 - 26'!D113+F$40,'Page 22 - 26'!D113)+IF(F$44&lt;0,F$44,0)+IF(F$48&lt;0,F$48,0)+IF(F$77&lt;0,F$77,0)</f>
        <v>0</v>
      </c>
      <c r="H285" s="622"/>
      <c r="I285" s="577">
        <f>'Page 22 - 26'!D113</f>
        <v>0</v>
      </c>
      <c r="J285" s="1341"/>
      <c r="K285" s="1341"/>
      <c r="L285" s="1341"/>
      <c r="M285" s="1341"/>
      <c r="N285" s="1341"/>
      <c r="O285" s="1341"/>
      <c r="P285" s="1341"/>
      <c r="Q285" s="1330"/>
      <c r="R285" s="1330"/>
      <c r="S285" s="1330"/>
      <c r="T285" s="1341"/>
      <c r="U285" s="1341"/>
      <c r="V285" s="1341"/>
    </row>
    <row r="286" spans="1:22">
      <c r="A286" s="676" t="s">
        <v>2421</v>
      </c>
      <c r="B286" s="40"/>
      <c r="C286" s="387"/>
      <c r="D286" s="40"/>
      <c r="E286" s="40"/>
      <c r="F286" s="622"/>
      <c r="G286" s="622">
        <f>IF(L276=1,L275,0)</f>
        <v>0</v>
      </c>
      <c r="H286" s="622"/>
      <c r="I286" s="577">
        <f>IF(L276=1,L275,0)</f>
        <v>0</v>
      </c>
      <c r="J286" s="1341"/>
      <c r="K286" s="1341"/>
      <c r="L286" s="1341"/>
      <c r="M286" s="1341"/>
      <c r="N286" s="1341"/>
      <c r="O286" s="1341"/>
      <c r="P286" s="1341"/>
      <c r="Q286" s="1330"/>
      <c r="R286" s="1330"/>
      <c r="S286" s="1330"/>
      <c r="T286" s="1341"/>
      <c r="U286" s="1341"/>
      <c r="V286" s="1341"/>
    </row>
    <row r="287" spans="1:22">
      <c r="A287" s="563" t="e">
        <f>IF(G288&lt;0,"OVER","UNDER")</f>
        <v>#DIV/0!</v>
      </c>
      <c r="B287" s="40" t="s">
        <v>1063</v>
      </c>
      <c r="C287" s="387"/>
      <c r="D287" s="40"/>
      <c r="E287" s="40"/>
      <c r="F287" s="622"/>
      <c r="G287" s="635">
        <f>G284-G285-G286</f>
        <v>0</v>
      </c>
      <c r="H287" s="635"/>
      <c r="I287" s="645">
        <f>I284-I285-I286</f>
        <v>0</v>
      </c>
      <c r="J287" s="1341"/>
      <c r="K287" s="1341"/>
      <c r="L287" s="1341"/>
      <c r="M287" s="1341"/>
      <c r="N287" s="1341"/>
      <c r="O287" s="1341"/>
      <c r="P287" s="1341"/>
      <c r="Q287" s="1330"/>
      <c r="R287" s="1330"/>
      <c r="S287" s="1330"/>
      <c r="T287" s="1341"/>
      <c r="U287" s="1341"/>
      <c r="V287" s="1341"/>
    </row>
    <row r="288" spans="1:22" ht="13.5" thickBot="1">
      <c r="A288" s="646" t="s">
        <v>2328</v>
      </c>
      <c r="B288" s="596"/>
      <c r="C288" s="597"/>
      <c r="D288" s="596"/>
      <c r="E288" s="596"/>
      <c r="F288" s="596"/>
      <c r="G288" s="647" t="e">
        <f>G287/G284</f>
        <v>#DIV/0!</v>
      </c>
      <c r="H288" s="647"/>
      <c r="I288" s="599" t="e">
        <f>I287/I284</f>
        <v>#DIV/0!</v>
      </c>
      <c r="J288" s="1341"/>
      <c r="K288" s="1341"/>
      <c r="L288" s="1341"/>
      <c r="M288" s="1341"/>
      <c r="N288" s="1341"/>
      <c r="O288" s="1341"/>
      <c r="P288" s="1341"/>
      <c r="Q288" s="1330"/>
      <c r="R288" s="1330"/>
      <c r="S288" s="1330"/>
      <c r="T288" s="1341"/>
      <c r="U288" s="1341"/>
      <c r="V288" s="1341"/>
    </row>
    <row r="289" spans="1:22" ht="13.5" thickBot="1">
      <c r="A289" s="786"/>
      <c r="B289" s="40"/>
      <c r="C289" s="387"/>
      <c r="D289" s="40"/>
      <c r="E289" s="40"/>
      <c r="F289" s="40"/>
      <c r="G289" s="664"/>
      <c r="H289" s="664"/>
      <c r="I289" s="664"/>
      <c r="J289" s="1341"/>
      <c r="K289" s="1341"/>
      <c r="L289" s="1341"/>
      <c r="M289" s="1341"/>
      <c r="N289" s="1341"/>
      <c r="O289" s="1341"/>
      <c r="P289" s="1341"/>
      <c r="Q289" s="1330"/>
      <c r="R289" s="1330"/>
      <c r="S289" s="1330"/>
      <c r="T289" s="1341"/>
      <c r="U289" s="1341"/>
      <c r="V289" s="1341"/>
    </row>
    <row r="290" spans="1:22" ht="15.75">
      <c r="A290" s="638" t="s">
        <v>1384</v>
      </c>
      <c r="B290" s="639"/>
      <c r="C290" s="639"/>
      <c r="D290" s="639"/>
      <c r="E290" s="639"/>
      <c r="F290" s="639"/>
      <c r="G290" s="640"/>
      <c r="H290" s="640"/>
      <c r="I290" s="641"/>
      <c r="J290" s="1330"/>
      <c r="K290" s="1330"/>
      <c r="L290" s="1330"/>
      <c r="M290" s="1330"/>
      <c r="N290" s="1330"/>
      <c r="O290" s="1330"/>
      <c r="P290" s="1330"/>
      <c r="Q290" s="1330"/>
      <c r="R290" s="1330"/>
      <c r="S290" s="1330"/>
      <c r="T290" s="1341"/>
      <c r="U290" s="1341"/>
      <c r="V290" s="1341"/>
    </row>
    <row r="291" spans="1:22">
      <c r="A291" s="676"/>
      <c r="B291" s="677" t="s">
        <v>432</v>
      </c>
      <c r="C291" s="678"/>
      <c r="D291" s="677"/>
      <c r="E291" s="851">
        <f>F40+F44+F48+F77</f>
        <v>0</v>
      </c>
      <c r="F291" s="677"/>
      <c r="G291" s="852"/>
      <c r="H291" s="852"/>
      <c r="I291" s="853"/>
      <c r="J291" s="1330"/>
      <c r="K291" s="1330"/>
      <c r="L291" s="1330"/>
      <c r="M291" s="1330"/>
      <c r="N291" s="1330"/>
      <c r="O291" s="1330"/>
      <c r="P291" s="1330"/>
      <c r="Q291" s="1330"/>
      <c r="R291" s="1330"/>
      <c r="S291" s="1330"/>
      <c r="T291" s="1341"/>
      <c r="U291" s="1341"/>
      <c r="V291" s="1341"/>
    </row>
    <row r="292" spans="1:22">
      <c r="A292" s="676"/>
      <c r="B292" s="677" t="s">
        <v>433</v>
      </c>
      <c r="C292" s="678"/>
      <c r="D292" s="677"/>
      <c r="E292" s="854">
        <f>'Page 22 - 26'!D113</f>
        <v>0</v>
      </c>
      <c r="F292" s="677"/>
      <c r="G292" s="852"/>
      <c r="H292" s="852"/>
      <c r="I292" s="853"/>
      <c r="J292" s="1330"/>
      <c r="K292" s="1330"/>
      <c r="L292" s="1330"/>
      <c r="M292" s="1330"/>
      <c r="N292" s="1330"/>
      <c r="O292" s="1330"/>
      <c r="P292" s="1330"/>
      <c r="Q292" s="1330"/>
      <c r="R292" s="1330"/>
      <c r="S292" s="1330"/>
      <c r="T292" s="1341"/>
      <c r="U292" s="1341"/>
      <c r="V292" s="1341"/>
    </row>
    <row r="293" spans="1:22">
      <c r="A293" s="676"/>
      <c r="B293" s="677" t="s">
        <v>434</v>
      </c>
      <c r="C293" s="678"/>
      <c r="D293" s="677"/>
      <c r="E293" s="855" t="e">
        <f>E291/E292</f>
        <v>#DIV/0!</v>
      </c>
      <c r="F293" s="677"/>
      <c r="G293" s="852"/>
      <c r="H293" s="852"/>
      <c r="I293" s="853"/>
      <c r="J293" s="1330"/>
      <c r="K293" s="1330"/>
      <c r="L293" s="1330"/>
      <c r="M293" s="1330"/>
      <c r="N293" s="1330"/>
      <c r="O293" s="1330"/>
      <c r="P293" s="1330"/>
      <c r="Q293" s="1341"/>
      <c r="R293" s="1341"/>
      <c r="S293" s="1341"/>
      <c r="T293" s="1341"/>
      <c r="U293" s="1341"/>
      <c r="V293" s="1341"/>
    </row>
    <row r="294" spans="1:22">
      <c r="A294" s="676"/>
      <c r="B294" s="677"/>
      <c r="C294" s="678"/>
      <c r="D294" s="677"/>
      <c r="E294" s="677"/>
      <c r="F294" s="677"/>
      <c r="G294" s="852"/>
      <c r="H294" s="852"/>
      <c r="I294" s="853"/>
      <c r="J294" s="1330"/>
      <c r="K294" s="1330"/>
      <c r="L294" s="1330"/>
      <c r="M294" s="1330"/>
      <c r="N294" s="1330"/>
      <c r="O294" s="1330"/>
      <c r="P294" s="1330"/>
      <c r="Q294" s="1341"/>
      <c r="R294" s="1341"/>
      <c r="S294" s="1341"/>
      <c r="T294" s="1341"/>
      <c r="U294" s="1341"/>
      <c r="V294" s="1341"/>
    </row>
    <row r="295" spans="1:22">
      <c r="A295" s="676"/>
      <c r="B295" s="851" t="str">
        <f>A39</f>
        <v>PROPOSED BUILDERS PROFIT</v>
      </c>
      <c r="C295" s="856"/>
      <c r="D295" s="851"/>
      <c r="E295" s="851"/>
      <c r="F295" s="851">
        <f>F39</f>
        <v>0</v>
      </c>
      <c r="G295" s="852"/>
      <c r="H295" s="852"/>
      <c r="I295" s="853"/>
      <c r="J295" s="1330"/>
      <c r="K295" s="1330"/>
      <c r="L295" s="1330"/>
      <c r="M295" s="1330"/>
      <c r="N295" s="1330"/>
      <c r="O295" s="1330"/>
      <c r="P295" s="1330"/>
      <c r="Q295" s="1341"/>
      <c r="R295" s="1341"/>
      <c r="S295" s="1341"/>
      <c r="T295" s="1341"/>
      <c r="U295" s="1341"/>
      <c r="V295" s="1341"/>
    </row>
    <row r="296" spans="1:22">
      <c r="A296" s="563"/>
      <c r="B296" s="40" t="str">
        <f>A43</f>
        <v>PROPOSED BUILDERS OVERHEAD</v>
      </c>
      <c r="C296" s="387"/>
      <c r="D296" s="40"/>
      <c r="E296" s="580"/>
      <c r="F296" s="580">
        <f>F43</f>
        <v>0</v>
      </c>
      <c r="G296" s="622"/>
      <c r="H296" s="622"/>
      <c r="I296" s="543"/>
      <c r="J296" s="1330"/>
      <c r="K296" s="1330"/>
      <c r="L296" s="1330"/>
      <c r="M296" s="1330"/>
      <c r="N296" s="1330"/>
      <c r="O296" s="1330"/>
      <c r="P296" s="1330"/>
      <c r="Q296" s="1341"/>
      <c r="R296" s="1341"/>
      <c r="S296" s="1341"/>
      <c r="T296" s="1341"/>
      <c r="U296" s="1341"/>
      <c r="V296" s="1341"/>
    </row>
    <row r="297" spans="1:22">
      <c r="A297" s="563"/>
      <c r="B297" s="40" t="str">
        <f>A47</f>
        <v>PROPOSED GENERAL REQUIREMENTS</v>
      </c>
      <c r="C297" s="387"/>
      <c r="D297" s="40"/>
      <c r="E297" s="40"/>
      <c r="F297" s="580">
        <f>F47</f>
        <v>0</v>
      </c>
      <c r="G297" s="622"/>
      <c r="H297" s="622"/>
      <c r="I297" s="543"/>
      <c r="K297" s="1341"/>
      <c r="L297" s="1341"/>
      <c r="M297" s="1341"/>
      <c r="N297" s="1341"/>
      <c r="O297" s="1341"/>
      <c r="P297" s="1341"/>
      <c r="Q297" s="1341"/>
      <c r="R297" s="1341"/>
      <c r="S297" s="1341"/>
      <c r="T297" s="1341"/>
      <c r="U297" s="1341"/>
      <c r="V297" s="1341"/>
    </row>
    <row r="298" spans="1:22">
      <c r="A298" s="563"/>
      <c r="B298" s="40" t="str">
        <f>A72</f>
        <v>PROPOSED DEVELOPERS FEES</v>
      </c>
      <c r="C298" s="387"/>
      <c r="D298" s="40"/>
      <c r="E298" s="40"/>
      <c r="F298" s="579">
        <f>E72</f>
        <v>0</v>
      </c>
      <c r="G298" s="622"/>
      <c r="H298" s="622"/>
      <c r="I298" s="543"/>
      <c r="K298" s="1341"/>
      <c r="L298" s="1341"/>
      <c r="M298" s="1341"/>
      <c r="N298" s="1341"/>
      <c r="O298" s="1341"/>
      <c r="P298" s="1341"/>
      <c r="Q298" s="1341"/>
      <c r="R298" s="1341"/>
      <c r="S298" s="1341"/>
      <c r="T298" s="1341"/>
      <c r="U298" s="1341"/>
      <c r="V298" s="1341"/>
    </row>
    <row r="299" spans="1:22">
      <c r="A299" s="563"/>
      <c r="B299" s="40"/>
      <c r="C299" s="387"/>
      <c r="D299" s="40"/>
      <c r="E299" s="40"/>
      <c r="F299" s="580">
        <f>SUM(F295:F298)</f>
        <v>0</v>
      </c>
      <c r="G299" s="622"/>
      <c r="H299" s="622"/>
      <c r="I299" s="543"/>
      <c r="K299" s="1341"/>
      <c r="L299" s="1341"/>
      <c r="M299" s="1341"/>
      <c r="N299" s="1341"/>
      <c r="O299" s="1341"/>
      <c r="P299" s="1341"/>
      <c r="Q299" s="1341"/>
      <c r="R299" s="1341"/>
      <c r="S299" s="1341"/>
      <c r="T299" s="1341"/>
      <c r="U299" s="1341"/>
      <c r="V299" s="1341"/>
    </row>
    <row r="300" spans="1:22">
      <c r="A300" s="563"/>
      <c r="B300" s="40" t="str">
        <f>B60</f>
        <v>DEVELOPMENT COSTS</v>
      </c>
      <c r="C300" s="387"/>
      <c r="D300" s="40"/>
      <c r="E300" s="40"/>
      <c r="F300" s="580">
        <f>F60</f>
        <v>0</v>
      </c>
      <c r="G300" s="622"/>
      <c r="H300" s="622"/>
      <c r="I300" s="543"/>
      <c r="K300" s="1341"/>
      <c r="L300" s="1341"/>
      <c r="M300" s="1341"/>
      <c r="N300" s="1341"/>
      <c r="O300" s="1341"/>
      <c r="P300" s="1341"/>
      <c r="Q300" s="1341"/>
      <c r="R300" s="1341"/>
      <c r="S300" s="1341"/>
      <c r="T300" s="1341"/>
      <c r="U300" s="1341"/>
      <c r="V300" s="1341"/>
    </row>
    <row r="301" spans="1:22" ht="13.5" thickBot="1">
      <c r="A301" s="595"/>
      <c r="B301" s="857" t="s">
        <v>435</v>
      </c>
      <c r="C301" s="858"/>
      <c r="D301" s="857"/>
      <c r="E301" s="596"/>
      <c r="F301" s="859" t="e">
        <f>F299/F300</f>
        <v>#DIV/0!</v>
      </c>
      <c r="G301" s="674"/>
      <c r="H301" s="674"/>
      <c r="I301" s="795"/>
      <c r="K301" s="1341"/>
      <c r="L301" s="1341"/>
      <c r="M301" s="1341"/>
      <c r="N301" s="1341"/>
      <c r="O301" s="1341"/>
      <c r="P301" s="1341"/>
      <c r="Q301" s="1341"/>
      <c r="R301" s="1341"/>
      <c r="S301" s="1341"/>
      <c r="T301" s="1341"/>
      <c r="U301" s="1341"/>
      <c r="V301" s="1341"/>
    </row>
    <row r="302" spans="1:22" ht="13.5" thickBot="1">
      <c r="K302" s="1341"/>
      <c r="L302" s="1341"/>
      <c r="M302" s="1341"/>
      <c r="N302" s="1341"/>
      <c r="O302" s="1341"/>
      <c r="P302" s="1341"/>
      <c r="Q302" s="1341"/>
      <c r="R302" s="1341"/>
      <c r="S302" s="1341"/>
      <c r="T302" s="1341"/>
      <c r="U302" s="1341"/>
      <c r="V302" s="1341"/>
    </row>
    <row r="303" spans="1:22" ht="15.75">
      <c r="A303" s="638" t="s">
        <v>436</v>
      </c>
      <c r="B303" s="639"/>
      <c r="C303" s="639"/>
      <c r="D303" s="639"/>
      <c r="E303" s="639"/>
      <c r="F303" s="639"/>
      <c r="G303" s="640"/>
      <c r="H303" s="640"/>
      <c r="I303" s="641"/>
      <c r="K303" s="1341"/>
      <c r="L303" s="1341"/>
      <c r="M303" s="1341"/>
      <c r="N303" s="1341"/>
      <c r="O303" s="1341"/>
      <c r="P303" s="1341"/>
      <c r="Q303" s="1341"/>
      <c r="R303" s="1341"/>
      <c r="S303" s="1341"/>
      <c r="T303" s="1341"/>
      <c r="U303" s="1341"/>
      <c r="V303" s="1341"/>
    </row>
    <row r="304" spans="1:22">
      <c r="A304" s="563"/>
      <c r="B304" s="40"/>
      <c r="C304" s="387"/>
      <c r="D304" s="40"/>
      <c r="E304" s="40"/>
      <c r="F304" s="40" t="s">
        <v>621</v>
      </c>
      <c r="G304" s="40" t="s">
        <v>206</v>
      </c>
      <c r="H304" s="622"/>
      <c r="I304" s="543" t="s">
        <v>437</v>
      </c>
      <c r="J304" s="682"/>
      <c r="K304" s="1341"/>
      <c r="L304" s="1341"/>
      <c r="M304" s="1341"/>
      <c r="N304" s="1341"/>
      <c r="O304" s="1341"/>
      <c r="P304" s="1341"/>
      <c r="Q304" s="1341"/>
      <c r="R304" s="1341"/>
      <c r="S304" s="1341"/>
      <c r="T304" s="1341"/>
      <c r="U304" s="1341"/>
      <c r="V304" s="1341"/>
    </row>
    <row r="305" spans="1:22">
      <c r="A305" s="563" t="s">
        <v>438</v>
      </c>
      <c r="B305" s="40"/>
      <c r="C305" s="387"/>
      <c r="D305" s="40"/>
      <c r="E305" s="40"/>
      <c r="F305" s="683">
        <f>E240</f>
        <v>0</v>
      </c>
      <c r="G305" s="683">
        <f>'Page 17'!C31+'Page 17'!C40+'Page 17'!C52</f>
        <v>0</v>
      </c>
      <c r="H305" s="622"/>
      <c r="I305" s="684" t="e">
        <f>F305/G305</f>
        <v>#DIV/0!</v>
      </c>
      <c r="J305" s="1002" t="e">
        <f>IF($L$218=1,"",IF(I305="N/A","N/A",(IF(I$307&lt;(I305+0.00009),"OK","WATCH"))))</f>
        <v>#DIV/0!</v>
      </c>
      <c r="K305" s="1341"/>
      <c r="L305" s="1341"/>
      <c r="M305" s="1341"/>
      <c r="N305" s="1341"/>
      <c r="O305" s="1341"/>
      <c r="P305" s="1341"/>
      <c r="Q305" s="1341"/>
      <c r="R305" s="1341"/>
      <c r="S305" s="1341"/>
      <c r="T305" s="1341"/>
      <c r="U305" s="1341"/>
      <c r="V305" s="1341"/>
    </row>
    <row r="306" spans="1:22">
      <c r="A306" s="563" t="s">
        <v>978</v>
      </c>
      <c r="B306" s="40"/>
      <c r="C306" s="387"/>
      <c r="D306" s="40"/>
      <c r="E306" s="40"/>
      <c r="F306" s="733">
        <f>D239</f>
        <v>0</v>
      </c>
      <c r="G306" s="683">
        <f>'Page 17'!E31+'Page 17'!E40+'Page 17'!E52</f>
        <v>0</v>
      </c>
      <c r="H306" s="622"/>
      <c r="I306" s="684" t="e">
        <f>F306/G306</f>
        <v>#DIV/0!</v>
      </c>
      <c r="J306" s="1002" t="e">
        <f>IF($L$218=1,"",IF(I306="N/A","N/A",(IF(I$307&lt;(I306+0.00009),"OK","WATCH"))))</f>
        <v>#DIV/0!</v>
      </c>
      <c r="K306" s="1341"/>
      <c r="L306" s="1341"/>
      <c r="M306" s="1341"/>
      <c r="N306" s="1341"/>
      <c r="O306" s="1341"/>
      <c r="P306" s="1341"/>
      <c r="Q306" s="1341"/>
      <c r="R306" s="1341"/>
      <c r="S306" s="1341"/>
      <c r="T306" s="1341"/>
      <c r="U306" s="1341"/>
      <c r="V306" s="1341"/>
    </row>
    <row r="307" spans="1:22" ht="13.5" thickBot="1">
      <c r="A307" s="570" t="s">
        <v>979</v>
      </c>
      <c r="B307" s="571"/>
      <c r="C307" s="572"/>
      <c r="D307" s="571"/>
      <c r="E307" s="571"/>
      <c r="F307" s="738">
        <f>'Page 20'!P16+'Page 20'!P17</f>
        <v>0</v>
      </c>
      <c r="G307" s="674">
        <f>'Page 22 - 26'!D113</f>
        <v>0</v>
      </c>
      <c r="H307" s="674"/>
      <c r="I307" s="685">
        <f>IF(F307=0,0,F307/G307)</f>
        <v>0</v>
      </c>
      <c r="J307" s="1002"/>
      <c r="K307" s="1341"/>
      <c r="L307" s="1341"/>
      <c r="M307" s="1341"/>
      <c r="N307" s="1341"/>
      <c r="O307" s="1341"/>
      <c r="P307" s="1341"/>
      <c r="Q307" s="1341"/>
      <c r="R307" s="1341"/>
      <c r="S307" s="1341"/>
      <c r="T307" s="1341"/>
      <c r="U307" s="1341"/>
      <c r="V307" s="1341"/>
    </row>
    <row r="308" spans="1:22">
      <c r="A308" s="686" t="str">
        <f>"% OF " &amp;H308 &amp; "-BDRM HOME UNIT TO TOTAL "&amp;H308&amp;"-BDRM UNITS"</f>
        <v>% OF 0-BDRM HOME UNIT TO TOTAL 0-BDRM UNITS</v>
      </c>
      <c r="B308" s="687"/>
      <c r="C308" s="688"/>
      <c r="D308" s="687"/>
      <c r="E308" s="687"/>
      <c r="F308" s="687">
        <f>IF($A$220=H308,E$220,0)+IF($A$221=H308,E$221,0)+IF($A$222=H308,E$222,0)+IF($A$223=H308,E$223,0)+IF($A$224=H308,E$224,0)+IF($A$225=H308,E$225,0)+IF($A$226=H308,E$226,0)+IF($A$227=H308,E$227,0)+IF($A$228=H308,E$228,0)+IF($A$229=H308,E$229,0)+IF($A$230=H308,E$230,0)+IF($A$231=H308,E$231,0)+IF($A$232=H308,E$232,0)+IF($A$233=H308,E$233,0)+IF($A$234=H308,E$234,0)+IF($A$235=H308,E$235,0)+IF($A$236=H308,E$236,0)+IF($A$237=H308,E$237,0)+IF($A$238=H308,E$238,0)</f>
        <v>0</v>
      </c>
      <c r="G308" s="687">
        <f>IF(A$256=H308,E$256,0)+IF(A$257=H308,E$257,0)+IF(A$258=H308,E$258,0)+IF(A$259=H308,E$259,0)+IF(A$260=H308,E$260,0)+IF(A$261=H308,E$261,0)+IF(A$262=H308,E$262,0)+IF(A$263=H308,E$263,0)+IF(A$264=H308,E$264,0)+IF(A$265=H308,E$265,0)+IF(A$266=H308,E$266,0)+IF(A$267=H308,E$267,0)+IF(A$268=H308,E$268,0)+IF(A$269=H308,E$269,0)+IF(A$270=H308,E$270,0)+IF(A$271=H308,E$271,0)+IF(A$272=H308,E$272,0)+IF(A$273=H308,E$273,0)+IF(A$274=H308,E$274,0)</f>
        <v>0</v>
      </c>
      <c r="H308" s="812">
        <v>0</v>
      </c>
      <c r="I308" s="689" t="str">
        <f>IF(F308=0,"N/A",F308/G308)</f>
        <v>N/A</v>
      </c>
      <c r="J308" s="682" t="str">
        <f>IF(I308="N/A","N/A",(IF(I$307&lt;(I308+0.00009),"OK","WATCH")))</f>
        <v>N/A</v>
      </c>
      <c r="K308" s="1341"/>
      <c r="L308" s="1341"/>
      <c r="M308" s="1341"/>
      <c r="N308" s="1341"/>
      <c r="O308" s="1341"/>
      <c r="P308" s="1341"/>
      <c r="Q308" s="1341"/>
      <c r="R308" s="1341"/>
      <c r="S308" s="1341"/>
      <c r="T308" s="1341"/>
      <c r="U308" s="1341"/>
      <c r="V308" s="1341"/>
    </row>
    <row r="309" spans="1:22">
      <c r="A309" s="569" t="str">
        <f>"% OF " &amp;H309 &amp; "-BDRM HOME UNIT TO TOTAL "&amp;H309&amp;"-BDRM UNITS"</f>
        <v>% OF 1-BDRM HOME UNIT TO TOTAL 1-BDRM UNITS</v>
      </c>
      <c r="B309" s="40"/>
      <c r="C309" s="387"/>
      <c r="D309" s="40"/>
      <c r="E309" s="40"/>
      <c r="F309" s="40">
        <f>IF($A$220=H309,E$220,0)+IF($A$221=H309,E$221,0)+IF($A$222=H309,E$222,0)+IF($A$223=H309,E$223,0)+IF($A$224=H309,E$224,0)+IF($A$225=H309,E$225,0)+IF($A$226=H309,E$226,0)+IF($A$227=H309,E$227,0)+IF($A$228=H309,E$228,0)+IF($A$229=H309,E$229,0)+IF($A$230=H309,E$230,0)+IF($A$231=H309,E$231,0)+IF($A$232=H309,E$232,0)+IF($A$233=H309,E$233,0)+IF($A$234=H309,E$234,0)+IF($A$235=H309,E$235,0)+IF($A$236=H309,E$236,0)+IF($A$237=H309,E$237,0)+IF($A$238=H309,E$238,0)</f>
        <v>0</v>
      </c>
      <c r="G309" s="40">
        <f>IF(A$256=H309,E$256,0)+IF(A$257=H309,E$257,0)+IF(A$258=H309,E$258,0)+IF(A$259=H309,E$259,0)+IF(A$260=H309,E$260,0)+IF(A$261=H309,E$261,0)+IF(A$262=H309,E$262,0)+IF(A$263=H309,E$263,0)+IF(A$264=H309,E$264,0)+IF(A$265=H309,E$265,0)+IF(A$266=H309,E$266,0)+IF(A$267=H309,E$267,0)+IF(A$268=H309,E$268,0)+IF(A$269=H309,E$269,0)+IF(A$270=H309,E$270,0)+IF(A$271=H309,E$271,0)+IF(A$272=H309,E$272,0)+IF(A$273=H309,E$273,0)+IF(A$274=H309,E$274,0)</f>
        <v>0</v>
      </c>
      <c r="H309" s="813">
        <v>1</v>
      </c>
      <c r="I309" s="690" t="str">
        <f>IF(F309=0,"N/A",F309/G309)</f>
        <v>N/A</v>
      </c>
      <c r="J309" s="682" t="str">
        <f>IF(I309="N/A","N/A",(IF(I$307&lt;(I309+0.00009),"OK","WATCH")))</f>
        <v>N/A</v>
      </c>
      <c r="K309" s="1341"/>
      <c r="L309" s="1341"/>
      <c r="M309" s="1341"/>
      <c r="N309" s="1341"/>
      <c r="O309" s="1341"/>
      <c r="P309" s="1341"/>
      <c r="Q309" s="1341"/>
      <c r="R309" s="1341"/>
      <c r="S309" s="1341"/>
      <c r="T309" s="1341"/>
      <c r="U309" s="1341"/>
      <c r="V309" s="1341"/>
    </row>
    <row r="310" spans="1:22">
      <c r="A310" s="569" t="str">
        <f>"% OF " &amp;H310 &amp; "-BDRM HOME UNIT TO TOTAL "&amp;H310&amp;"-BDRM UNITS"</f>
        <v>% OF 2-BDRM HOME UNIT TO TOTAL 2-BDRM UNITS</v>
      </c>
      <c r="B310" s="40"/>
      <c r="C310" s="387"/>
      <c r="D310" s="40"/>
      <c r="E310" s="40"/>
      <c r="F310" s="40">
        <f>IF($A$220=H310,E$220,0)+IF($A$221=H310,E$221,0)+IF($A$222=H310,E$222,0)+IF($A$223=H310,E$223,0)+IF($A$224=H310,E$224,0)+IF($A$225=H310,E$225,0)+IF($A$226=H310,E$226,0)+IF($A$227=H310,E$227,0)+IF($A$228=H310,E$228,0)+IF($A$229=H310,E$229,0)+IF($A$230=H310,E$230,0)+IF($A$231=H310,E$231,0)+IF($A$232=H310,E$232,0)+IF($A$233=H310,E$233,0)+IF($A$234=H310,E$234,0)+IF($A$235=H310,E$235,0)+IF($A$236=H310,E$236,0)+IF($A$237=H310,E$237,0)+IF($A$238=H310,E$238,0)</f>
        <v>0</v>
      </c>
      <c r="G310" s="40">
        <f>IF(A$256=H310,E$256,0)+IF(A$257=H310,E$257,0)+IF(A$258=H310,E$258,0)+IF(A$259=H310,E$259,0)+IF(A$260=H310,E$260,0)+IF(A$261=H310,E$261,0)+IF(A$262=H310,E$262,0)+IF(A$263=H310,E$263,0)+IF(A$264=H310,E$264,0)+IF(A$265=H310,E$265,0)+IF(A$266=H310,E$266,0)+IF(A$267=H310,E$267,0)+IF(A$268=H310,E$268,0)+IF(A$269=H310,E$269,0)+IF(A$270=H310,E$270,0)+IF(A$271=H310,E$271,0)+IF(A$272=H310,E$272,0)+IF(A$273=H310,E$273,0)+IF(A$274=H310,E$274,0)</f>
        <v>0</v>
      </c>
      <c r="H310" s="813">
        <v>2</v>
      </c>
      <c r="I310" s="690" t="str">
        <f>IF(F310=0,"N/A",F310/G310)</f>
        <v>N/A</v>
      </c>
      <c r="J310" s="682" t="str">
        <f>IF(I310="N/A","N/A",(IF(I$307&lt;(I310+0.00009),"OK","WATCH")))</f>
        <v>N/A</v>
      </c>
      <c r="K310" s="1341"/>
      <c r="L310" s="1341"/>
      <c r="M310" s="1341"/>
      <c r="N310" s="1341"/>
      <c r="O310" s="1341"/>
      <c r="P310" s="1341"/>
      <c r="Q310" s="1341"/>
      <c r="R310" s="1341"/>
      <c r="S310" s="1341"/>
      <c r="T310" s="1341"/>
      <c r="U310" s="1341"/>
      <c r="V310" s="1341"/>
    </row>
    <row r="311" spans="1:22">
      <c r="A311" s="569" t="str">
        <f>"% OF " &amp;H311 &amp; "-BDRM HOME UNIT TO TOTAL "&amp;H311&amp;"-BDRM UNITS"</f>
        <v>% OF 3-BDRM HOME UNIT TO TOTAL 3-BDRM UNITS</v>
      </c>
      <c r="B311" s="40"/>
      <c r="C311" s="387"/>
      <c r="D311" s="40"/>
      <c r="E311" s="40"/>
      <c r="F311" s="40">
        <f>IF($A$220=H311,E$220,0)+IF($A$221=H311,E$221,0)+IF($A$222=H311,E$222,0)+IF($A$223=H311,E$223,0)+IF($A$224=H311,E$224,0)+IF($A$225=H311,E$225,0)+IF($A$226=H311,E$226,0)+IF($A$227=H311,E$227,0)+IF($A$228=H311,E$228,0)+IF($A$229=H311,E$229,0)+IF($A$230=H311,E$230,0)+IF($A$231=H311,E$231,0)+IF($A$232=H311,E$232,0)+IF($A$233=H311,E$233,0)+IF($A$234=H311,E$234,0)+IF($A$235=H311,E$235,0)+IF($A$236=H311,E$236,0)+IF($A$237=H311,E$237,0)+IF($A$238=H311,E$238,0)</f>
        <v>0</v>
      </c>
      <c r="G311" s="40">
        <f>IF(A$256=H311,E$256,0)+IF(A$257=H311,E$257,0)+IF(A$258=H311,E$258,0)+IF(A$259=H311,E$259,0)+IF(A$260=H311,E$260,0)+IF(A$261=H311,E$261,0)+IF(A$262=H311,E$262,0)+IF(A$263=H311,E$263,0)+IF(A$264=H311,E$264,0)+IF(A$265=H311,E$265,0)+IF(A$266=H311,E$266,0)+IF(A$267=H311,E$267,0)+IF(A$268=H311,E$268,0)+IF(A$269=H311,E$269,0)+IF(A$270=H311,E$270,0)+IF(A$271=H311,E$271,0)+IF(A$272=H311,E$272,0)+IF(A$273=H311,E$273,0)+IF(A$274=H311,E$274,0)</f>
        <v>0</v>
      </c>
      <c r="H311" s="813">
        <v>3</v>
      </c>
      <c r="I311" s="690" t="str">
        <f>IF(F311=0,"N/A",F311/G311)</f>
        <v>N/A</v>
      </c>
      <c r="J311" s="682" t="str">
        <f>IF(I311="N/A","N/A",(IF(I$307&lt;(I311+0.00009),"OK","WATCH")))</f>
        <v>N/A</v>
      </c>
      <c r="K311" s="1341"/>
      <c r="L311" s="1341"/>
      <c r="M311" s="1341"/>
      <c r="N311" s="1341"/>
      <c r="O311" s="1341"/>
      <c r="P311" s="1341"/>
      <c r="Q311" s="1341"/>
      <c r="R311" s="1341"/>
      <c r="S311" s="1341"/>
      <c r="T311" s="1341"/>
      <c r="U311" s="1341"/>
      <c r="V311" s="1341"/>
    </row>
    <row r="312" spans="1:22" ht="13.5" thickBot="1">
      <c r="A312" s="570" t="str">
        <f>"% OF " &amp;H312 &amp; "-BDRM HOME UNIT TO TOTAL "&amp;H312&amp;"-BDRM UNITS"</f>
        <v>% OF 4-BDRM HOME UNIT TO TOTAL 4-BDRM UNITS</v>
      </c>
      <c r="B312" s="596"/>
      <c r="C312" s="597"/>
      <c r="D312" s="596"/>
      <c r="E312" s="596"/>
      <c r="F312" s="596">
        <f>IF($A$220=H312,E$220,0)+IF($A$221=H312,E$221,0)+IF($A$222=H312,E$222,0)+IF($A$223=H312,E$223,0)+IF($A$224=H312,E$224,0)+IF($A$225=H312,E$225,0)+IF($A$226=H312,E$226,0)+IF($A$227=H312,E$227,0)+IF($A$228=H312,E$228,0)+IF($A$229=H312,E$229,0)+IF($A$230=H312,E$230,0)+IF($A$231=H312,E$231,0)+IF($A$232=H312,E$232,0)+IF($A$233=H312,E$233,0)+IF($A$234=H312,E$234,0)+IF($A$235=H312,E$235,0)+IF($A$236=H312,E$236,0)+IF($A$237=H312,E$237,0)+IF($A$238=H312,E$238,0)</f>
        <v>0</v>
      </c>
      <c r="G312" s="596">
        <f>IF(A$256=H312,E$256,0)+IF(A$257=H312,E$257,0)+IF(A$258=H312,E$258,0)+IF(A$259=H312,E$259,0)+IF(A$260=H312,E$260,0)+IF(A$261=H312,E$261,0)+IF(A$262=H312,E$262,0)+IF(A$263=H312,E$263,0)+IF(A$264=H312,E$264,0)+IF(A$265=H312,E$265,0)+IF(A$266=H312,E$266,0)+IF(A$267=H312,E$267,0)+IF(A$268=H312,E$268,0)+IF(A$269=H312,E$269,0)+IF(A$270=H312,E$270,0)+IF(A$271=H312,E$271,0)+IF(A$272=H312,E$272,0)+IF(A$273=H312,E$273,0)+IF(A$274=H312,E$274,0)</f>
        <v>0</v>
      </c>
      <c r="H312" s="814">
        <v>4</v>
      </c>
      <c r="I312" s="691" t="str">
        <f>IF(F312=0,"N/A",F312/G312)</f>
        <v>N/A</v>
      </c>
      <c r="J312" s="682" t="str">
        <f>IF(I312="N/A","N/A",(IF(I$307&lt;(I312+0.00009),"OK","WATCH")))</f>
        <v>N/A</v>
      </c>
      <c r="K312" s="1341"/>
      <c r="L312" s="1341"/>
      <c r="M312" s="1341"/>
      <c r="N312" s="1341"/>
      <c r="O312" s="1341"/>
      <c r="P312" s="1341"/>
      <c r="Q312" s="1341"/>
      <c r="R312" s="1341"/>
      <c r="S312" s="1341"/>
      <c r="T312" s="1341"/>
      <c r="U312" s="1341"/>
      <c r="V312" s="1341"/>
    </row>
    <row r="313" spans="1:22">
      <c r="K313" s="1341"/>
      <c r="L313" s="1341"/>
      <c r="M313" s="1341"/>
      <c r="N313" s="1341"/>
      <c r="O313" s="1341"/>
      <c r="P313" s="1341"/>
      <c r="Q313" s="1341"/>
      <c r="R313" s="1341"/>
      <c r="S313" s="1341"/>
      <c r="T313" s="1341"/>
      <c r="U313" s="1341"/>
      <c r="V313" s="1341"/>
    </row>
    <row r="314" spans="1:22" ht="55.5" customHeight="1">
      <c r="A314" s="798" t="s">
        <v>1012</v>
      </c>
      <c r="B314" s="798"/>
      <c r="C314" s="798"/>
      <c r="D314" s="798"/>
      <c r="E314" s="798"/>
      <c r="F314" s="798"/>
      <c r="G314" s="799"/>
      <c r="H314" s="799"/>
      <c r="I314" s="798"/>
      <c r="J314" s="798"/>
      <c r="K314" s="1341"/>
      <c r="L314" s="1341"/>
      <c r="M314" s="1341"/>
      <c r="N314" s="1341"/>
      <c r="O314" s="1341"/>
      <c r="P314" s="1341"/>
      <c r="Q314" s="1341"/>
      <c r="R314" s="1341"/>
      <c r="S314" s="1341"/>
      <c r="T314" s="1341"/>
      <c r="U314" s="1341"/>
      <c r="V314" s="1341"/>
    </row>
    <row r="315" spans="1:22" ht="18">
      <c r="A315" s="885" t="s">
        <v>1073</v>
      </c>
      <c r="B315" s="886"/>
      <c r="C315" s="886"/>
      <c r="D315" s="886"/>
      <c r="E315" s="886"/>
      <c r="F315" s="886"/>
      <c r="G315" s="887"/>
      <c r="H315" s="887"/>
      <c r="I315" s="886"/>
      <c r="J315" s="888"/>
      <c r="K315" s="1341"/>
      <c r="L315" s="1341"/>
      <c r="M315" s="1341"/>
      <c r="N315" s="1341"/>
      <c r="O315" s="1341"/>
      <c r="P315" s="1341"/>
      <c r="Q315" s="1341"/>
      <c r="R315" s="1341"/>
      <c r="S315" s="1341"/>
      <c r="T315" s="1341"/>
      <c r="U315" s="1341"/>
      <c r="V315" s="1341"/>
    </row>
    <row r="316" spans="1:22">
      <c r="A316" s="877">
        <f>'Page 5'!J10</f>
        <v>0</v>
      </c>
      <c r="B316" s="580">
        <f>'Page 5'!Q10</f>
        <v>0</v>
      </c>
      <c r="C316" s="182" t="s">
        <v>362</v>
      </c>
      <c r="D316" s="40"/>
      <c r="E316" s="40"/>
      <c r="F316" s="40"/>
      <c r="G316" s="622"/>
      <c r="H316" s="622"/>
      <c r="I316" s="40"/>
      <c r="J316" s="806"/>
      <c r="K316" s="1341">
        <f>IF(A316="Yes",1,0)</f>
        <v>0</v>
      </c>
      <c r="L316" s="1341" t="s">
        <v>1731</v>
      </c>
      <c r="M316" s="1341"/>
      <c r="N316" s="1341"/>
      <c r="O316" s="1341"/>
      <c r="P316" s="1341"/>
      <c r="Q316" s="1341"/>
      <c r="R316" s="1341"/>
      <c r="S316" s="1341"/>
      <c r="T316" s="1341"/>
      <c r="U316" s="1341"/>
      <c r="V316" s="1341"/>
    </row>
    <row r="317" spans="1:22">
      <c r="A317" s="805"/>
      <c r="B317" s="580" t="e">
        <f>'Page 39'!H42</f>
        <v>#DIV/0!</v>
      </c>
      <c r="C317" s="182" t="s">
        <v>37</v>
      </c>
      <c r="D317" s="40"/>
      <c r="E317" s="40"/>
      <c r="F317" s="40"/>
      <c r="G317" s="622"/>
      <c r="H317" s="622"/>
      <c r="I317" s="40"/>
      <c r="J317" s="806"/>
      <c r="K317" s="1341"/>
      <c r="L317" s="1341"/>
      <c r="M317" s="1341"/>
      <c r="N317" s="1341"/>
      <c r="O317" s="1341"/>
      <c r="P317" s="1341"/>
      <c r="Q317" s="1341"/>
      <c r="R317" s="1341"/>
      <c r="S317" s="1341"/>
      <c r="T317" s="1341"/>
      <c r="U317" s="1341"/>
      <c r="V317" s="1341"/>
    </row>
    <row r="318" spans="1:22">
      <c r="A318" s="805"/>
      <c r="B318" s="580" t="e">
        <f>B316-B317</f>
        <v>#DIV/0!</v>
      </c>
      <c r="C318" s="182" t="s">
        <v>363</v>
      </c>
      <c r="D318" s="40"/>
      <c r="E318" s="40"/>
      <c r="F318" s="40"/>
      <c r="G318" s="622"/>
      <c r="H318" s="622"/>
      <c r="I318" s="40"/>
      <c r="J318" s="806"/>
      <c r="K318" s="1341"/>
      <c r="L318" s="1341"/>
      <c r="M318" s="1341"/>
      <c r="N318" s="1341"/>
      <c r="O318" s="1341"/>
      <c r="P318" s="1341"/>
      <c r="Q318" s="1341"/>
      <c r="R318" s="1341"/>
      <c r="S318" s="1341"/>
      <c r="T318" s="1341"/>
      <c r="U318" s="1341"/>
      <c r="V318" s="1341"/>
    </row>
    <row r="319" spans="1:22">
      <c r="A319" s="90"/>
      <c r="B319" s="47"/>
      <c r="C319" s="1591" t="s">
        <v>1015</v>
      </c>
      <c r="D319" s="1560"/>
      <c r="E319" s="1560"/>
      <c r="F319" s="1560"/>
      <c r="G319" s="2016"/>
      <c r="H319" s="2016"/>
      <c r="I319" s="1560"/>
      <c r="J319" s="1645"/>
      <c r="K319" s="1341"/>
      <c r="L319" s="1341"/>
      <c r="M319" s="1341"/>
      <c r="N319" s="1341"/>
      <c r="O319" s="1341"/>
      <c r="P319" s="1341"/>
      <c r="Q319" s="1341"/>
      <c r="R319" s="1341"/>
      <c r="S319" s="1341"/>
      <c r="T319" s="1341"/>
      <c r="U319" s="1341"/>
      <c r="V319" s="1341"/>
    </row>
    <row r="320" spans="1:22">
      <c r="C320" s="796"/>
      <c r="D320" s="46"/>
      <c r="E320" s="46"/>
      <c r="F320" s="46"/>
      <c r="G320" s="797"/>
      <c r="H320" s="797"/>
      <c r="I320" s="46"/>
      <c r="J320" s="46"/>
      <c r="K320" s="1341"/>
      <c r="L320" s="1341"/>
      <c r="M320" s="1341"/>
      <c r="N320" s="1341"/>
      <c r="O320" s="1341"/>
      <c r="P320" s="1341"/>
      <c r="Q320" s="1341"/>
      <c r="R320" s="1341"/>
      <c r="S320" s="1341"/>
      <c r="T320" s="1341"/>
      <c r="U320" s="1341"/>
      <c r="V320" s="1341"/>
    </row>
    <row r="321" spans="1:22" ht="18">
      <c r="A321" s="885" t="s">
        <v>1074</v>
      </c>
      <c r="B321" s="886"/>
      <c r="C321" s="886"/>
      <c r="D321" s="886"/>
      <c r="E321" s="886"/>
      <c r="F321" s="886"/>
      <c r="G321" s="887"/>
      <c r="H321" s="887"/>
      <c r="I321" s="886"/>
      <c r="J321" s="888"/>
      <c r="K321" s="1341"/>
      <c r="L321" s="1341"/>
      <c r="M321" s="1341"/>
      <c r="N321" s="1341"/>
      <c r="O321" s="1341"/>
      <c r="P321" s="1341"/>
      <c r="Q321" s="1341"/>
      <c r="R321" s="1341"/>
      <c r="S321" s="1341"/>
      <c r="T321" s="1341"/>
      <c r="U321" s="1341"/>
      <c r="V321" s="1341"/>
    </row>
    <row r="322" spans="1:22">
      <c r="A322" s="877">
        <f>'Page 5'!K15</f>
        <v>0</v>
      </c>
      <c r="B322" s="580">
        <f>'Page 5'!U15</f>
        <v>0</v>
      </c>
      <c r="C322" s="182" t="s">
        <v>2247</v>
      </c>
      <c r="D322" s="40"/>
      <c r="E322" s="40"/>
      <c r="F322" s="40"/>
      <c r="G322" s="622"/>
      <c r="H322" s="622"/>
      <c r="I322" s="40"/>
      <c r="J322" s="806"/>
      <c r="K322" s="1341"/>
      <c r="L322" s="1341"/>
      <c r="M322" s="1341"/>
      <c r="N322" s="1341"/>
      <c r="O322" s="1341"/>
      <c r="P322" s="1341"/>
      <c r="Q322" s="1341"/>
      <c r="R322" s="1341"/>
      <c r="S322" s="1341"/>
      <c r="T322" s="1341"/>
      <c r="U322" s="1341"/>
      <c r="V322" s="1341"/>
    </row>
    <row r="323" spans="1:22">
      <c r="A323" s="805"/>
      <c r="B323" s="580">
        <f>'Page 20'!P16</f>
        <v>0</v>
      </c>
      <c r="C323" s="182" t="s">
        <v>1385</v>
      </c>
      <c r="D323" s="40"/>
      <c r="E323" s="40"/>
      <c r="F323" s="40"/>
      <c r="G323" s="622"/>
      <c r="H323" s="622"/>
      <c r="I323" s="40"/>
      <c r="J323" s="806"/>
      <c r="K323" s="1341"/>
      <c r="L323" s="1341"/>
      <c r="M323" s="1341"/>
      <c r="N323" s="1341"/>
      <c r="O323" s="1341"/>
      <c r="P323" s="1341"/>
      <c r="Q323" s="1341"/>
      <c r="R323" s="1341"/>
      <c r="S323" s="1341"/>
      <c r="T323" s="1341"/>
      <c r="U323" s="1341"/>
      <c r="V323" s="1341"/>
    </row>
    <row r="324" spans="1:22">
      <c r="A324" s="805"/>
      <c r="B324" s="580">
        <f>'Page 20'!P17</f>
        <v>0</v>
      </c>
      <c r="C324" s="182" t="s">
        <v>1168</v>
      </c>
      <c r="D324" s="40"/>
      <c r="E324" s="40"/>
      <c r="F324" s="40"/>
      <c r="G324" s="622"/>
      <c r="H324" s="622"/>
      <c r="I324" s="40"/>
      <c r="J324" s="806"/>
      <c r="K324" s="1341"/>
      <c r="L324" s="1341"/>
      <c r="M324" s="1341"/>
      <c r="N324" s="1341"/>
      <c r="O324" s="1341"/>
      <c r="P324" s="1341"/>
      <c r="Q324" s="1341"/>
      <c r="R324" s="1341"/>
      <c r="S324" s="1341"/>
      <c r="T324" s="1341"/>
      <c r="U324" s="1341"/>
      <c r="V324" s="1341"/>
    </row>
    <row r="325" spans="1:22">
      <c r="A325" s="805"/>
      <c r="B325" s="580">
        <f>B322-SUM(B323:B324)</f>
        <v>0</v>
      </c>
      <c r="C325" s="182" t="s">
        <v>363</v>
      </c>
      <c r="D325" s="40"/>
      <c r="E325" s="40"/>
      <c r="F325" s="40"/>
      <c r="G325" s="622"/>
      <c r="H325" s="622"/>
      <c r="I325" s="40"/>
      <c r="J325" s="806"/>
      <c r="K325" s="1341"/>
      <c r="L325" s="1341"/>
      <c r="M325" s="1341"/>
      <c r="N325" s="1341"/>
      <c r="O325" s="1341"/>
      <c r="P325" s="1341"/>
      <c r="Q325" s="1341"/>
      <c r="R325" s="1341"/>
      <c r="S325" s="1341"/>
      <c r="T325" s="1341"/>
      <c r="U325" s="1341"/>
      <c r="V325" s="1341"/>
    </row>
    <row r="326" spans="1:22">
      <c r="A326" s="805"/>
      <c r="B326" s="40"/>
      <c r="C326" s="2103" t="s">
        <v>2248</v>
      </c>
      <c r="D326" s="2038"/>
      <c r="E326" s="2038"/>
      <c r="F326" s="2038"/>
      <c r="G326" s="2038"/>
      <c r="H326" s="2038"/>
      <c r="I326" s="2038"/>
      <c r="J326" s="2104"/>
      <c r="K326" s="1341"/>
      <c r="L326" s="1341"/>
      <c r="M326" s="1341"/>
      <c r="N326" s="1341"/>
      <c r="O326" s="1341"/>
      <c r="P326" s="1341"/>
      <c r="Q326" s="1341"/>
      <c r="R326" s="1341"/>
      <c r="S326" s="1341"/>
      <c r="T326" s="1341"/>
      <c r="U326" s="1341"/>
      <c r="V326" s="1341"/>
    </row>
    <row r="327" spans="1:22">
      <c r="A327" s="90"/>
      <c r="B327" s="47"/>
      <c r="C327" s="2105"/>
      <c r="D327" s="2105"/>
      <c r="E327" s="2105"/>
      <c r="F327" s="2105"/>
      <c r="G327" s="2105"/>
      <c r="H327" s="2105"/>
      <c r="I327" s="2105"/>
      <c r="J327" s="2106"/>
      <c r="K327" s="1341"/>
      <c r="L327" s="1341"/>
      <c r="M327" s="1341"/>
      <c r="N327" s="1341"/>
      <c r="O327" s="1341"/>
      <c r="P327" s="1341"/>
      <c r="Q327" s="1341"/>
      <c r="R327" s="1341"/>
      <c r="S327" s="1341"/>
      <c r="T327" s="1341"/>
      <c r="U327" s="1341"/>
      <c r="V327" s="1341"/>
    </row>
    <row r="328" spans="1:22">
      <c r="C328" s="241"/>
      <c r="K328" s="1341"/>
      <c r="L328" s="1341"/>
      <c r="M328" s="1341"/>
      <c r="N328" s="1341"/>
      <c r="O328" s="1341"/>
      <c r="P328" s="1341"/>
      <c r="Q328" s="1341"/>
      <c r="R328" s="1341"/>
      <c r="S328" s="1341"/>
      <c r="T328" s="1341"/>
      <c r="U328" s="1341"/>
      <c r="V328" s="1341"/>
    </row>
    <row r="329" spans="1:22" ht="15">
      <c r="A329" s="889" t="s">
        <v>670</v>
      </c>
      <c r="B329" s="890"/>
      <c r="C329" s="890"/>
      <c r="D329" s="890"/>
      <c r="E329" s="890"/>
      <c r="F329" s="890"/>
      <c r="G329" s="891"/>
      <c r="H329" s="891"/>
      <c r="I329" s="890"/>
      <c r="J329" s="892"/>
      <c r="K329" s="1341"/>
      <c r="L329" s="1341"/>
      <c r="M329" s="1341"/>
      <c r="N329" s="1341"/>
      <c r="O329" s="1341"/>
      <c r="P329" s="1341"/>
      <c r="Q329" s="1341"/>
      <c r="R329" s="1341"/>
      <c r="S329" s="1341"/>
      <c r="T329" s="1341"/>
      <c r="U329" s="1341"/>
      <c r="V329" s="1341"/>
    </row>
    <row r="330" spans="1:22">
      <c r="A330" s="877">
        <f>'Page 6'!T39</f>
        <v>0</v>
      </c>
      <c r="B330" s="40">
        <f>'Page 6'!L37</f>
        <v>0</v>
      </c>
      <c r="C330" s="182" t="s">
        <v>1013</v>
      </c>
      <c r="D330" s="40"/>
      <c r="E330" s="40"/>
      <c r="F330" s="40"/>
      <c r="G330" s="622"/>
      <c r="H330" s="622"/>
      <c r="I330" s="40"/>
      <c r="J330" s="806"/>
      <c r="K330" s="1381">
        <f>IF($A$316="Yes",0,5)</f>
        <v>5</v>
      </c>
      <c r="L330" s="1341"/>
      <c r="M330" s="1341"/>
      <c r="N330" s="1341"/>
      <c r="O330" s="1341"/>
      <c r="P330" s="1341"/>
      <c r="Q330" s="1341"/>
      <c r="R330" s="1341"/>
      <c r="S330" s="1341"/>
      <c r="T330" s="1341"/>
      <c r="U330" s="1341"/>
      <c r="V330" s="1341"/>
    </row>
    <row r="331" spans="1:22">
      <c r="A331" s="805"/>
      <c r="B331" s="40">
        <f>'Page 6'!K42</f>
        <v>0</v>
      </c>
      <c r="C331" s="182" t="s">
        <v>1014</v>
      </c>
      <c r="D331" s="40"/>
      <c r="E331" s="40"/>
      <c r="F331" s="40"/>
      <c r="G331" s="622"/>
      <c r="H331" s="622"/>
      <c r="I331" s="40"/>
      <c r="J331" s="806"/>
      <c r="K331" s="1381">
        <f>IF($L$218=1,5,0)</f>
        <v>0</v>
      </c>
      <c r="L331" s="1341"/>
      <c r="M331" s="1341"/>
      <c r="N331" s="1341"/>
      <c r="O331" s="1341"/>
      <c r="P331" s="1341"/>
      <c r="Q331" s="1341"/>
      <c r="R331" s="1341"/>
      <c r="S331" s="1341"/>
      <c r="T331" s="1341"/>
      <c r="U331" s="1341"/>
      <c r="V331" s="1341"/>
    </row>
    <row r="332" spans="1:22">
      <c r="A332" s="805"/>
      <c r="B332" s="40"/>
      <c r="C332" s="182" t="s">
        <v>35</v>
      </c>
      <c r="D332" s="40"/>
      <c r="E332" s="40"/>
      <c r="F332" s="40"/>
      <c r="G332" s="622"/>
      <c r="H332" s="622"/>
      <c r="I332" s="40"/>
      <c r="J332" s="806"/>
      <c r="K332" s="1360">
        <f>'Page 15'!G34</f>
        <v>0</v>
      </c>
      <c r="L332" s="1341">
        <f>IF(K332&lt;12,5,0)</f>
        <v>5</v>
      </c>
      <c r="M332" s="1341"/>
      <c r="N332" s="1341"/>
      <c r="O332" s="1341"/>
      <c r="P332" s="1341"/>
      <c r="Q332" s="1341"/>
      <c r="R332" s="1341"/>
      <c r="S332" s="1341"/>
      <c r="T332" s="1341"/>
      <c r="U332" s="1341"/>
      <c r="V332" s="1341"/>
    </row>
    <row r="333" spans="1:22">
      <c r="A333" s="805"/>
      <c r="B333" s="40"/>
      <c r="C333" s="2103" t="s">
        <v>2250</v>
      </c>
      <c r="D333" s="2038"/>
      <c r="E333" s="2038"/>
      <c r="F333" s="2038"/>
      <c r="G333" s="2038"/>
      <c r="H333" s="2038"/>
      <c r="I333" s="2038"/>
      <c r="J333" s="2104"/>
      <c r="K333" s="1341"/>
      <c r="L333" s="1341"/>
      <c r="M333" s="1341"/>
      <c r="N333" s="1341"/>
      <c r="O333" s="1341"/>
      <c r="P333" s="1341"/>
      <c r="Q333" s="1341"/>
      <c r="R333" s="1341"/>
      <c r="S333" s="1341"/>
      <c r="T333" s="1341"/>
      <c r="U333" s="1341"/>
      <c r="V333" s="1341"/>
    </row>
    <row r="334" spans="1:22">
      <c r="A334" s="90"/>
      <c r="B334" s="47"/>
      <c r="C334" s="2105"/>
      <c r="D334" s="2105"/>
      <c r="E334" s="2105"/>
      <c r="F334" s="2105"/>
      <c r="G334" s="2105"/>
      <c r="H334" s="2105"/>
      <c r="I334" s="2105"/>
      <c r="J334" s="2106"/>
      <c r="K334" s="1341"/>
      <c r="L334" s="1341"/>
      <c r="M334" s="1341"/>
      <c r="N334" s="1341"/>
      <c r="O334" s="1341"/>
      <c r="P334" s="1341"/>
      <c r="Q334" s="1341"/>
      <c r="R334" s="1341"/>
      <c r="S334" s="1341"/>
      <c r="T334" s="1341"/>
      <c r="U334" s="1341"/>
      <c r="V334" s="1341"/>
    </row>
    <row r="335" spans="1:22">
      <c r="K335" s="1341"/>
      <c r="L335" s="1341"/>
      <c r="M335" s="1341"/>
      <c r="N335" s="1341"/>
      <c r="O335" s="1341"/>
      <c r="P335" s="1341"/>
      <c r="Q335" s="1341"/>
      <c r="R335" s="1341"/>
      <c r="S335" s="1341"/>
      <c r="T335" s="1341"/>
      <c r="U335" s="1341"/>
      <c r="V335" s="1341"/>
    </row>
    <row r="336" spans="1:22" ht="15">
      <c r="A336" s="889" t="s">
        <v>1075</v>
      </c>
      <c r="B336" s="890"/>
      <c r="C336" s="890"/>
      <c r="D336" s="890"/>
      <c r="E336" s="890"/>
      <c r="F336" s="890"/>
      <c r="G336" s="891"/>
      <c r="H336" s="891"/>
      <c r="I336" s="890"/>
      <c r="J336" s="892"/>
      <c r="K336" s="1341"/>
      <c r="L336" s="1341"/>
      <c r="M336" s="1341"/>
      <c r="N336" s="1341"/>
      <c r="O336" s="1341"/>
      <c r="P336" s="1341"/>
      <c r="Q336" s="1341"/>
      <c r="R336" s="1341"/>
      <c r="S336" s="1341"/>
      <c r="T336" s="1341"/>
      <c r="U336" s="1341"/>
      <c r="V336" s="1341"/>
    </row>
    <row r="337" spans="1:22">
      <c r="A337" s="805"/>
      <c r="B337" s="580">
        <f>'Page 19'!T76</f>
        <v>0</v>
      </c>
      <c r="C337" s="49" t="s">
        <v>1817</v>
      </c>
      <c r="D337" s="40"/>
      <c r="E337" s="40"/>
      <c r="F337" s="40"/>
      <c r="G337" s="622"/>
      <c r="H337" s="622"/>
      <c r="I337" s="40"/>
      <c r="J337" s="806"/>
      <c r="K337" s="1341"/>
      <c r="L337" s="1341"/>
      <c r="M337" s="1341"/>
      <c r="N337" s="1341"/>
      <c r="O337" s="1341"/>
      <c r="P337" s="1341"/>
      <c r="Q337" s="1341"/>
      <c r="R337" s="1341"/>
      <c r="S337" s="1341"/>
      <c r="T337" s="1341"/>
      <c r="U337" s="1341"/>
      <c r="V337" s="1341"/>
    </row>
    <row r="338" spans="1:22">
      <c r="A338" s="805"/>
      <c r="B338" s="580">
        <f>'Page 22 - 26'!D113</f>
        <v>0</v>
      </c>
      <c r="C338" s="49" t="s">
        <v>36</v>
      </c>
      <c r="D338" s="40"/>
      <c r="E338" s="40"/>
      <c r="F338" s="40"/>
      <c r="G338" s="622"/>
      <c r="H338" s="622"/>
      <c r="I338" s="40"/>
      <c r="J338" s="806"/>
      <c r="K338" s="1341"/>
      <c r="L338" s="1341"/>
      <c r="M338" s="1341"/>
      <c r="N338" s="1341"/>
      <c r="O338" s="1341"/>
      <c r="P338" s="1341"/>
      <c r="Q338" s="1341"/>
      <c r="R338" s="1341"/>
      <c r="S338" s="1341"/>
      <c r="T338" s="1341"/>
      <c r="U338" s="1341"/>
      <c r="V338" s="1341"/>
    </row>
    <row r="339" spans="1:22">
      <c r="A339" s="805"/>
      <c r="B339" s="580">
        <f>B337-B338</f>
        <v>0</v>
      </c>
      <c r="C339" s="49" t="s">
        <v>363</v>
      </c>
      <c r="D339" s="40"/>
      <c r="E339" s="40"/>
      <c r="F339" s="40"/>
      <c r="G339" s="622"/>
      <c r="H339" s="622"/>
      <c r="I339" s="40"/>
      <c r="J339" s="806"/>
      <c r="K339" s="1341"/>
      <c r="L339" s="1341"/>
      <c r="M339" s="1341"/>
      <c r="N339" s="1341"/>
      <c r="O339" s="1341"/>
      <c r="P339" s="1341"/>
      <c r="Q339" s="1341"/>
      <c r="R339" s="1341"/>
      <c r="S339" s="1341"/>
      <c r="T339" s="1341"/>
      <c r="U339" s="1341"/>
      <c r="V339" s="1341"/>
    </row>
    <row r="340" spans="1:22">
      <c r="A340" s="805"/>
      <c r="B340" s="40"/>
      <c r="C340" s="2038" t="s">
        <v>1818</v>
      </c>
      <c r="D340" s="2039"/>
      <c r="E340" s="2039"/>
      <c r="F340" s="2039"/>
      <c r="G340" s="2039"/>
      <c r="H340" s="2039"/>
      <c r="I340" s="2039"/>
      <c r="J340" s="2040"/>
      <c r="K340" s="1341"/>
      <c r="L340" s="1341"/>
      <c r="M340" s="1341"/>
      <c r="N340" s="1341"/>
      <c r="O340" s="1341"/>
      <c r="P340" s="1341"/>
      <c r="Q340" s="1341"/>
      <c r="R340" s="1341"/>
      <c r="S340" s="1341"/>
      <c r="T340" s="1341"/>
      <c r="U340" s="1341"/>
      <c r="V340" s="1341"/>
    </row>
    <row r="341" spans="1:22">
      <c r="A341" s="90"/>
      <c r="B341" s="47"/>
      <c r="C341" s="2041"/>
      <c r="D341" s="2041"/>
      <c r="E341" s="2041"/>
      <c r="F341" s="2041"/>
      <c r="G341" s="2041"/>
      <c r="H341" s="2041"/>
      <c r="I341" s="2041"/>
      <c r="J341" s="2042"/>
      <c r="K341" s="1341"/>
      <c r="L341" s="1341"/>
      <c r="M341" s="1341"/>
      <c r="N341" s="1341"/>
      <c r="O341" s="1341"/>
      <c r="P341" s="1341"/>
      <c r="Q341" s="1341"/>
      <c r="R341" s="1341"/>
      <c r="S341" s="1341"/>
      <c r="T341" s="1341"/>
      <c r="U341" s="1341"/>
      <c r="V341" s="1341"/>
    </row>
    <row r="342" spans="1:22">
      <c r="C342" s="46"/>
      <c r="K342" s="1341"/>
      <c r="L342" s="1341"/>
      <c r="M342" s="1341"/>
      <c r="N342" s="1341"/>
      <c r="O342" s="1341"/>
      <c r="P342" s="1341"/>
      <c r="Q342" s="1341"/>
      <c r="R342" s="1341"/>
      <c r="S342" s="1341"/>
      <c r="T342" s="1341"/>
      <c r="U342" s="1341"/>
      <c r="V342" s="1341"/>
    </row>
    <row r="343" spans="1:22" ht="15">
      <c r="A343" s="889" t="s">
        <v>97</v>
      </c>
      <c r="B343" s="890"/>
      <c r="C343" s="890"/>
      <c r="D343" s="890"/>
      <c r="E343" s="890"/>
      <c r="F343" s="890"/>
      <c r="G343" s="891"/>
      <c r="H343" s="891"/>
      <c r="I343" s="890"/>
      <c r="J343" s="892"/>
      <c r="K343" s="1341"/>
      <c r="L343" s="1341"/>
      <c r="M343" s="1341"/>
      <c r="N343" s="1341"/>
      <c r="O343" s="1341"/>
      <c r="P343" s="1341"/>
      <c r="Q343" s="1341"/>
      <c r="R343" s="1341"/>
      <c r="S343" s="1341"/>
      <c r="T343" s="1341"/>
      <c r="U343" s="1341"/>
      <c r="V343" s="1341"/>
    </row>
    <row r="344" spans="1:22">
      <c r="A344" s="805"/>
      <c r="B344" s="580">
        <f>'Page 20'!P87</f>
        <v>0</v>
      </c>
      <c r="C344" s="49" t="s">
        <v>1820</v>
      </c>
      <c r="D344" s="40"/>
      <c r="E344" s="40"/>
      <c r="F344" s="40"/>
      <c r="G344" s="622"/>
      <c r="H344" s="622"/>
      <c r="I344" s="40"/>
      <c r="J344" s="806"/>
      <c r="K344" s="1341"/>
      <c r="L344" s="1341"/>
      <c r="M344" s="1341"/>
      <c r="N344" s="1341"/>
      <c r="O344" s="1341"/>
      <c r="P344" s="1341"/>
      <c r="Q344" s="1341"/>
      <c r="R344" s="1341"/>
      <c r="S344" s="1341"/>
      <c r="T344" s="1341"/>
      <c r="U344" s="1341"/>
      <c r="V344" s="1341"/>
    </row>
    <row r="345" spans="1:22">
      <c r="A345" s="805"/>
      <c r="B345" s="580">
        <f>'Page 22 - 26'!D113</f>
        <v>0</v>
      </c>
      <c r="C345" s="49" t="s">
        <v>36</v>
      </c>
      <c r="D345" s="40"/>
      <c r="E345" s="40"/>
      <c r="F345" s="40"/>
      <c r="G345" s="622"/>
      <c r="H345" s="622"/>
      <c r="I345" s="40"/>
      <c r="J345" s="806"/>
      <c r="K345" s="1341"/>
      <c r="L345" s="1341"/>
      <c r="M345" s="1341"/>
      <c r="N345" s="1341"/>
      <c r="O345" s="1341"/>
      <c r="P345" s="1341"/>
      <c r="Q345" s="1341"/>
      <c r="R345" s="1341"/>
      <c r="S345" s="1341"/>
      <c r="T345" s="1341"/>
      <c r="U345" s="1341"/>
      <c r="V345" s="1341"/>
    </row>
    <row r="346" spans="1:22">
      <c r="A346" s="805"/>
      <c r="B346" s="580">
        <f>B344-B345</f>
        <v>0</v>
      </c>
      <c r="C346" s="49" t="s">
        <v>363</v>
      </c>
      <c r="D346" s="40"/>
      <c r="E346" s="40"/>
      <c r="F346" s="40"/>
      <c r="G346" s="622"/>
      <c r="H346" s="622"/>
      <c r="I346" s="40"/>
      <c r="J346" s="806"/>
      <c r="K346" s="1341"/>
      <c r="L346" s="1341"/>
      <c r="M346" s="1341"/>
      <c r="N346" s="1341"/>
      <c r="O346" s="1341"/>
      <c r="P346" s="1341"/>
      <c r="Q346" s="1341"/>
      <c r="R346" s="1341"/>
      <c r="S346" s="1341"/>
      <c r="T346" s="1341"/>
      <c r="U346" s="1341"/>
      <c r="V346" s="1341"/>
    </row>
    <row r="347" spans="1:22">
      <c r="A347" s="805"/>
      <c r="B347" s="40"/>
      <c r="C347" s="2038" t="s">
        <v>1819</v>
      </c>
      <c r="D347" s="2039"/>
      <c r="E347" s="2039"/>
      <c r="F347" s="2039"/>
      <c r="G347" s="2039"/>
      <c r="H347" s="2039"/>
      <c r="I347" s="2039"/>
      <c r="J347" s="2040"/>
      <c r="K347" s="1341"/>
      <c r="L347" s="1341"/>
      <c r="M347" s="1341"/>
      <c r="N347" s="1341"/>
      <c r="O347" s="1341"/>
      <c r="P347" s="1341"/>
      <c r="Q347" s="1341"/>
      <c r="R347" s="1341"/>
      <c r="S347" s="1341"/>
      <c r="T347" s="1341"/>
      <c r="U347" s="1341"/>
      <c r="V347" s="1341"/>
    </row>
    <row r="348" spans="1:22">
      <c r="A348" s="90"/>
      <c r="B348" s="47"/>
      <c r="C348" s="2041"/>
      <c r="D348" s="2041"/>
      <c r="E348" s="2041"/>
      <c r="F348" s="2041"/>
      <c r="G348" s="2041"/>
      <c r="H348" s="2041"/>
      <c r="I348" s="2041"/>
      <c r="J348" s="2042"/>
      <c r="K348" s="1341"/>
      <c r="L348" s="1341"/>
      <c r="M348" s="1341"/>
      <c r="N348" s="1341"/>
      <c r="O348" s="1341"/>
      <c r="P348" s="1341"/>
      <c r="Q348" s="1341"/>
      <c r="R348" s="1341"/>
      <c r="S348" s="1341"/>
      <c r="T348" s="1341"/>
      <c r="U348" s="1341"/>
      <c r="V348" s="1341"/>
    </row>
    <row r="349" spans="1:22">
      <c r="C349" s="46"/>
      <c r="K349" s="1341"/>
      <c r="L349" s="1341"/>
      <c r="M349" s="1341"/>
      <c r="N349" s="1341"/>
      <c r="O349" s="1341"/>
      <c r="P349" s="1341"/>
      <c r="Q349" s="1341"/>
      <c r="R349" s="1341"/>
      <c r="S349" s="1341"/>
      <c r="T349" s="1341"/>
      <c r="U349" s="1341"/>
      <c r="V349" s="1341"/>
    </row>
    <row r="350" spans="1:22" ht="15">
      <c r="A350" s="889" t="s">
        <v>98</v>
      </c>
      <c r="B350" s="890"/>
      <c r="C350" s="890"/>
      <c r="D350" s="890"/>
      <c r="E350" s="890"/>
      <c r="F350" s="890"/>
      <c r="G350" s="891"/>
      <c r="H350" s="891"/>
      <c r="I350" s="890"/>
      <c r="J350" s="892"/>
      <c r="K350" s="1341"/>
      <c r="L350" s="1341"/>
      <c r="M350" s="1341"/>
      <c r="N350" s="1341"/>
      <c r="O350" s="1341"/>
      <c r="P350" s="1341"/>
      <c r="Q350" s="1341"/>
      <c r="R350" s="1341"/>
      <c r="S350" s="1341"/>
      <c r="T350" s="1341"/>
      <c r="U350" s="1341"/>
      <c r="V350" s="1341"/>
    </row>
    <row r="351" spans="1:22">
      <c r="A351" s="805"/>
      <c r="B351" s="580">
        <f>'Page 42'!L28</f>
        <v>0</v>
      </c>
      <c r="C351" s="182" t="s">
        <v>38</v>
      </c>
      <c r="D351" s="40"/>
      <c r="E351" s="40"/>
      <c r="F351" s="40"/>
      <c r="G351" s="622"/>
      <c r="H351" s="622"/>
      <c r="I351" s="40"/>
      <c r="J351" s="806"/>
      <c r="K351" s="1341"/>
      <c r="L351" s="1341"/>
      <c r="M351" s="1341"/>
      <c r="N351" s="1341"/>
      <c r="O351" s="1341"/>
      <c r="P351" s="1341"/>
      <c r="Q351" s="1341"/>
      <c r="R351" s="1341"/>
      <c r="S351" s="1341"/>
      <c r="T351" s="1341"/>
      <c r="U351" s="1341"/>
      <c r="V351" s="1341"/>
    </row>
    <row r="352" spans="1:22">
      <c r="A352" s="805"/>
      <c r="B352" s="580">
        <f>'Page 20'!P21</f>
        <v>0</v>
      </c>
      <c r="C352" s="182" t="s">
        <v>1822</v>
      </c>
      <c r="D352" s="40"/>
      <c r="E352" s="40"/>
      <c r="F352" s="40"/>
      <c r="G352" s="622"/>
      <c r="H352" s="622"/>
      <c r="I352" s="40"/>
      <c r="J352" s="806"/>
      <c r="K352" s="1341"/>
      <c r="L352" s="1341"/>
      <c r="M352" s="1341"/>
      <c r="N352" s="1341"/>
      <c r="O352" s="1341"/>
      <c r="P352" s="1341"/>
      <c r="Q352" s="1341"/>
      <c r="R352" s="1341"/>
      <c r="S352" s="1341"/>
      <c r="T352" s="1341"/>
      <c r="U352" s="1341"/>
      <c r="V352" s="1341"/>
    </row>
    <row r="353" spans="1:22">
      <c r="A353" s="805"/>
      <c r="B353" s="580">
        <f>B351-B352</f>
        <v>0</v>
      </c>
      <c r="C353" s="49" t="s">
        <v>363</v>
      </c>
      <c r="D353" s="40"/>
      <c r="E353" s="40"/>
      <c r="F353" s="40"/>
      <c r="G353" s="622"/>
      <c r="H353" s="622"/>
      <c r="I353" s="40"/>
      <c r="J353" s="806"/>
      <c r="K353" s="1341"/>
      <c r="L353" s="1341"/>
      <c r="M353" s="1341"/>
      <c r="N353" s="1341"/>
      <c r="O353" s="1341"/>
      <c r="P353" s="1341"/>
      <c r="Q353" s="1341"/>
      <c r="R353" s="1341"/>
      <c r="S353" s="1341"/>
      <c r="T353" s="1341"/>
      <c r="U353" s="1341"/>
      <c r="V353" s="1341"/>
    </row>
    <row r="354" spans="1:22">
      <c r="A354" s="90"/>
      <c r="B354" s="47"/>
      <c r="C354" s="1591" t="s">
        <v>872</v>
      </c>
      <c r="D354" s="1560"/>
      <c r="E354" s="1560"/>
      <c r="F354" s="1560"/>
      <c r="G354" s="2016"/>
      <c r="H354" s="2016"/>
      <c r="I354" s="1560"/>
      <c r="J354" s="1645"/>
      <c r="K354" s="1341"/>
      <c r="L354" s="1341"/>
      <c r="M354" s="1341"/>
      <c r="N354" s="1341"/>
      <c r="O354" s="1341"/>
      <c r="P354" s="1341"/>
      <c r="Q354" s="1341"/>
      <c r="R354" s="1341"/>
      <c r="S354" s="1341"/>
      <c r="T354" s="1341"/>
      <c r="U354" s="1341"/>
      <c r="V354" s="1341"/>
    </row>
    <row r="355" spans="1:22">
      <c r="A355" s="40"/>
      <c r="B355" s="40"/>
      <c r="C355" s="901"/>
      <c r="D355" s="49"/>
      <c r="E355" s="49"/>
      <c r="F355" s="49"/>
      <c r="G355" s="1007"/>
      <c r="H355" s="1007"/>
      <c r="I355" s="49"/>
      <c r="J355" s="49"/>
      <c r="K355" s="1341"/>
      <c r="L355" s="1341"/>
      <c r="M355" s="1341"/>
      <c r="N355" s="1341"/>
      <c r="O355" s="1341"/>
      <c r="P355" s="1341"/>
      <c r="Q355" s="1341"/>
      <c r="R355" s="1341"/>
      <c r="S355" s="1341"/>
      <c r="T355" s="1341"/>
      <c r="U355" s="1341"/>
      <c r="V355" s="1341"/>
    </row>
    <row r="356" spans="1:22" ht="15">
      <c r="A356" s="889" t="s">
        <v>942</v>
      </c>
      <c r="B356" s="847"/>
      <c r="C356" s="1213"/>
      <c r="D356" s="847"/>
      <c r="E356" s="847"/>
      <c r="F356" s="847"/>
      <c r="G356" s="848"/>
      <c r="H356" s="848"/>
      <c r="I356" s="847"/>
      <c r="J356" s="941"/>
      <c r="K356" s="1341"/>
      <c r="L356" s="1341"/>
      <c r="M356" s="1341"/>
      <c r="N356" s="1341"/>
      <c r="O356" s="1341"/>
      <c r="P356" s="1341"/>
      <c r="Q356" s="1341"/>
      <c r="R356" s="1341"/>
      <c r="S356" s="1341"/>
      <c r="T356" s="1341"/>
      <c r="U356" s="1341"/>
      <c r="V356" s="1341"/>
    </row>
    <row r="357" spans="1:22" ht="15">
      <c r="A357" s="1215" t="str">
        <f>IF(K357=0,"ok",1)</f>
        <v>ok</v>
      </c>
      <c r="B357" s="182" t="s">
        <v>943</v>
      </c>
      <c r="C357" s="1212"/>
      <c r="D357" s="693"/>
      <c r="E357" s="693"/>
      <c r="F357" s="693"/>
      <c r="G357" s="699"/>
      <c r="H357" s="699"/>
      <c r="I357" s="693"/>
      <c r="J357" s="1214"/>
      <c r="K357" s="1341">
        <f>'Page 17'!AY55</f>
        <v>0</v>
      </c>
      <c r="L357" s="1341"/>
      <c r="M357" s="1341"/>
      <c r="N357" s="1341"/>
      <c r="O357" s="1341"/>
      <c r="P357" s="1341"/>
      <c r="Q357" s="1341"/>
      <c r="R357" s="1341"/>
      <c r="S357" s="1341"/>
      <c r="T357" s="1341"/>
      <c r="U357" s="1341"/>
      <c r="V357" s="1341"/>
    </row>
    <row r="358" spans="1:22" ht="15" customHeight="1">
      <c r="A358" s="2043" t="s">
        <v>944</v>
      </c>
      <c r="B358" s="1873"/>
      <c r="C358" s="1873"/>
      <c r="D358" s="1873"/>
      <c r="E358" s="1873"/>
      <c r="F358" s="1873"/>
      <c r="G358" s="1873"/>
      <c r="H358" s="1873"/>
      <c r="I358" s="1873"/>
      <c r="J358" s="2044"/>
      <c r="K358" s="1341"/>
      <c r="L358" s="1341"/>
      <c r="M358" s="1341"/>
      <c r="N358" s="1341"/>
      <c r="O358" s="1341"/>
      <c r="P358" s="1341"/>
      <c r="Q358" s="1341"/>
      <c r="R358" s="1341"/>
      <c r="S358" s="1341"/>
      <c r="T358" s="1341"/>
      <c r="U358" s="1341"/>
      <c r="V358" s="1341"/>
    </row>
    <row r="359" spans="1:22">
      <c r="K359" s="1341"/>
      <c r="L359" s="1341"/>
      <c r="M359" s="1341"/>
      <c r="N359" s="1341"/>
      <c r="O359" s="1341"/>
      <c r="P359" s="1341"/>
      <c r="Q359" s="1341"/>
      <c r="R359" s="1341"/>
      <c r="S359" s="1341"/>
      <c r="T359" s="1341"/>
      <c r="U359" s="1341"/>
      <c r="V359" s="1341"/>
    </row>
    <row r="360" spans="1:22" s="1230" customFormat="1" ht="15">
      <c r="A360" s="889" t="s">
        <v>1913</v>
      </c>
      <c r="B360" s="890"/>
      <c r="C360" s="890"/>
      <c r="D360" s="890"/>
      <c r="E360" s="890"/>
      <c r="F360" s="890"/>
      <c r="G360" s="891"/>
      <c r="H360" s="891"/>
      <c r="I360" s="890"/>
      <c r="J360" s="892"/>
      <c r="K360" s="1341"/>
      <c r="L360" s="1341"/>
      <c r="M360" s="1341"/>
      <c r="N360" s="1341"/>
      <c r="O360" s="1341"/>
      <c r="P360" s="1341"/>
      <c r="Q360" s="1341"/>
      <c r="R360" s="1341"/>
      <c r="S360" s="1341"/>
      <c r="T360" s="1341"/>
      <c r="U360" s="1341"/>
      <c r="V360" s="1341"/>
    </row>
    <row r="361" spans="1:22" s="1230" customFormat="1">
      <c r="A361" s="1006">
        <f>K162+B361</f>
        <v>0</v>
      </c>
      <c r="B361" s="1229">
        <f>'Page 22 - 26'!F123</f>
        <v>0</v>
      </c>
      <c r="C361" s="1272" t="s">
        <v>1732</v>
      </c>
      <c r="D361" s="1273"/>
      <c r="E361" s="1273"/>
      <c r="F361" s="1273"/>
      <c r="G361" s="1273"/>
      <c r="H361" s="1273"/>
      <c r="I361" s="1273"/>
      <c r="J361" s="1274"/>
      <c r="K361" s="1341"/>
      <c r="L361" s="1341"/>
      <c r="M361" s="1341"/>
      <c r="N361" s="1341"/>
      <c r="O361" s="1341"/>
      <c r="P361" s="1341"/>
      <c r="Q361" s="1341"/>
      <c r="R361" s="1341"/>
      <c r="S361" s="1341"/>
      <c r="T361" s="1341"/>
      <c r="U361" s="1341"/>
      <c r="V361" s="1341"/>
    </row>
    <row r="362" spans="1:22" s="1230" customFormat="1">
      <c r="A362" s="1276"/>
      <c r="B362" s="2017" t="s">
        <v>1912</v>
      </c>
      <c r="C362" s="2018"/>
      <c r="D362" s="2018"/>
      <c r="E362" s="2018"/>
      <c r="F362" s="2018"/>
      <c r="G362" s="2018"/>
      <c r="H362" s="2018"/>
      <c r="I362" s="2018"/>
      <c r="J362" s="1277"/>
      <c r="K362" s="1341"/>
      <c r="L362" s="1341"/>
      <c r="M362" s="1341"/>
      <c r="N362" s="1341"/>
      <c r="O362" s="1341"/>
      <c r="P362" s="1341"/>
      <c r="Q362" s="1341"/>
      <c r="R362" s="1341"/>
      <c r="S362" s="1341"/>
      <c r="T362" s="1341"/>
      <c r="U362" s="1341"/>
      <c r="V362" s="1341"/>
    </row>
    <row r="363" spans="1:22" s="1230" customFormat="1">
      <c r="A363" s="1278"/>
      <c r="B363" s="2020"/>
      <c r="C363" s="2020"/>
      <c r="D363" s="2020"/>
      <c r="E363" s="2020"/>
      <c r="F363" s="2020"/>
      <c r="G363" s="2020"/>
      <c r="H363" s="2020"/>
      <c r="I363" s="2020"/>
      <c r="J363" s="1279"/>
      <c r="K363" s="1341"/>
      <c r="L363" s="1341"/>
      <c r="M363" s="1341"/>
      <c r="N363" s="1341"/>
      <c r="O363" s="1341"/>
      <c r="P363" s="1341"/>
      <c r="Q363" s="1341"/>
      <c r="R363" s="1341"/>
      <c r="S363" s="1341"/>
      <c r="T363" s="1341"/>
      <c r="U363" s="1341"/>
      <c r="V363" s="1341"/>
    </row>
    <row r="364" spans="1:22" s="1230" customFormat="1" hidden="1">
      <c r="A364" s="1226"/>
      <c r="B364" s="1226"/>
      <c r="C364" s="1272"/>
      <c r="D364" s="1226"/>
      <c r="E364" s="1226"/>
      <c r="F364" s="1226"/>
      <c r="G364" s="1275"/>
      <c r="H364" s="1275"/>
      <c r="I364" s="1226"/>
      <c r="J364" s="1226"/>
      <c r="K364" s="1341"/>
      <c r="L364" s="1341"/>
      <c r="M364" s="1341"/>
      <c r="N364" s="1341"/>
      <c r="O364" s="1341"/>
      <c r="P364" s="1341"/>
      <c r="Q364" s="1341"/>
      <c r="R364" s="1341"/>
      <c r="S364" s="1341"/>
      <c r="T364" s="1341"/>
      <c r="U364" s="1341"/>
      <c r="V364" s="1341"/>
    </row>
    <row r="365" spans="1:22" s="1230" customFormat="1" hidden="1">
      <c r="A365" s="1226"/>
      <c r="B365" s="1226"/>
      <c r="C365" s="1272"/>
      <c r="D365" s="1273"/>
      <c r="E365" s="1273"/>
      <c r="F365" s="1273"/>
      <c r="G365" s="1273"/>
      <c r="H365" s="1273"/>
      <c r="I365" s="1273"/>
      <c r="J365" s="1273"/>
      <c r="K365" s="1341"/>
      <c r="L365" s="1341"/>
      <c r="M365" s="1341"/>
      <c r="N365" s="1341"/>
      <c r="O365" s="1341"/>
      <c r="P365" s="1341"/>
      <c r="Q365" s="1341"/>
      <c r="R365" s="1341"/>
      <c r="S365" s="1341"/>
      <c r="T365" s="1341"/>
      <c r="U365" s="1341"/>
      <c r="V365" s="1341"/>
    </row>
    <row r="366" spans="1:22" s="1230" customFormat="1" hidden="1">
      <c r="A366" s="1226"/>
      <c r="B366" s="1226"/>
      <c r="C366" s="1273"/>
      <c r="D366" s="1273"/>
      <c r="E366" s="1273"/>
      <c r="F366" s="1273"/>
      <c r="G366" s="1273"/>
      <c r="H366" s="1273"/>
      <c r="I366" s="1273"/>
      <c r="J366" s="1273"/>
      <c r="K366" s="1341"/>
      <c r="L366" s="1341"/>
      <c r="M366" s="1341"/>
      <c r="N366" s="1341"/>
      <c r="O366" s="1341"/>
      <c r="P366" s="1341"/>
      <c r="Q366" s="1341"/>
      <c r="R366" s="1341"/>
      <c r="S366" s="1341"/>
      <c r="T366" s="1341"/>
      <c r="U366" s="1341"/>
      <c r="V366" s="1341"/>
    </row>
    <row r="367" spans="1:22" s="1230" customFormat="1" hidden="1">
      <c r="A367" s="1226"/>
      <c r="B367" s="1226"/>
      <c r="C367" s="1273"/>
      <c r="D367" s="1273"/>
      <c r="E367" s="1273"/>
      <c r="F367" s="1273"/>
      <c r="G367" s="1273"/>
      <c r="H367" s="1273"/>
      <c r="I367" s="1273"/>
      <c r="J367" s="1273"/>
      <c r="K367" s="1341"/>
      <c r="L367" s="1341"/>
      <c r="M367" s="1341"/>
      <c r="N367" s="1341"/>
      <c r="O367" s="1341"/>
      <c r="P367" s="1341"/>
      <c r="Q367" s="1341"/>
      <c r="R367" s="1341"/>
      <c r="S367" s="1341"/>
      <c r="T367" s="1341"/>
      <c r="U367" s="1341"/>
      <c r="V367" s="1341"/>
    </row>
    <row r="368" spans="1:22" s="1230" customFormat="1" hidden="1">
      <c r="A368" s="1226"/>
      <c r="B368" s="1226"/>
      <c r="C368" s="1272"/>
      <c r="D368" s="1273"/>
      <c r="E368" s="1273"/>
      <c r="F368" s="1273"/>
      <c r="G368" s="1273"/>
      <c r="H368" s="1273"/>
      <c r="I368" s="1273"/>
      <c r="J368" s="1273"/>
      <c r="K368" s="1341"/>
      <c r="L368" s="1341"/>
      <c r="M368" s="1341"/>
      <c r="N368" s="1341"/>
      <c r="O368" s="1341"/>
      <c r="P368" s="1341"/>
      <c r="Q368" s="1341"/>
      <c r="R368" s="1341"/>
      <c r="S368" s="1341"/>
      <c r="T368" s="1341"/>
      <c r="U368" s="1341"/>
      <c r="V368" s="1341"/>
    </row>
    <row r="369" spans="1:22" s="1230" customFormat="1" hidden="1">
      <c r="A369" s="1226"/>
      <c r="B369" s="1226"/>
      <c r="C369" s="1273"/>
      <c r="D369" s="1273"/>
      <c r="E369" s="1273"/>
      <c r="F369" s="1273"/>
      <c r="G369" s="1273"/>
      <c r="H369" s="1273"/>
      <c r="I369" s="1273"/>
      <c r="J369" s="1273"/>
      <c r="K369" s="1341"/>
      <c r="L369" s="1341"/>
      <c r="M369" s="1341"/>
      <c r="N369" s="1341"/>
      <c r="O369" s="1341"/>
      <c r="P369" s="1341"/>
      <c r="Q369" s="1341"/>
      <c r="R369" s="1341"/>
      <c r="S369" s="1341"/>
      <c r="T369" s="1341"/>
      <c r="U369" s="1341"/>
      <c r="V369" s="1341"/>
    </row>
    <row r="370" spans="1:22" s="1230" customFormat="1" hidden="1">
      <c r="A370" s="1226"/>
      <c r="B370" s="1226"/>
      <c r="C370" s="1273"/>
      <c r="D370" s="1273"/>
      <c r="E370" s="1273"/>
      <c r="F370" s="1273"/>
      <c r="G370" s="1273"/>
      <c r="H370" s="1273"/>
      <c r="I370" s="1273"/>
      <c r="J370" s="1273"/>
      <c r="K370" s="1341"/>
      <c r="L370" s="1341"/>
      <c r="M370" s="1341"/>
      <c r="N370" s="1341"/>
      <c r="O370" s="1341"/>
      <c r="P370" s="1341"/>
      <c r="Q370" s="1341"/>
      <c r="R370" s="1341"/>
      <c r="S370" s="1341"/>
      <c r="T370" s="1341"/>
      <c r="U370" s="1341"/>
      <c r="V370" s="1341"/>
    </row>
    <row r="371" spans="1:22">
      <c r="K371" s="1341"/>
      <c r="L371" s="1341"/>
      <c r="M371" s="1341"/>
      <c r="N371" s="1341"/>
      <c r="O371" s="1341"/>
      <c r="P371" s="1341"/>
      <c r="Q371" s="1341"/>
      <c r="R371" s="1341"/>
      <c r="S371" s="1341"/>
      <c r="T371" s="1341"/>
      <c r="U371" s="1341"/>
      <c r="V371" s="1341"/>
    </row>
    <row r="372" spans="1:22" ht="15">
      <c r="A372" s="889" t="s">
        <v>1070</v>
      </c>
      <c r="B372" s="890"/>
      <c r="C372" s="890"/>
      <c r="D372" s="890"/>
      <c r="E372" s="890"/>
      <c r="F372" s="890"/>
      <c r="G372" s="891"/>
      <c r="H372" s="891"/>
      <c r="I372" s="890"/>
      <c r="J372" s="892"/>
      <c r="K372" s="1341"/>
      <c r="L372" s="1341"/>
      <c r="M372" s="1341"/>
      <c r="N372" s="1341"/>
      <c r="O372" s="1341"/>
      <c r="P372" s="1341"/>
      <c r="Q372" s="1341"/>
      <c r="R372" s="1341"/>
      <c r="S372" s="1341"/>
      <c r="T372" s="1341"/>
      <c r="U372" s="1341"/>
      <c r="V372" s="1341"/>
    </row>
    <row r="373" spans="1:22">
      <c r="A373" s="877">
        <f>IF('Page 16'!F15&gt;0,1,0)</f>
        <v>1</v>
      </c>
      <c r="B373" s="40"/>
      <c r="C373" s="901" t="s">
        <v>1069</v>
      </c>
      <c r="D373" s="40"/>
      <c r="E373" s="40"/>
      <c r="F373" s="40"/>
      <c r="G373" s="622"/>
      <c r="H373" s="622"/>
      <c r="I373" s="40"/>
      <c r="J373" s="806"/>
      <c r="K373" s="1341"/>
      <c r="L373" s="1341"/>
      <c r="M373" s="1341"/>
      <c r="N373" s="1341"/>
      <c r="O373" s="1341"/>
      <c r="P373" s="1341"/>
      <c r="Q373" s="1341"/>
      <c r="R373" s="1341"/>
      <c r="S373" s="1341"/>
      <c r="T373" s="1341"/>
      <c r="U373" s="1341"/>
      <c r="V373" s="1341"/>
    </row>
    <row r="374" spans="1:22">
      <c r="A374" s="877">
        <f>IF('Page 16'!O31&lt;0,1,0)</f>
        <v>0</v>
      </c>
      <c r="B374" s="435" t="str">
        <f>IF(A375=0,"OK","")</f>
        <v/>
      </c>
      <c r="C374" s="901" t="s">
        <v>1071</v>
      </c>
      <c r="D374" s="40"/>
      <c r="E374" s="40"/>
      <c r="F374" s="40"/>
      <c r="G374" s="622"/>
      <c r="H374" s="622"/>
      <c r="I374" s="40"/>
      <c r="J374" s="806"/>
      <c r="K374" s="1341"/>
      <c r="L374" s="1341"/>
      <c r="M374" s="1341"/>
      <c r="N374" s="1341"/>
      <c r="O374" s="1341"/>
      <c r="P374" s="1341"/>
      <c r="Q374" s="1341"/>
      <c r="R374" s="1341"/>
      <c r="S374" s="1341"/>
      <c r="T374" s="1341"/>
      <c r="U374" s="1341"/>
      <c r="V374" s="1341"/>
    </row>
    <row r="375" spans="1:22">
      <c r="A375" s="877">
        <f>A373-A374</f>
        <v>1</v>
      </c>
      <c r="B375" s="40"/>
      <c r="C375" s="2103" t="s">
        <v>1659</v>
      </c>
      <c r="D375" s="1504"/>
      <c r="E375" s="1504"/>
      <c r="F375" s="1504"/>
      <c r="G375" s="1504"/>
      <c r="H375" s="1504"/>
      <c r="I375" s="1504"/>
      <c r="J375" s="1640"/>
      <c r="K375" s="1341"/>
      <c r="L375" s="1341"/>
      <c r="M375" s="1341"/>
      <c r="N375" s="1341"/>
      <c r="O375" s="1341"/>
      <c r="P375" s="1341"/>
      <c r="Q375" s="1341"/>
      <c r="R375" s="1341"/>
      <c r="S375" s="1341"/>
      <c r="T375" s="1341"/>
      <c r="U375" s="1341"/>
      <c r="V375" s="1341"/>
    </row>
    <row r="376" spans="1:22">
      <c r="A376" s="939"/>
      <c r="B376" s="47"/>
      <c r="C376" s="1505"/>
      <c r="D376" s="1505"/>
      <c r="E376" s="1505"/>
      <c r="F376" s="1505"/>
      <c r="G376" s="1505"/>
      <c r="H376" s="1505"/>
      <c r="I376" s="1505"/>
      <c r="J376" s="1642"/>
      <c r="K376" s="1341"/>
      <c r="L376" s="1341"/>
      <c r="M376" s="1341"/>
      <c r="N376" s="1341"/>
      <c r="O376" s="1341"/>
      <c r="P376" s="1341"/>
      <c r="Q376" s="1341"/>
      <c r="R376" s="1341"/>
      <c r="S376" s="1341"/>
      <c r="T376" s="1341"/>
      <c r="U376" s="1341"/>
      <c r="V376" s="1341"/>
    </row>
    <row r="377" spans="1:22">
      <c r="K377" s="1341"/>
      <c r="L377" s="1341"/>
      <c r="M377" s="1341"/>
      <c r="N377" s="1341"/>
      <c r="O377" s="1341"/>
      <c r="P377" s="1341"/>
      <c r="Q377" s="1341"/>
      <c r="R377" s="1341"/>
      <c r="S377" s="1341"/>
      <c r="T377" s="1341"/>
      <c r="U377" s="1341"/>
      <c r="V377" s="1341"/>
    </row>
    <row r="378" spans="1:22" ht="15">
      <c r="A378" s="889" t="s">
        <v>1660</v>
      </c>
      <c r="B378" s="890"/>
      <c r="C378" s="890"/>
      <c r="D378" s="890"/>
      <c r="E378" s="890"/>
      <c r="F378" s="890"/>
      <c r="G378" s="891"/>
      <c r="H378" s="891"/>
      <c r="I378" s="890"/>
      <c r="J378" s="892"/>
      <c r="K378" s="1341"/>
      <c r="L378" s="1341"/>
      <c r="M378" s="1341"/>
      <c r="N378" s="1341"/>
      <c r="O378" s="1341"/>
      <c r="P378" s="1341"/>
      <c r="Q378" s="1341"/>
      <c r="R378" s="1341"/>
      <c r="S378" s="1341"/>
      <c r="T378" s="1341"/>
      <c r="U378" s="1341"/>
      <c r="V378" s="1341"/>
    </row>
    <row r="379" spans="1:22">
      <c r="A379" s="805"/>
      <c r="B379" s="40"/>
      <c r="C379" s="387"/>
      <c r="D379" s="40"/>
      <c r="E379" s="40"/>
      <c r="F379" s="40"/>
      <c r="G379" s="622"/>
      <c r="H379" s="622"/>
      <c r="I379" s="40"/>
      <c r="J379" s="806"/>
      <c r="K379" s="1341"/>
      <c r="L379" s="1341"/>
      <c r="M379" s="1341"/>
      <c r="N379" s="1341"/>
      <c r="O379" s="1341"/>
      <c r="P379" s="1341"/>
      <c r="Q379" s="1341"/>
      <c r="R379" s="1341"/>
      <c r="S379" s="1341"/>
      <c r="T379" s="1341"/>
      <c r="U379" s="1341"/>
      <c r="V379" s="1341"/>
    </row>
    <row r="380" spans="1:22">
      <c r="A380" s="805" t="str">
        <f>IF(B381="Yes","OK","")</f>
        <v/>
      </c>
      <c r="B380" s="40" t="s">
        <v>1497</v>
      </c>
      <c r="C380" s="387"/>
      <c r="D380" s="40"/>
      <c r="E380" s="40"/>
      <c r="F380" s="40"/>
      <c r="G380" s="622"/>
      <c r="H380" s="622"/>
      <c r="I380" s="40"/>
      <c r="J380" s="806"/>
      <c r="K380" s="1341"/>
      <c r="L380" s="1341"/>
      <c r="M380" s="1341"/>
      <c r="N380" s="1341"/>
      <c r="O380" s="1341"/>
      <c r="P380" s="1341"/>
      <c r="Q380" s="1341"/>
      <c r="R380" s="1341"/>
      <c r="S380" s="1341"/>
      <c r="T380" s="1341"/>
      <c r="U380" s="1341"/>
      <c r="V380" s="1341"/>
    </row>
    <row r="381" spans="1:22">
      <c r="A381" s="805"/>
      <c r="B381" s="735">
        <f>'Page 6'!V13</f>
        <v>0</v>
      </c>
      <c r="C381" s="387"/>
      <c r="D381" s="40"/>
      <c r="E381" s="40"/>
      <c r="F381" s="40"/>
      <c r="G381" s="622"/>
      <c r="H381" s="622"/>
      <c r="I381" s="40"/>
      <c r="J381" s="806"/>
      <c r="K381" s="1341"/>
      <c r="L381" s="1341"/>
      <c r="M381" s="1341"/>
      <c r="N381" s="1341"/>
      <c r="O381" s="1341"/>
      <c r="P381" s="1341"/>
      <c r="Q381" s="1341"/>
      <c r="R381" s="1341"/>
      <c r="S381" s="1341"/>
      <c r="T381" s="1341"/>
      <c r="U381" s="1341"/>
      <c r="V381" s="1341"/>
    </row>
    <row r="382" spans="1:22">
      <c r="A382" s="805" t="str">
        <f>IF(B384="Yes","OK","")</f>
        <v/>
      </c>
      <c r="B382" s="2039" t="s">
        <v>476</v>
      </c>
      <c r="C382" s="1504"/>
      <c r="D382" s="1504"/>
      <c r="E382" s="1504"/>
      <c r="F382" s="1504"/>
      <c r="G382" s="1504"/>
      <c r="H382" s="1504"/>
      <c r="I382" s="1504"/>
      <c r="J382" s="1640"/>
      <c r="K382" s="1341"/>
      <c r="L382" s="1341"/>
      <c r="M382" s="1341"/>
      <c r="N382" s="1341"/>
      <c r="O382" s="1341"/>
      <c r="P382" s="1341"/>
      <c r="Q382" s="1341"/>
      <c r="R382" s="1341"/>
      <c r="S382" s="1341"/>
      <c r="T382" s="1341"/>
      <c r="U382" s="1341"/>
      <c r="V382" s="1341"/>
    </row>
    <row r="383" spans="1:22">
      <c r="A383" s="805"/>
      <c r="B383" s="1504"/>
      <c r="C383" s="1504"/>
      <c r="D383" s="1504"/>
      <c r="E383" s="1504"/>
      <c r="F383" s="1504"/>
      <c r="G383" s="1504"/>
      <c r="H383" s="1504"/>
      <c r="I383" s="1504"/>
      <c r="J383" s="1640"/>
      <c r="K383" s="1341"/>
      <c r="L383" s="1341"/>
      <c r="M383" s="1341"/>
      <c r="N383" s="1341"/>
      <c r="O383" s="1341"/>
      <c r="P383" s="1341"/>
      <c r="Q383" s="1341"/>
      <c r="R383" s="1341"/>
      <c r="S383" s="1341"/>
      <c r="T383" s="1341"/>
      <c r="U383" s="1341"/>
      <c r="V383" s="1341"/>
    </row>
    <row r="384" spans="1:22">
      <c r="A384" s="805"/>
      <c r="B384" s="735">
        <f>'Page 6'!V15</f>
        <v>0</v>
      </c>
      <c r="C384" s="387"/>
      <c r="D384" s="40"/>
      <c r="E384" s="40"/>
      <c r="F384" s="40"/>
      <c r="G384" s="622"/>
      <c r="H384" s="622"/>
      <c r="I384" s="40"/>
      <c r="J384" s="806"/>
      <c r="K384" s="1341"/>
      <c r="L384" s="1341"/>
      <c r="M384" s="1341"/>
      <c r="N384" s="1341"/>
      <c r="O384" s="1341"/>
      <c r="P384" s="1341"/>
      <c r="Q384" s="1341"/>
      <c r="R384" s="1341"/>
      <c r="S384" s="1341"/>
      <c r="T384" s="1341"/>
      <c r="U384" s="1341"/>
      <c r="V384" s="1341"/>
    </row>
    <row r="385" spans="1:22">
      <c r="A385" s="805"/>
      <c r="B385" s="1484" t="s">
        <v>2098</v>
      </c>
      <c r="C385" s="2088"/>
      <c r="D385" s="2088"/>
      <c r="E385" s="2088"/>
      <c r="F385" s="2088"/>
      <c r="G385" s="2088"/>
      <c r="H385" s="2088"/>
      <c r="I385" s="2088"/>
      <c r="J385" s="2089"/>
      <c r="K385" s="1341"/>
      <c r="L385" s="1341"/>
      <c r="M385" s="1341"/>
      <c r="N385" s="1341"/>
      <c r="O385" s="1341"/>
      <c r="P385" s="1341"/>
      <c r="Q385" s="1341"/>
      <c r="R385" s="1341"/>
      <c r="S385" s="1341"/>
      <c r="T385" s="1341"/>
      <c r="U385" s="1341"/>
      <c r="V385" s="1341"/>
    </row>
    <row r="386" spans="1:22">
      <c r="A386" s="805"/>
      <c r="B386" s="2088"/>
      <c r="C386" s="2088"/>
      <c r="D386" s="2088"/>
      <c r="E386" s="2088"/>
      <c r="F386" s="2088"/>
      <c r="G386" s="2088"/>
      <c r="H386" s="2088"/>
      <c r="I386" s="2088"/>
      <c r="J386" s="2089"/>
      <c r="K386" s="1341"/>
      <c r="L386" s="1341"/>
      <c r="M386" s="1341"/>
      <c r="N386" s="1341"/>
      <c r="O386" s="1341"/>
      <c r="P386" s="1341"/>
      <c r="Q386" s="1341"/>
      <c r="R386" s="1341"/>
      <c r="S386" s="1341"/>
      <c r="T386" s="1341"/>
      <c r="U386" s="1341"/>
      <c r="V386" s="1341"/>
    </row>
    <row r="387" spans="1:22">
      <c r="A387" s="805"/>
      <c r="B387" s="2017" t="s">
        <v>313</v>
      </c>
      <c r="C387" s="2018"/>
      <c r="D387" s="2018"/>
      <c r="E387" s="2018"/>
      <c r="F387" s="2018"/>
      <c r="G387" s="2018"/>
      <c r="H387" s="2018"/>
      <c r="I387" s="2018"/>
      <c r="J387" s="2019"/>
      <c r="K387" s="1341"/>
      <c r="L387" s="1341"/>
      <c r="M387" s="1341"/>
      <c r="N387" s="1341"/>
      <c r="O387" s="1341"/>
      <c r="P387" s="1341"/>
      <c r="Q387" s="1341"/>
      <c r="R387" s="1341"/>
      <c r="S387" s="1341"/>
      <c r="T387" s="1341"/>
      <c r="U387" s="1341"/>
      <c r="V387" s="1341"/>
    </row>
    <row r="388" spans="1:22">
      <c r="A388" s="90"/>
      <c r="B388" s="2020"/>
      <c r="C388" s="2020"/>
      <c r="D388" s="2020"/>
      <c r="E388" s="2020"/>
      <c r="F388" s="2020"/>
      <c r="G388" s="2020"/>
      <c r="H388" s="2020"/>
      <c r="I388" s="2020"/>
      <c r="J388" s="2021"/>
      <c r="K388" s="1341"/>
      <c r="L388" s="1341"/>
      <c r="M388" s="1341"/>
      <c r="N388" s="1341"/>
      <c r="O388" s="1341"/>
      <c r="P388" s="1341"/>
      <c r="Q388" s="1341"/>
      <c r="R388" s="1341"/>
      <c r="S388" s="1341"/>
      <c r="T388" s="1341"/>
      <c r="U388" s="1341"/>
      <c r="V388" s="1341"/>
    </row>
    <row r="389" spans="1:22">
      <c r="K389" s="1341"/>
      <c r="L389" s="1341"/>
      <c r="M389" s="1341"/>
      <c r="N389" s="1341"/>
      <c r="O389" s="1341"/>
      <c r="P389" s="1341"/>
      <c r="Q389" s="1341"/>
      <c r="R389" s="1341"/>
      <c r="S389" s="1341"/>
      <c r="T389" s="1341"/>
      <c r="U389" s="1341"/>
      <c r="V389" s="1341"/>
    </row>
    <row r="390" spans="1:22" ht="15">
      <c r="A390" s="940" t="s">
        <v>490</v>
      </c>
      <c r="B390" s="890" t="s">
        <v>2099</v>
      </c>
      <c r="C390" s="847"/>
      <c r="D390" s="847"/>
      <c r="E390" s="847"/>
      <c r="F390" s="847"/>
      <c r="G390" s="848"/>
      <c r="H390" s="848"/>
      <c r="I390" s="847"/>
      <c r="J390" s="941"/>
      <c r="K390" s="1341"/>
      <c r="L390" s="1341"/>
      <c r="M390" s="1341"/>
      <c r="N390" s="1341"/>
      <c r="O390" s="1341"/>
      <c r="P390" s="1341"/>
      <c r="Q390" s="1341"/>
      <c r="R390" s="1341"/>
      <c r="S390" s="1341"/>
      <c r="T390" s="1341"/>
      <c r="U390" s="1341"/>
      <c r="V390" s="1341"/>
    </row>
    <row r="391" spans="1:22">
      <c r="A391" s="805">
        <f>'Page 20'!AD16/12</f>
        <v>45</v>
      </c>
      <c r="B391" s="40" t="s">
        <v>491</v>
      </c>
      <c r="C391" s="387"/>
      <c r="D391" s="40"/>
      <c r="E391" s="40"/>
      <c r="F391" s="40"/>
      <c r="G391" s="622"/>
      <c r="H391" s="622"/>
      <c r="I391" s="40"/>
      <c r="J391" s="806"/>
      <c r="K391" s="1341"/>
      <c r="L391" s="1341"/>
      <c r="M391" s="1341"/>
      <c r="N391" s="1341"/>
      <c r="O391" s="1341"/>
      <c r="P391" s="1341"/>
      <c r="Q391" s="1341"/>
      <c r="R391" s="1341"/>
      <c r="S391" s="1341"/>
      <c r="T391" s="1341"/>
      <c r="U391" s="1341"/>
      <c r="V391" s="1341"/>
    </row>
    <row r="392" spans="1:22">
      <c r="A392" s="805" t="e">
        <f>'Page 6'!D42+'Page 6'!K42</f>
        <v>#DIV/0!</v>
      </c>
      <c r="B392" s="40" t="s">
        <v>492</v>
      </c>
      <c r="C392" s="387"/>
      <c r="D392" s="40"/>
      <c r="E392" s="40"/>
      <c r="F392" s="40"/>
      <c r="G392" s="622"/>
      <c r="H392" s="622"/>
      <c r="I392" s="40"/>
      <c r="J392" s="806"/>
      <c r="K392" s="1341"/>
      <c r="L392" s="1341"/>
      <c r="M392" s="1341"/>
      <c r="N392" s="1341"/>
      <c r="O392" s="1341"/>
      <c r="P392" s="1341"/>
      <c r="Q392" s="1341"/>
      <c r="R392" s="1341"/>
      <c r="S392" s="1341"/>
      <c r="T392" s="1341"/>
      <c r="U392" s="1341"/>
      <c r="V392" s="1341"/>
    </row>
    <row r="393" spans="1:22">
      <c r="A393" s="877" t="e">
        <f>IF(L218=1,0,A391-A392)</f>
        <v>#DIV/0!</v>
      </c>
      <c r="B393" s="40"/>
      <c r="C393" s="387"/>
      <c r="D393" s="40"/>
      <c r="E393" s="40"/>
      <c r="F393" s="40"/>
      <c r="G393" s="622"/>
      <c r="H393" s="622"/>
      <c r="I393" s="40"/>
      <c r="J393" s="806"/>
      <c r="K393" s="1341"/>
      <c r="L393" s="1341"/>
      <c r="M393" s="1341"/>
      <c r="N393" s="1341"/>
      <c r="O393" s="1341"/>
      <c r="P393" s="1341"/>
      <c r="Q393" s="1341"/>
      <c r="R393" s="1341"/>
      <c r="S393" s="1341"/>
      <c r="T393" s="1341"/>
      <c r="U393" s="1341"/>
      <c r="V393" s="1341"/>
    </row>
    <row r="394" spans="1:22">
      <c r="A394" s="90"/>
      <c r="B394" s="2014" t="s">
        <v>493</v>
      </c>
      <c r="C394" s="2015"/>
      <c r="D394" s="1560"/>
      <c r="E394" s="1560"/>
      <c r="F394" s="1560"/>
      <c r="G394" s="2016"/>
      <c r="H394" s="2016"/>
      <c r="I394" s="1560"/>
      <c r="J394" s="1645"/>
      <c r="K394" s="1341"/>
      <c r="L394" s="1341"/>
      <c r="M394" s="1341"/>
      <c r="N394" s="1341"/>
      <c r="O394" s="1341"/>
      <c r="P394" s="1341"/>
      <c r="Q394" s="1341"/>
      <c r="R394" s="1341"/>
      <c r="S394" s="1341"/>
      <c r="T394" s="1341"/>
      <c r="U394" s="1341"/>
      <c r="V394" s="1341"/>
    </row>
    <row r="395" spans="1:22">
      <c r="K395" s="1341"/>
      <c r="L395" s="1341"/>
      <c r="M395" s="1341"/>
      <c r="N395" s="1341"/>
      <c r="O395" s="1341"/>
      <c r="P395" s="1341"/>
      <c r="Q395" s="1341"/>
      <c r="R395" s="1341"/>
      <c r="S395" s="1341"/>
      <c r="T395" s="1341"/>
      <c r="U395" s="1341"/>
      <c r="V395" s="1341"/>
    </row>
    <row r="396" spans="1:22" ht="15">
      <c r="A396" s="889" t="s">
        <v>1242</v>
      </c>
      <c r="B396" s="890"/>
      <c r="C396" s="890"/>
      <c r="D396" s="890"/>
      <c r="E396" s="890"/>
      <c r="F396" s="890"/>
      <c r="G396" s="891"/>
      <c r="H396" s="891"/>
      <c r="I396" s="890"/>
      <c r="J396" s="892"/>
      <c r="K396" s="1341"/>
      <c r="L396" s="1341" t="s">
        <v>2078</v>
      </c>
      <c r="M396" s="1341"/>
      <c r="N396" s="1341"/>
      <c r="O396" s="1341"/>
      <c r="P396" s="1341"/>
      <c r="Q396" s="1341"/>
      <c r="R396" s="1341"/>
      <c r="S396" s="1341"/>
      <c r="T396" s="1341"/>
      <c r="U396" s="1341"/>
      <c r="V396" s="1341"/>
    </row>
    <row r="397" spans="1:22">
      <c r="A397" s="805" t="str">
        <f>(IF(A398=0,"OK",""))</f>
        <v>OK</v>
      </c>
      <c r="B397" s="40" t="s">
        <v>1791</v>
      </c>
      <c r="C397" s="387"/>
      <c r="D397" s="40"/>
      <c r="E397" s="40"/>
      <c r="F397" s="40"/>
      <c r="G397" s="622"/>
      <c r="H397" s="622"/>
      <c r="I397" s="40"/>
      <c r="J397" s="806"/>
      <c r="K397" s="1341">
        <f>IF(B402="Remove HOME from the Tax Credit Basis",-1,0)</f>
        <v>0</v>
      </c>
      <c r="L397" s="1341" t="s">
        <v>2192</v>
      </c>
      <c r="M397" s="1341"/>
      <c r="N397" s="1341"/>
      <c r="O397" s="1341"/>
      <c r="P397" s="1341"/>
      <c r="Q397" s="1341"/>
      <c r="R397" s="1341"/>
      <c r="S397" s="1341"/>
      <c r="T397" s="1341"/>
      <c r="U397" s="1341"/>
      <c r="V397" s="1330"/>
    </row>
    <row r="398" spans="1:22">
      <c r="A398" s="878">
        <f>'Pages 27-38'!AC109</f>
        <v>0</v>
      </c>
      <c r="B398" s="950" t="s">
        <v>1792</v>
      </c>
      <c r="C398" s="643"/>
      <c r="D398" s="47"/>
      <c r="E398" s="47"/>
      <c r="F398" s="47"/>
      <c r="G398" s="644"/>
      <c r="H398" s="644"/>
      <c r="I398" s="47"/>
      <c r="J398" s="246"/>
      <c r="K398" s="1341">
        <f>IF(B402="Tax Credit Applicable Percentage reduced to 4%",-1,0)</f>
        <v>0</v>
      </c>
      <c r="L398" s="1341" t="s">
        <v>2193</v>
      </c>
      <c r="M398" s="1341"/>
      <c r="N398" s="1341"/>
      <c r="O398" s="1341"/>
      <c r="P398" s="1341"/>
      <c r="Q398" s="1341"/>
      <c r="R398" s="1341"/>
      <c r="S398" s="1341"/>
      <c r="T398" s="1341"/>
      <c r="U398" s="1341"/>
      <c r="V398" s="1330"/>
    </row>
    <row r="399" spans="1:22">
      <c r="K399" s="1341">
        <f>IF(B402="HOME funds repaid with an interest rate at or above the Applicable Federal Rate",-1,0)</f>
        <v>0</v>
      </c>
      <c r="L399" s="1341" t="s">
        <v>461</v>
      </c>
      <c r="M399" s="1341"/>
      <c r="N399" s="1341"/>
      <c r="O399" s="1341"/>
      <c r="P399" s="1341"/>
      <c r="Q399" s="1341"/>
      <c r="R399" s="1341"/>
      <c r="S399" s="1341"/>
      <c r="T399" s="1341"/>
      <c r="U399" s="1341"/>
      <c r="V399" s="1330"/>
    </row>
    <row r="400" spans="1:22" ht="15" hidden="1">
      <c r="A400" s="889" t="s">
        <v>2334</v>
      </c>
      <c r="B400" s="890"/>
      <c r="C400" s="890"/>
      <c r="D400" s="890"/>
      <c r="E400" s="890"/>
      <c r="F400" s="890"/>
      <c r="G400" s="891"/>
      <c r="H400" s="891"/>
      <c r="I400" s="890"/>
      <c r="J400" s="892"/>
      <c r="K400" s="1341">
        <f>'Page 5'!AB15</f>
        <v>0</v>
      </c>
      <c r="L400" s="1341">
        <f>IF(K400+K399+K398+K397=0,A403,0)</f>
        <v>0</v>
      </c>
      <c r="M400" s="1341"/>
      <c r="N400" s="1341"/>
      <c r="O400" s="1341"/>
      <c r="P400" s="1341"/>
      <c r="Q400" s="1341"/>
      <c r="R400" s="1341"/>
      <c r="S400" s="1341"/>
      <c r="T400" s="1341"/>
      <c r="U400" s="1341"/>
      <c r="V400" s="1330"/>
    </row>
    <row r="401" spans="1:22" hidden="1">
      <c r="A401" s="805" t="str">
        <f>IF(B402="40% of the units in each building must serve households at 50% of the area median IRC (42)(i)(2)(E)(i) ",IF(A402/A403&gt;0.39999,"OK",""),"OK")</f>
        <v>OK</v>
      </c>
      <c r="B401" s="739" t="s">
        <v>2100</v>
      </c>
      <c r="C401" s="387"/>
      <c r="D401" s="40"/>
      <c r="E401" s="40"/>
      <c r="F401" s="40"/>
      <c r="G401" s="622"/>
      <c r="H401" s="622"/>
      <c r="I401" s="40"/>
      <c r="J401" s="806"/>
      <c r="K401" s="1341">
        <f>IF(A401="OK",1,0)</f>
        <v>1</v>
      </c>
      <c r="L401" s="1341">
        <f>L162+L218</f>
        <v>0</v>
      </c>
      <c r="M401" s="1341"/>
      <c r="N401" s="1341"/>
      <c r="O401" s="1341"/>
      <c r="P401" s="1341"/>
      <c r="Q401" s="1341"/>
      <c r="R401" s="1341"/>
      <c r="S401" s="1341"/>
      <c r="T401" s="1341"/>
      <c r="U401" s="1341"/>
      <c r="V401" s="1330"/>
    </row>
    <row r="402" spans="1:22" hidden="1">
      <c r="A402" s="953">
        <f>'Page 17'!V31+L400</f>
        <v>0</v>
      </c>
      <c r="B402" s="1159"/>
      <c r="C402" s="387"/>
      <c r="D402" s="40"/>
      <c r="E402" s="40"/>
      <c r="F402" s="40"/>
      <c r="G402" s="622"/>
      <c r="H402" s="622"/>
      <c r="I402" s="40"/>
      <c r="J402" s="806"/>
      <c r="K402" s="1382">
        <f>'Page 20'!X16</f>
        <v>0.03</v>
      </c>
      <c r="L402" s="1341" t="s">
        <v>2241</v>
      </c>
      <c r="M402" s="1341"/>
      <c r="N402" s="1341">
        <f>IF(K402&lt;I20,0,1)</f>
        <v>0</v>
      </c>
      <c r="O402" s="1341"/>
      <c r="P402" s="1341"/>
      <c r="Q402" s="1341"/>
      <c r="R402" s="1341"/>
      <c r="S402" s="1341"/>
      <c r="T402" s="1341"/>
      <c r="U402" s="1341"/>
      <c r="V402" s="1330"/>
    </row>
    <row r="403" spans="1:22" hidden="1">
      <c r="A403" s="953">
        <f>'Page 17'!C31+'Page 17'!C40+'Page 17'!C52</f>
        <v>0</v>
      </c>
      <c r="B403" s="1020" t="s">
        <v>2335</v>
      </c>
      <c r="C403" s="387"/>
      <c r="D403" s="40"/>
      <c r="E403" s="40"/>
      <c r="F403" s="40"/>
      <c r="G403" s="622"/>
      <c r="H403" s="622"/>
      <c r="I403" s="40"/>
      <c r="J403" s="806"/>
      <c r="K403" s="1341"/>
      <c r="L403" s="1341"/>
      <c r="M403" s="1341"/>
      <c r="N403" s="1341"/>
      <c r="O403" s="1341"/>
      <c r="P403" s="1341"/>
      <c r="Q403" s="1341"/>
      <c r="R403" s="1341"/>
      <c r="S403" s="1341"/>
      <c r="T403" s="1341"/>
      <c r="U403" s="1341"/>
      <c r="V403" s="1330"/>
    </row>
    <row r="404" spans="1:22" hidden="1">
      <c r="A404" s="954"/>
      <c r="B404" s="1190" t="s">
        <v>2242</v>
      </c>
      <c r="C404" s="956"/>
      <c r="D404" s="955"/>
      <c r="E404" s="955"/>
      <c r="F404" s="955"/>
      <c r="G404" s="957"/>
      <c r="H404" s="957"/>
      <c r="I404" s="955"/>
      <c r="J404" s="1019"/>
      <c r="K404" s="1341"/>
      <c r="L404" s="1341"/>
      <c r="M404" s="1341"/>
      <c r="N404" s="1341"/>
      <c r="O404" s="1341"/>
      <c r="P404" s="1341"/>
      <c r="Q404" s="1341"/>
      <c r="R404" s="1341"/>
      <c r="S404" s="1341"/>
      <c r="T404" s="1341"/>
      <c r="U404" s="1341"/>
      <c r="V404" s="1330"/>
    </row>
    <row r="405" spans="1:22" hidden="1">
      <c r="K405" s="1341"/>
      <c r="L405" s="1341"/>
      <c r="M405" s="1341"/>
      <c r="N405" s="1341"/>
      <c r="O405" s="1341"/>
      <c r="P405" s="1341"/>
      <c r="Q405" s="1341"/>
      <c r="R405" s="1341"/>
      <c r="S405" s="1341"/>
      <c r="T405" s="1341"/>
      <c r="U405" s="1341"/>
      <c r="V405" s="1330"/>
    </row>
    <row r="406" spans="1:22" ht="15">
      <c r="A406" s="889" t="s">
        <v>1350</v>
      </c>
      <c r="B406" s="890"/>
      <c r="C406" s="890"/>
      <c r="D406" s="890"/>
      <c r="E406" s="890"/>
      <c r="F406" s="890"/>
      <c r="G406" s="891"/>
      <c r="H406" s="891"/>
      <c r="I406" s="890"/>
      <c r="J406" s="892"/>
      <c r="K406" s="1381">
        <f>'Page 5'!S23</f>
        <v>0</v>
      </c>
      <c r="L406" s="1341"/>
      <c r="M406" s="1341"/>
      <c r="N406" s="1341"/>
      <c r="O406" s="1341"/>
      <c r="P406" s="1341"/>
      <c r="Q406" s="1341"/>
      <c r="R406" s="1341"/>
      <c r="S406" s="1341"/>
      <c r="T406" s="1341"/>
      <c r="U406" s="1341"/>
      <c r="V406" s="1330"/>
    </row>
    <row r="407" spans="1:22">
      <c r="A407" s="805" t="e">
        <f>IF(B409&lt;0.1001,"OK","")</f>
        <v>#DIV/0!</v>
      </c>
      <c r="B407" s="40">
        <f>'Page 5'!U15</f>
        <v>0</v>
      </c>
      <c r="C407" s="182" t="s">
        <v>1351</v>
      </c>
      <c r="D407" s="40"/>
      <c r="E407" s="40"/>
      <c r="F407" s="40"/>
      <c r="G407" s="622"/>
      <c r="H407" s="622"/>
      <c r="I407" s="40"/>
      <c r="J407" s="806"/>
      <c r="K407" s="1341"/>
      <c r="L407" s="1341"/>
      <c r="M407" s="1341"/>
      <c r="N407" s="1341"/>
      <c r="O407" s="1341"/>
      <c r="P407" s="1341"/>
      <c r="Q407" s="1341"/>
      <c r="R407" s="1341"/>
      <c r="S407" s="1341"/>
      <c r="T407" s="1341"/>
      <c r="U407" s="1341"/>
      <c r="V407" s="1330"/>
    </row>
    <row r="408" spans="1:22">
      <c r="A408" s="805"/>
      <c r="B408" s="40">
        <f>'Page 5'!S23</f>
        <v>0</v>
      </c>
      <c r="C408" s="182" t="s">
        <v>1352</v>
      </c>
      <c r="D408" s="40"/>
      <c r="E408" s="40"/>
      <c r="F408" s="40"/>
      <c r="G408" s="622"/>
      <c r="H408" s="622"/>
      <c r="I408" s="40"/>
      <c r="J408" s="806"/>
      <c r="K408" s="1341"/>
      <c r="L408" s="1341"/>
      <c r="M408" s="1341"/>
      <c r="N408" s="1341"/>
      <c r="O408" s="1341"/>
      <c r="P408" s="1341"/>
      <c r="Q408" s="1341"/>
      <c r="R408" s="1341"/>
      <c r="S408" s="1341"/>
      <c r="T408" s="1341"/>
      <c r="U408" s="1341"/>
      <c r="V408" s="1330"/>
    </row>
    <row r="409" spans="1:22">
      <c r="A409" s="90"/>
      <c r="B409" s="1021" t="e">
        <f>B408/B407</f>
        <v>#DIV/0!</v>
      </c>
      <c r="C409" s="643"/>
      <c r="D409" s="47"/>
      <c r="E409" s="47"/>
      <c r="F409" s="47"/>
      <c r="G409" s="644"/>
      <c r="H409" s="644"/>
      <c r="I409" s="47"/>
      <c r="J409" s="246"/>
      <c r="K409" s="1341"/>
      <c r="L409" s="1341"/>
      <c r="M409" s="1341"/>
      <c r="N409" s="1341"/>
      <c r="O409" s="1341"/>
      <c r="P409" s="1341"/>
      <c r="Q409" s="1341"/>
      <c r="R409" s="1341"/>
      <c r="S409" s="1341"/>
      <c r="T409" s="1341"/>
      <c r="U409" s="1341"/>
      <c r="V409" s="1330"/>
    </row>
    <row r="410" spans="1:22">
      <c r="A410" s="1022" t="s">
        <v>1353</v>
      </c>
      <c r="B410" s="1012"/>
      <c r="C410" s="1012"/>
      <c r="D410" s="1012"/>
      <c r="E410" s="1012"/>
      <c r="F410" s="1012"/>
      <c r="G410" s="1013"/>
      <c r="H410" s="1013"/>
      <c r="I410" s="1012"/>
      <c r="J410" s="1012"/>
      <c r="K410" s="1383"/>
      <c r="L410" s="1341"/>
      <c r="M410" s="1341"/>
      <c r="N410" s="1341"/>
      <c r="O410" s="1341"/>
      <c r="P410" s="1341"/>
      <c r="Q410" s="1341"/>
      <c r="R410" s="1341"/>
      <c r="S410" s="1341"/>
      <c r="T410" s="1341"/>
      <c r="U410" s="1341"/>
      <c r="V410" s="1330"/>
    </row>
    <row r="411" spans="1:22" ht="15" hidden="1">
      <c r="A411" s="2011"/>
      <c r="B411" s="1811"/>
      <c r="C411" s="1811"/>
      <c r="D411" s="1811"/>
      <c r="E411" s="1811"/>
      <c r="F411" s="1811"/>
      <c r="G411" s="1811"/>
      <c r="H411" s="1811"/>
      <c r="I411" s="1811"/>
      <c r="J411" s="2087"/>
      <c r="K411" s="1341"/>
      <c r="L411" s="1341"/>
      <c r="M411" s="1341"/>
      <c r="N411" s="1341"/>
      <c r="O411" s="1341"/>
      <c r="P411" s="1341"/>
      <c r="Q411" s="1341"/>
      <c r="R411" s="1341"/>
      <c r="S411" s="1341"/>
      <c r="T411" s="1341"/>
      <c r="U411" s="1341"/>
      <c r="V411" s="1330"/>
    </row>
    <row r="412" spans="1:22" ht="15" hidden="1">
      <c r="A412" s="1014"/>
      <c r="B412" s="1015"/>
      <c r="C412" s="1015"/>
      <c r="D412" s="1015"/>
      <c r="E412" s="1015"/>
      <c r="F412" s="1015"/>
      <c r="G412" s="1016"/>
      <c r="H412" s="1016"/>
      <c r="I412" s="1015"/>
      <c r="J412" s="1017"/>
      <c r="K412" s="1341"/>
      <c r="L412" s="1341"/>
      <c r="M412" s="1341"/>
      <c r="N412" s="1341"/>
      <c r="O412" s="1341"/>
      <c r="P412" s="1341"/>
      <c r="Q412" s="1341"/>
      <c r="R412" s="1341"/>
      <c r="S412" s="1341"/>
      <c r="T412" s="1341"/>
      <c r="U412" s="1341"/>
      <c r="V412" s="1330"/>
    </row>
    <row r="413" spans="1:22" hidden="1">
      <c r="A413" s="877"/>
      <c r="B413" s="40"/>
      <c r="C413" s="387"/>
      <c r="D413" s="40"/>
      <c r="E413" s="40"/>
      <c r="F413" s="40"/>
      <c r="G413" s="622"/>
      <c r="H413" s="622"/>
      <c r="I413" s="40"/>
      <c r="J413" s="806"/>
      <c r="K413" s="1341"/>
      <c r="L413" s="1341"/>
      <c r="M413" s="1341"/>
      <c r="N413" s="1341"/>
      <c r="O413" s="1341"/>
      <c r="P413" s="1341"/>
      <c r="Q413" s="1341"/>
      <c r="R413" s="1341"/>
      <c r="S413" s="1341"/>
      <c r="T413" s="1341"/>
      <c r="U413" s="1341"/>
      <c r="V413" s="1330"/>
    </row>
    <row r="414" spans="1:22" hidden="1">
      <c r="A414" s="805"/>
      <c r="B414" s="40"/>
      <c r="C414" s="387"/>
      <c r="D414" s="40"/>
      <c r="E414" s="40"/>
      <c r="F414" s="40"/>
      <c r="G414" s="622"/>
      <c r="H414" s="622"/>
      <c r="I414" s="40"/>
      <c r="J414" s="806"/>
      <c r="K414" s="1341"/>
      <c r="L414" s="1341"/>
      <c r="M414" s="1341"/>
      <c r="N414" s="1341"/>
      <c r="O414" s="1341"/>
      <c r="P414" s="1341"/>
      <c r="Q414" s="1341"/>
      <c r="R414" s="1341"/>
      <c r="S414" s="1341"/>
      <c r="T414" s="1341"/>
      <c r="U414" s="1341"/>
      <c r="V414" s="1330"/>
    </row>
    <row r="415" spans="1:22" hidden="1">
      <c r="A415" s="878"/>
      <c r="B415" s="955"/>
      <c r="C415" s="956"/>
      <c r="D415" s="955"/>
      <c r="E415" s="955"/>
      <c r="F415" s="955"/>
      <c r="G415" s="957"/>
      <c r="H415" s="957"/>
      <c r="I415" s="955"/>
      <c r="J415" s="246"/>
      <c r="K415" s="1341"/>
      <c r="L415" s="1341"/>
      <c r="M415" s="1341"/>
      <c r="N415" s="1341"/>
      <c r="O415" s="1341"/>
      <c r="P415" s="1341"/>
      <c r="Q415" s="1341"/>
      <c r="R415" s="1341"/>
      <c r="S415" s="1341"/>
      <c r="T415" s="1341"/>
      <c r="U415" s="1341"/>
      <c r="V415" s="1330"/>
    </row>
    <row r="416" spans="1:22" hidden="1">
      <c r="A416" s="805"/>
      <c r="B416" s="40"/>
      <c r="C416" s="387"/>
      <c r="D416" s="40"/>
      <c r="E416" s="40"/>
      <c r="F416" s="40"/>
      <c r="G416" s="622"/>
      <c r="H416" s="622"/>
      <c r="I416" s="40"/>
      <c r="J416" s="806"/>
      <c r="K416" s="1341"/>
      <c r="L416" s="1341"/>
      <c r="M416" s="1341"/>
      <c r="N416" s="1341"/>
      <c r="O416" s="1341"/>
      <c r="P416" s="1341"/>
      <c r="Q416" s="1341"/>
      <c r="R416" s="1341"/>
      <c r="S416" s="1341"/>
      <c r="T416" s="1341"/>
      <c r="U416" s="1341"/>
      <c r="V416" s="1330"/>
    </row>
    <row r="417" spans="1:22" ht="15">
      <c r="A417" s="2011" t="s">
        <v>1686</v>
      </c>
      <c r="B417" s="2012"/>
      <c r="C417" s="2012"/>
      <c r="D417" s="2012"/>
      <c r="E417" s="2012"/>
      <c r="F417" s="2012"/>
      <c r="G417" s="2012"/>
      <c r="H417" s="2012"/>
      <c r="I417" s="2012"/>
      <c r="J417" s="2013"/>
      <c r="K417" s="1341"/>
      <c r="L417" s="1341"/>
      <c r="M417" s="1341"/>
      <c r="N417" s="1341"/>
      <c r="O417" s="1341"/>
      <c r="P417" s="1341"/>
      <c r="Q417" s="1341"/>
      <c r="R417" s="1341"/>
      <c r="S417" s="1341"/>
      <c r="T417" s="1341"/>
      <c r="U417" s="1341"/>
      <c r="V417" s="1330"/>
    </row>
    <row r="418" spans="1:22">
      <c r="A418" s="877">
        <f>'Page 5'!AD42</f>
        <v>0</v>
      </c>
      <c r="B418" s="580">
        <f>'Page 22 - 26'!D22</f>
        <v>0</v>
      </c>
      <c r="C418" s="49" t="s">
        <v>444</v>
      </c>
      <c r="D418" s="40"/>
      <c r="E418" s="40"/>
      <c r="F418" s="40"/>
      <c r="G418" s="622"/>
      <c r="H418" s="622"/>
      <c r="I418" s="40"/>
      <c r="J418" s="806"/>
      <c r="K418" s="1341"/>
      <c r="L418" s="1341"/>
      <c r="M418" s="1341"/>
      <c r="N418" s="1341"/>
      <c r="O418" s="1341"/>
      <c r="P418" s="1341"/>
      <c r="Q418" s="1341"/>
      <c r="R418" s="1341"/>
      <c r="S418" s="1341"/>
      <c r="T418" s="1341"/>
      <c r="U418" s="1341"/>
      <c r="V418" s="1330"/>
    </row>
    <row r="419" spans="1:22">
      <c r="A419" s="877">
        <f>IF(A418&gt;0,0,1)</f>
        <v>1</v>
      </c>
      <c r="B419" s="580">
        <f>'Page 22 - 26'!D23</f>
        <v>0</v>
      </c>
      <c r="C419" s="49" t="s">
        <v>445</v>
      </c>
      <c r="D419" s="40"/>
      <c r="E419" s="40"/>
      <c r="F419" s="40"/>
      <c r="G419" s="622"/>
      <c r="H419" s="622"/>
      <c r="I419" s="40"/>
      <c r="J419" s="806"/>
      <c r="K419" s="1341"/>
      <c r="L419" s="1341"/>
      <c r="M419" s="1341"/>
      <c r="N419" s="1341"/>
      <c r="O419" s="1341"/>
      <c r="P419" s="1341"/>
      <c r="Q419" s="1341"/>
      <c r="R419" s="1341"/>
      <c r="S419" s="1341"/>
      <c r="T419" s="1341"/>
      <c r="U419" s="1341"/>
      <c r="V419" s="1330"/>
    </row>
    <row r="420" spans="1:22">
      <c r="A420" s="877">
        <f>(15000*'Page 15'!G34)*A419</f>
        <v>0</v>
      </c>
      <c r="B420" s="580" t="e">
        <f>(B418+B419+A420)/'Page 15'!G39</f>
        <v>#DIV/0!</v>
      </c>
      <c r="C420" s="40" t="s">
        <v>446</v>
      </c>
      <c r="D420" s="40"/>
      <c r="E420" s="40"/>
      <c r="F420" s="40"/>
      <c r="G420" s="622"/>
      <c r="H420" s="622"/>
      <c r="I420" s="40"/>
      <c r="J420" s="806"/>
      <c r="K420" s="1341"/>
      <c r="L420" s="1341"/>
      <c r="M420" s="1341"/>
      <c r="N420" s="1341"/>
      <c r="O420" s="1341"/>
      <c r="P420" s="1341"/>
      <c r="Q420" s="1341"/>
      <c r="R420" s="1341"/>
      <c r="S420" s="1341"/>
      <c r="T420" s="1341"/>
      <c r="U420" s="1341"/>
      <c r="V420" s="1330"/>
    </row>
    <row r="421" spans="1:22">
      <c r="A421" s="877"/>
      <c r="B421" s="40"/>
      <c r="C421" s="182" t="s">
        <v>1487</v>
      </c>
      <c r="D421" s="40"/>
      <c r="E421" s="40"/>
      <c r="F421" s="40"/>
      <c r="G421" s="622"/>
      <c r="H421" s="622"/>
      <c r="I421" s="40"/>
      <c r="J421" s="806"/>
      <c r="K421" s="1362"/>
      <c r="L421" s="1362"/>
      <c r="M421" s="1362"/>
      <c r="N421" s="1362"/>
      <c r="O421" s="1362"/>
      <c r="P421" s="1362"/>
      <c r="Q421" s="1362"/>
      <c r="R421" s="1362"/>
      <c r="S421" s="1362"/>
      <c r="T421" s="1362"/>
      <c r="U421" s="1341"/>
      <c r="V421" s="1330"/>
    </row>
    <row r="422" spans="1:22">
      <c r="A422" s="878"/>
      <c r="B422" s="955"/>
      <c r="C422" s="1018" t="s">
        <v>2101</v>
      </c>
      <c r="D422" s="955"/>
      <c r="E422" s="955"/>
      <c r="F422" s="955"/>
      <c r="G422" s="957"/>
      <c r="H422" s="957"/>
      <c r="I422" s="955"/>
      <c r="J422" s="1019"/>
      <c r="K422" s="1362"/>
      <c r="L422" s="1362"/>
      <c r="M422" s="1362"/>
      <c r="N422" s="1362"/>
      <c r="O422" s="1362"/>
      <c r="P422" s="1362"/>
      <c r="Q422" s="1362"/>
      <c r="R422" s="1362"/>
      <c r="S422" s="1362"/>
      <c r="T422" s="1362"/>
      <c r="U422" s="1341"/>
      <c r="V422" s="1330"/>
    </row>
    <row r="423" spans="1:22">
      <c r="K423" s="1362"/>
      <c r="L423" s="1362"/>
      <c r="M423" s="1362"/>
      <c r="N423" s="1362"/>
      <c r="O423" s="1362"/>
      <c r="P423" s="1362"/>
      <c r="Q423" s="1362"/>
      <c r="R423" s="1362"/>
      <c r="S423" s="1362"/>
      <c r="T423" s="1362"/>
      <c r="U423" s="1341"/>
      <c r="V423" s="1330"/>
    </row>
    <row r="424" spans="1:22" ht="15">
      <c r="A424" s="889" t="s">
        <v>42</v>
      </c>
      <c r="B424" s="847"/>
      <c r="C424" s="847"/>
      <c r="D424" s="847"/>
      <c r="E424" s="847"/>
      <c r="F424" s="847"/>
      <c r="G424" s="848"/>
      <c r="H424" s="848"/>
      <c r="I424" s="847"/>
      <c r="J424" s="941"/>
      <c r="K424" s="1362"/>
      <c r="L424" s="1362"/>
      <c r="M424" s="1362"/>
      <c r="N424" s="1362"/>
      <c r="O424" s="1362"/>
      <c r="P424" s="1362"/>
      <c r="Q424" s="1362"/>
      <c r="R424" s="1362"/>
      <c r="S424" s="1362"/>
      <c r="T424" s="1362"/>
      <c r="U424" s="1341"/>
      <c r="V424" s="1330"/>
    </row>
    <row r="425" spans="1:22">
      <c r="A425" s="1121">
        <f>'Page 17'!Y32</f>
        <v>0</v>
      </c>
      <c r="B425" s="950" t="s">
        <v>43</v>
      </c>
      <c r="C425" s="1122"/>
      <c r="D425" s="1123"/>
      <c r="E425" s="1123"/>
      <c r="F425" s="1123"/>
      <c r="G425" s="1124"/>
      <c r="H425" s="1124"/>
      <c r="I425" s="1123"/>
      <c r="J425" s="1125"/>
      <c r="K425" s="1353"/>
      <c r="L425" s="1353"/>
      <c r="M425" s="1353"/>
      <c r="N425" s="1353"/>
      <c r="O425" s="1353"/>
      <c r="P425" s="1353"/>
      <c r="Q425" s="1353"/>
      <c r="R425" s="1353"/>
      <c r="S425" s="1362"/>
      <c r="T425" s="1362"/>
      <c r="U425" s="1341"/>
      <c r="V425" s="1330"/>
    </row>
    <row r="426" spans="1:22">
      <c r="K426" s="1362"/>
      <c r="L426" s="1362"/>
      <c r="M426" s="1362"/>
      <c r="N426" s="1362"/>
      <c r="O426" s="1362"/>
      <c r="P426" s="1362"/>
      <c r="Q426" s="1362"/>
      <c r="R426" s="1362"/>
      <c r="S426" s="1362"/>
      <c r="T426" s="1362"/>
      <c r="U426" s="1341"/>
      <c r="V426" s="1330"/>
    </row>
    <row r="427" spans="1:22" ht="15">
      <c r="A427" s="889" t="s">
        <v>45</v>
      </c>
      <c r="B427" s="1194"/>
      <c r="C427" s="1194"/>
      <c r="D427" s="1194"/>
      <c r="E427" s="1194"/>
      <c r="F427" s="1194"/>
      <c r="G427" s="1195"/>
      <c r="H427" s="1195"/>
      <c r="I427" s="1194"/>
      <c r="J427" s="1196"/>
      <c r="K427" s="1417">
        <f>'Page 17'!V31</f>
        <v>0</v>
      </c>
      <c r="L427" s="1362"/>
      <c r="M427" s="1362">
        <f>'Page 17'!AA32</f>
        <v>0</v>
      </c>
      <c r="N427" s="1362"/>
      <c r="O427" s="1362"/>
      <c r="P427" s="1362"/>
      <c r="Q427" s="1362"/>
      <c r="R427" s="1362"/>
      <c r="S427" s="1362"/>
      <c r="T427" s="1362"/>
      <c r="U427" s="1341"/>
      <c r="V427" s="1330"/>
    </row>
    <row r="428" spans="1:22">
      <c r="A428" s="1197">
        <f>'Page 17'!Z32</f>
        <v>0</v>
      </c>
      <c r="B428" s="1198" t="s">
        <v>46</v>
      </c>
      <c r="C428" s="1199"/>
      <c r="D428" s="1198"/>
      <c r="E428" s="1198"/>
      <c r="F428" s="1198"/>
      <c r="G428" s="1200"/>
      <c r="H428" s="1200"/>
      <c r="I428" s="1198"/>
      <c r="J428" s="1201"/>
      <c r="K428" s="1417">
        <f>'Page 17'!O33</f>
        <v>0</v>
      </c>
      <c r="L428" s="1362">
        <f>IF(L429=1,IF(K429&lt;40%,1,0),0)</f>
        <v>0</v>
      </c>
      <c r="M428" s="1417">
        <f>'Page 17'!R31</f>
        <v>0</v>
      </c>
      <c r="N428" s="1362"/>
      <c r="O428" s="1362"/>
      <c r="P428" s="1362"/>
      <c r="Q428" s="1362"/>
      <c r="R428" s="1362"/>
      <c r="S428" s="1362"/>
      <c r="T428" s="1362"/>
      <c r="U428" s="1341"/>
      <c r="V428" s="1330"/>
    </row>
    <row r="429" spans="1:22">
      <c r="A429" s="1205">
        <f>IF(K434=0,21%,IF(N434=0,21%,M429))</f>
        <v>0.21</v>
      </c>
      <c r="B429" s="1206" t="s">
        <v>1403</v>
      </c>
      <c r="C429" s="1207"/>
      <c r="D429" s="1206"/>
      <c r="E429" s="1206"/>
      <c r="F429" s="1206"/>
      <c r="G429" s="1208"/>
      <c r="H429" s="1208"/>
      <c r="I429" s="1206"/>
      <c r="J429" s="1209"/>
      <c r="K429" s="1418" t="e">
        <f>K427/K428</f>
        <v>#DIV/0!</v>
      </c>
      <c r="L429" s="1362">
        <f>IF(B402=K430,1,0)</f>
        <v>0</v>
      </c>
      <c r="M429" s="1418" t="e">
        <f>M427/M428</f>
        <v>#DIV/0!</v>
      </c>
      <c r="N429" s="1362"/>
      <c r="O429" s="1362"/>
      <c r="P429" s="1362"/>
      <c r="Q429" s="1362"/>
      <c r="R429" s="1362"/>
      <c r="S429" s="1362"/>
      <c r="T429" s="1362"/>
      <c r="U429" s="1341"/>
      <c r="V429" s="1330"/>
    </row>
    <row r="430" spans="1:22">
      <c r="A430" s="1210" t="e">
        <f>K429</f>
        <v>#DIV/0!</v>
      </c>
      <c r="B430" s="1190" t="s">
        <v>2077</v>
      </c>
      <c r="C430" s="956"/>
      <c r="D430" s="955"/>
      <c r="E430" s="955"/>
      <c r="F430" s="955"/>
      <c r="G430" s="957"/>
      <c r="H430" s="957"/>
      <c r="I430" s="955"/>
      <c r="J430" s="1202"/>
      <c r="K430" s="1362" t="s">
        <v>2078</v>
      </c>
      <c r="L430" s="1362"/>
      <c r="M430" s="1362"/>
      <c r="N430" s="1362"/>
      <c r="O430" s="1362"/>
      <c r="P430" s="1362"/>
      <c r="Q430" s="1362"/>
      <c r="R430" s="1362"/>
      <c r="S430" s="1362"/>
      <c r="T430" s="1362"/>
      <c r="U430" s="1341"/>
      <c r="V430" s="1330"/>
    </row>
    <row r="431" spans="1:22">
      <c r="A431" s="1074"/>
      <c r="B431" s="1074"/>
      <c r="C431" s="1203"/>
      <c r="D431" s="1074"/>
      <c r="E431" s="1074"/>
      <c r="F431" s="1074"/>
      <c r="G431" s="1204"/>
      <c r="H431" s="1204"/>
      <c r="I431" s="1074"/>
      <c r="J431" s="1074"/>
      <c r="K431" s="1362"/>
      <c r="L431" s="1362"/>
      <c r="M431" s="1362"/>
      <c r="N431" s="1362"/>
      <c r="O431" s="1362"/>
      <c r="P431" s="1362"/>
      <c r="Q431" s="1362"/>
      <c r="R431" s="1362"/>
      <c r="S431" s="1362"/>
      <c r="T431" s="1362"/>
      <c r="U431" s="1341"/>
      <c r="V431" s="1330"/>
    </row>
    <row r="432" spans="1:22" ht="15">
      <c r="A432" s="2011" t="s">
        <v>1663</v>
      </c>
      <c r="B432" s="1811"/>
      <c r="C432" s="1811"/>
      <c r="D432" s="1811"/>
      <c r="E432" s="1811"/>
      <c r="F432" s="1811"/>
      <c r="G432" s="1811"/>
      <c r="H432" s="1811"/>
      <c r="I432" s="1811"/>
      <c r="J432" s="2087"/>
      <c r="K432" s="1362"/>
      <c r="L432" s="1362" t="s">
        <v>1664</v>
      </c>
      <c r="M432" s="1362" t="s">
        <v>2418</v>
      </c>
      <c r="N432" s="1362"/>
      <c r="O432" s="1362"/>
      <c r="P432" s="1362"/>
      <c r="Q432" s="1362"/>
      <c r="R432" s="1362"/>
      <c r="S432" s="1362"/>
      <c r="T432" s="1362"/>
      <c r="U432" s="1341"/>
      <c r="V432" s="1330"/>
    </row>
    <row r="433" spans="1:22">
      <c r="A433" s="877" t="str">
        <f>IF(K435+L434+M434=4,"OK","")</f>
        <v/>
      </c>
      <c r="B433" s="40" t="s">
        <v>2102</v>
      </c>
      <c r="C433" s="387"/>
      <c r="D433" s="40"/>
      <c r="E433" s="40"/>
      <c r="F433" s="40"/>
      <c r="G433" s="622"/>
      <c r="H433" s="622"/>
      <c r="I433" s="40"/>
      <c r="J433" s="806"/>
      <c r="K433" s="1362">
        <f>'Page 5'!AB10</f>
        <v>0</v>
      </c>
      <c r="L433" s="1418">
        <f>'Page 20'!X16</f>
        <v>0.03</v>
      </c>
      <c r="M433" s="1362">
        <f>'Page 20'!AD16</f>
        <v>540</v>
      </c>
      <c r="N433" s="1362"/>
      <c r="O433" s="1362"/>
      <c r="P433" s="1362"/>
      <c r="Q433" s="1362"/>
      <c r="R433" s="1362"/>
      <c r="S433" s="1362"/>
      <c r="T433" s="1362"/>
      <c r="U433" s="1341"/>
      <c r="V433" s="1330"/>
    </row>
    <row r="434" spans="1:22">
      <c r="A434" s="1181">
        <f>L433</f>
        <v>0.03</v>
      </c>
      <c r="B434" s="40" t="s">
        <v>1666</v>
      </c>
      <c r="C434" s="387"/>
      <c r="D434" s="40"/>
      <c r="E434" s="40"/>
      <c r="F434" s="40"/>
      <c r="G434" s="622"/>
      <c r="H434" s="622"/>
      <c r="I434" s="40"/>
      <c r="J434" s="806"/>
      <c r="K434" s="1362">
        <f>'Page 5'!AB15</f>
        <v>0</v>
      </c>
      <c r="L434" s="1362">
        <f>IF(L433&gt;2.99999%,1,0)</f>
        <v>1</v>
      </c>
      <c r="M434" s="1362">
        <f>IF(M433=540,1,0)</f>
        <v>1</v>
      </c>
      <c r="N434" s="1362">
        <f>IF(B402="40% of the units in each building must serve households at 50% of the area median IRC (42)(i)(2)(E)(i) ",1,0)</f>
        <v>0</v>
      </c>
      <c r="O434" s="1362"/>
      <c r="P434" s="1362"/>
      <c r="Q434" s="1362"/>
      <c r="R434" s="1362"/>
      <c r="S434" s="1362"/>
      <c r="T434" s="1362"/>
      <c r="U434" s="1341"/>
      <c r="V434" s="1330"/>
    </row>
    <row r="435" spans="1:22">
      <c r="A435" s="805">
        <f>M433</f>
        <v>540</v>
      </c>
      <c r="B435" s="40" t="s">
        <v>1667</v>
      </c>
      <c r="C435" s="387"/>
      <c r="D435" s="40"/>
      <c r="E435" s="40"/>
      <c r="F435" s="40"/>
      <c r="G435" s="622"/>
      <c r="H435" s="622"/>
      <c r="I435" s="40"/>
      <c r="J435" s="806"/>
      <c r="K435" s="1362">
        <f>SUM(K433:K434)</f>
        <v>0</v>
      </c>
      <c r="L435" s="1362"/>
      <c r="M435" s="1362"/>
      <c r="N435" s="1362"/>
      <c r="O435" s="1362"/>
      <c r="P435" s="1362"/>
      <c r="Q435" s="1362"/>
      <c r="R435" s="1362"/>
      <c r="S435" s="1362"/>
      <c r="T435" s="1362"/>
      <c r="U435" s="1341"/>
      <c r="V435" s="1330"/>
    </row>
    <row r="436" spans="1:22">
      <c r="A436" s="90"/>
      <c r="B436" s="2111" t="s">
        <v>1668</v>
      </c>
      <c r="C436" s="2112"/>
      <c r="D436" s="2112"/>
      <c r="E436" s="2112"/>
      <c r="F436" s="2112"/>
      <c r="G436" s="2112"/>
      <c r="H436" s="2112"/>
      <c r="I436" s="2112"/>
      <c r="J436" s="246"/>
      <c r="K436" s="1362">
        <f>IF(K435=2,0,1)</f>
        <v>1</v>
      </c>
      <c r="L436" s="1362">
        <f>IF(L433&gt;2.9999%,0,1)</f>
        <v>0</v>
      </c>
      <c r="M436" s="1362">
        <f>IF(M433=540,0,1)</f>
        <v>0</v>
      </c>
      <c r="N436" s="1362">
        <f>SUM(K436:M436)</f>
        <v>1</v>
      </c>
      <c r="O436" s="1362"/>
      <c r="P436" s="1362"/>
      <c r="Q436" s="1362"/>
      <c r="R436" s="1362"/>
      <c r="S436" s="1362"/>
      <c r="T436" s="1362"/>
      <c r="U436" s="1341"/>
      <c r="V436" s="1330"/>
    </row>
    <row r="437" spans="1:22">
      <c r="K437" s="1362"/>
      <c r="L437" s="1362"/>
      <c r="M437" s="1362"/>
      <c r="N437" s="1362"/>
      <c r="O437" s="1362"/>
      <c r="P437" s="1362"/>
      <c r="Q437" s="1362"/>
      <c r="R437" s="1362"/>
      <c r="S437" s="1362"/>
      <c r="T437" s="1362"/>
      <c r="U437" s="1341"/>
      <c r="V437" s="1330"/>
    </row>
    <row r="438" spans="1:22" ht="15">
      <c r="A438" s="2102" t="s">
        <v>2417</v>
      </c>
      <c r="B438" s="2097"/>
      <c r="C438" s="2097"/>
      <c r="D438" s="2097"/>
      <c r="E438" s="2097"/>
      <c r="F438" s="2097"/>
      <c r="G438" s="2097"/>
      <c r="H438" s="2097"/>
      <c r="I438" s="2097"/>
      <c r="J438" s="2098"/>
      <c r="K438" s="1362"/>
      <c r="L438" s="1362" t="s">
        <v>194</v>
      </c>
      <c r="M438" s="1362" t="s">
        <v>194</v>
      </c>
      <c r="N438" s="1362" t="s">
        <v>193</v>
      </c>
      <c r="O438" s="1362">
        <f>IF(AND(L439=1,K427&gt;12),1,0)</f>
        <v>0</v>
      </c>
      <c r="P438" s="1362"/>
      <c r="Q438" s="1362"/>
      <c r="R438" s="1362"/>
      <c r="S438" s="1362"/>
      <c r="T438" s="1362"/>
      <c r="U438" s="1341"/>
      <c r="V438" s="1341"/>
    </row>
    <row r="439" spans="1:22">
      <c r="A439" s="1394" t="str">
        <f>IF(L439=1,M438,N438)</f>
        <v>No</v>
      </c>
      <c r="B439" s="677" t="s">
        <v>2419</v>
      </c>
      <c r="C439" s="736"/>
      <c r="D439" s="40"/>
      <c r="E439" s="40"/>
      <c r="F439" s="40"/>
      <c r="G439" s="622"/>
      <c r="H439" s="622"/>
      <c r="I439" s="40"/>
      <c r="J439" s="806"/>
      <c r="K439" s="1362"/>
      <c r="L439" s="1362">
        <f>IF(L438='Page 5'!X12,1,0)</f>
        <v>0</v>
      </c>
      <c r="M439" s="1362"/>
      <c r="N439" s="1362"/>
      <c r="O439" s="1362"/>
      <c r="P439" s="1362"/>
      <c r="Q439" s="1362"/>
      <c r="R439" s="1362"/>
      <c r="S439" s="1362"/>
      <c r="T439" s="1362"/>
      <c r="U439" s="1341"/>
      <c r="V439" s="1341"/>
    </row>
    <row r="440" spans="1:22">
      <c r="A440" s="1393">
        <f>'Page 17'!C31</f>
        <v>0</v>
      </c>
      <c r="B440" s="677" t="s">
        <v>684</v>
      </c>
      <c r="C440" s="387"/>
      <c r="D440" s="40"/>
      <c r="E440" s="40"/>
      <c r="F440" s="40"/>
      <c r="G440" s="622"/>
      <c r="H440" s="622"/>
      <c r="I440" s="40"/>
      <c r="J440" s="806"/>
      <c r="K440" s="1362"/>
      <c r="L440" s="1362"/>
      <c r="M440" s="1362"/>
      <c r="N440" s="1362"/>
      <c r="O440" s="1362"/>
      <c r="P440" s="1362"/>
      <c r="Q440" s="1362"/>
      <c r="R440" s="1362"/>
      <c r="S440" s="1362"/>
      <c r="T440" s="1362"/>
      <c r="U440" s="1341"/>
      <c r="V440" s="1341"/>
    </row>
    <row r="441" spans="1:22">
      <c r="A441" s="2099" t="s">
        <v>2420</v>
      </c>
      <c r="B441" s="2100"/>
      <c r="C441" s="2100"/>
      <c r="D441" s="2100"/>
      <c r="E441" s="2100"/>
      <c r="F441" s="2100"/>
      <c r="G441" s="2100"/>
      <c r="H441" s="2100"/>
      <c r="I441" s="2100"/>
      <c r="J441" s="2101"/>
      <c r="K441" s="1362"/>
      <c r="L441" s="1362"/>
      <c r="M441" s="1362"/>
      <c r="N441" s="1362"/>
      <c r="O441" s="1362"/>
      <c r="P441" s="1362"/>
      <c r="Q441" s="1362"/>
      <c r="R441" s="1362"/>
      <c r="S441" s="1362"/>
      <c r="T441" s="1362"/>
      <c r="U441" s="1341"/>
      <c r="V441" s="1341"/>
    </row>
    <row r="442" spans="1:22">
      <c r="K442" s="1362"/>
      <c r="L442" s="1362"/>
      <c r="M442" s="1362"/>
      <c r="N442" s="1362"/>
      <c r="O442" s="1362"/>
      <c r="P442" s="1362"/>
      <c r="Q442" s="1362"/>
      <c r="R442" s="1362"/>
      <c r="S442" s="1362"/>
      <c r="T442" s="1362"/>
      <c r="U442" s="1341"/>
      <c r="V442" s="1341"/>
    </row>
    <row r="443" spans="1:22" ht="15">
      <c r="A443" s="2011" t="s">
        <v>2424</v>
      </c>
      <c r="B443" s="2097"/>
      <c r="C443" s="2097"/>
      <c r="D443" s="2097"/>
      <c r="E443" s="2097"/>
      <c r="F443" s="2097"/>
      <c r="G443" s="2097"/>
      <c r="H443" s="2097"/>
      <c r="I443" s="2097"/>
      <c r="J443" s="2098"/>
      <c r="K443" s="1362"/>
      <c r="L443" s="1362" t="s">
        <v>194</v>
      </c>
      <c r="M443" s="1362" t="s">
        <v>194</v>
      </c>
      <c r="N443" s="1362" t="s">
        <v>193</v>
      </c>
      <c r="O443" s="1362"/>
      <c r="P443" s="1362"/>
      <c r="Q443" s="1362"/>
      <c r="R443" s="1362"/>
      <c r="S443" s="1362"/>
      <c r="T443" s="1362"/>
      <c r="U443" s="1341"/>
      <c r="V443" s="1341"/>
    </row>
    <row r="444" spans="1:22">
      <c r="A444" s="1394">
        <f>'Page 11'!K23</f>
        <v>0</v>
      </c>
      <c r="B444" s="739" t="s">
        <v>2425</v>
      </c>
      <c r="C444" s="736"/>
      <c r="D444" s="40"/>
      <c r="E444" s="40"/>
      <c r="F444" s="40"/>
      <c r="G444" s="622"/>
      <c r="H444" s="622"/>
      <c r="I444" s="40"/>
      <c r="J444" s="806"/>
      <c r="K444" s="1362"/>
      <c r="L444" s="1362">
        <f>IF(L443='Page 5'!X17,1,0)</f>
        <v>0</v>
      </c>
      <c r="M444" s="1362"/>
      <c r="N444" s="1362"/>
      <c r="O444" s="1362"/>
      <c r="P444" s="1362"/>
      <c r="Q444" s="1362"/>
      <c r="R444" s="1362"/>
      <c r="S444" s="1362"/>
      <c r="T444" s="1362"/>
      <c r="U444" s="1341"/>
      <c r="V444" s="1341"/>
    </row>
    <row r="445" spans="1:22">
      <c r="A445" s="2099" t="s">
        <v>2426</v>
      </c>
      <c r="B445" s="2100"/>
      <c r="C445" s="2100"/>
      <c r="D445" s="2100"/>
      <c r="E445" s="2100"/>
      <c r="F445" s="2100"/>
      <c r="G445" s="2100"/>
      <c r="H445" s="2100"/>
      <c r="I445" s="2100"/>
      <c r="J445" s="2101"/>
      <c r="K445" s="1362"/>
      <c r="L445" s="1362"/>
      <c r="M445" s="1362"/>
      <c r="N445" s="1362"/>
      <c r="O445" s="1362"/>
      <c r="P445" s="1362"/>
      <c r="Q445" s="1362"/>
      <c r="R445" s="1362"/>
      <c r="S445" s="1362"/>
      <c r="T445" s="1362"/>
      <c r="U445" s="1341"/>
      <c r="V445" s="1341"/>
    </row>
    <row r="446" spans="1:22">
      <c r="K446" s="1362"/>
      <c r="L446" s="1362">
        <f>A444</f>
        <v>0</v>
      </c>
      <c r="M446" s="1362" t="s">
        <v>121</v>
      </c>
      <c r="N446" s="1362"/>
      <c r="O446" s="1362"/>
      <c r="P446" s="1362"/>
      <c r="Q446" s="1362"/>
      <c r="R446" s="1362"/>
      <c r="S446" s="1362"/>
      <c r="T446" s="1362"/>
      <c r="U446" s="1341"/>
      <c r="V446" s="1341"/>
    </row>
    <row r="447" spans="1:22">
      <c r="K447" s="1362"/>
      <c r="L447" s="1362">
        <f>IF(L446=M446,1,0)</f>
        <v>0</v>
      </c>
      <c r="M447" s="1362"/>
      <c r="N447" s="1362"/>
      <c r="O447" s="1362"/>
      <c r="P447" s="1362"/>
      <c r="Q447" s="1362"/>
      <c r="R447" s="1362"/>
      <c r="S447" s="1362"/>
      <c r="T447" s="1362"/>
      <c r="U447" s="1341"/>
      <c r="V447" s="1341"/>
    </row>
    <row r="448" spans="1:22">
      <c r="K448" s="1362"/>
      <c r="L448" s="1362"/>
      <c r="M448" s="1362"/>
      <c r="N448" s="1362"/>
      <c r="O448" s="1362"/>
      <c r="P448" s="1362"/>
      <c r="Q448" s="1362"/>
      <c r="R448" s="1362"/>
      <c r="S448" s="1362"/>
      <c r="T448" s="1362"/>
      <c r="U448" s="1341"/>
      <c r="V448" s="1341"/>
    </row>
    <row r="449" spans="11:22">
      <c r="K449" s="1362"/>
      <c r="L449" s="1362"/>
      <c r="M449" s="1362"/>
      <c r="N449" s="1341"/>
      <c r="O449" s="1362"/>
      <c r="P449" s="1362"/>
      <c r="Q449" s="1362"/>
      <c r="R449" s="1362"/>
      <c r="S449" s="1362"/>
      <c r="T449" s="1362"/>
      <c r="U449" s="1341"/>
      <c r="V449" s="1341"/>
    </row>
    <row r="450" spans="11:22">
      <c r="K450" s="1362"/>
      <c r="L450" s="1362"/>
      <c r="M450" s="1362"/>
      <c r="N450" s="1362"/>
      <c r="O450" s="1362"/>
      <c r="P450" s="1362"/>
      <c r="Q450" s="1362"/>
      <c r="R450" s="1362"/>
      <c r="S450" s="1362"/>
      <c r="T450" s="1362"/>
      <c r="U450" s="1341"/>
      <c r="V450" s="1341"/>
    </row>
    <row r="451" spans="11:22">
      <c r="K451" s="1362"/>
      <c r="L451" s="1362"/>
      <c r="M451" s="1362"/>
      <c r="N451" s="1362"/>
      <c r="O451" s="1362"/>
      <c r="P451" s="1362"/>
      <c r="Q451" s="1362"/>
      <c r="R451" s="1362"/>
      <c r="S451" s="1362"/>
      <c r="T451" s="1362"/>
      <c r="U451" s="1341"/>
      <c r="V451" s="1341"/>
    </row>
    <row r="452" spans="11:22">
      <c r="K452" s="1353"/>
      <c r="L452" s="1353"/>
      <c r="M452" s="1353"/>
      <c r="N452" s="1353"/>
      <c r="O452" s="1353"/>
      <c r="P452" s="1353"/>
      <c r="Q452" s="1353"/>
      <c r="R452" s="1353"/>
      <c r="S452" s="1362"/>
      <c r="T452" s="1362"/>
      <c r="U452" s="1341"/>
      <c r="V452" s="1341"/>
    </row>
    <row r="453" spans="11:22">
      <c r="K453" s="1362"/>
      <c r="L453" s="1362"/>
      <c r="M453" s="1362"/>
      <c r="N453" s="1362"/>
      <c r="O453" s="1362"/>
      <c r="P453" s="1362"/>
      <c r="Q453" s="1362"/>
      <c r="R453" s="1362"/>
      <c r="S453" s="1362"/>
      <c r="T453" s="1362"/>
      <c r="U453" s="1341"/>
      <c r="V453" s="1341"/>
    </row>
    <row r="454" spans="11:22">
      <c r="K454" s="1362"/>
      <c r="L454" s="1362"/>
      <c r="M454" s="1362"/>
      <c r="N454" s="1362"/>
      <c r="O454" s="1362"/>
      <c r="P454" s="1362"/>
      <c r="Q454" s="1362"/>
      <c r="R454" s="1362"/>
      <c r="S454" s="1362"/>
      <c r="T454" s="1362"/>
      <c r="U454" s="1341"/>
      <c r="V454" s="1341"/>
    </row>
    <row r="455" spans="11:22">
      <c r="K455" s="1341"/>
      <c r="L455" s="1341"/>
      <c r="M455" s="1341"/>
      <c r="N455" s="1341"/>
      <c r="O455" s="1341"/>
      <c r="P455" s="1341"/>
      <c r="Q455" s="1341"/>
      <c r="R455" s="1341"/>
      <c r="S455" s="1341"/>
      <c r="T455" s="1341"/>
      <c r="U455" s="1341"/>
      <c r="V455" s="1341"/>
    </row>
    <row r="456" spans="11:22">
      <c r="K456" s="1341"/>
      <c r="L456" s="1341"/>
      <c r="M456" s="1341"/>
      <c r="N456" s="1341"/>
      <c r="O456" s="1341"/>
      <c r="P456" s="1341"/>
      <c r="Q456" s="1341"/>
      <c r="R456" s="1341"/>
      <c r="S456" s="1341"/>
      <c r="T456" s="1341"/>
      <c r="U456" s="1341"/>
      <c r="V456" s="1341"/>
    </row>
    <row r="457" spans="11:22">
      <c r="K457" s="1341"/>
      <c r="L457" s="1341"/>
      <c r="M457" s="1341"/>
      <c r="N457" s="1341"/>
      <c r="O457" s="1341"/>
      <c r="P457" s="1341"/>
      <c r="Q457" s="1341"/>
      <c r="R457" s="1341"/>
      <c r="S457" s="1341"/>
      <c r="T457" s="1341"/>
      <c r="U457" s="1341"/>
      <c r="V457" s="1341"/>
    </row>
    <row r="458" spans="11:22">
      <c r="K458" s="1341"/>
      <c r="L458" s="1341"/>
      <c r="M458" s="1341"/>
      <c r="N458" s="1341"/>
      <c r="O458" s="1341"/>
      <c r="P458" s="1341"/>
      <c r="Q458" s="1341"/>
      <c r="R458" s="1341"/>
      <c r="S458" s="1341"/>
      <c r="T458" s="1341"/>
      <c r="U458" s="1341"/>
      <c r="V458" s="1341"/>
    </row>
    <row r="459" spans="11:22">
      <c r="K459" s="1341"/>
      <c r="L459" s="1341"/>
      <c r="M459" s="1341"/>
      <c r="N459" s="1341"/>
      <c r="O459" s="1341"/>
      <c r="P459" s="1341"/>
      <c r="Q459" s="1341"/>
      <c r="R459" s="1341"/>
      <c r="S459" s="1341"/>
      <c r="T459" s="1341"/>
      <c r="U459" s="1341"/>
      <c r="V459" s="1341"/>
    </row>
    <row r="460" spans="11:22">
      <c r="K460" s="1341"/>
      <c r="L460" s="1341"/>
      <c r="M460" s="1341"/>
      <c r="N460" s="1341"/>
      <c r="O460" s="1341"/>
      <c r="P460" s="1341"/>
      <c r="Q460" s="1341"/>
      <c r="R460" s="1341"/>
      <c r="S460" s="1341"/>
      <c r="T460" s="1341"/>
      <c r="U460" s="1341"/>
      <c r="V460" s="1341"/>
    </row>
    <row r="461" spans="11:22">
      <c r="K461" s="1341"/>
      <c r="L461" s="1341"/>
      <c r="M461" s="1341"/>
      <c r="N461" s="1341"/>
      <c r="O461" s="1341"/>
      <c r="P461" s="1341"/>
      <c r="Q461" s="1341"/>
      <c r="R461" s="1341"/>
      <c r="S461" s="1341"/>
      <c r="T461" s="1341"/>
      <c r="U461" s="1341"/>
      <c r="V461" s="1341"/>
    </row>
    <row r="462" spans="11:22">
      <c r="K462" s="1341"/>
      <c r="L462" s="1341"/>
      <c r="M462" s="1341"/>
      <c r="N462" s="1341"/>
      <c r="O462" s="1341"/>
      <c r="P462" s="1341"/>
      <c r="Q462" s="1341"/>
      <c r="R462" s="1341"/>
      <c r="S462" s="1341"/>
      <c r="T462" s="1341"/>
      <c r="U462" s="1341"/>
      <c r="V462" s="1341"/>
    </row>
    <row r="463" spans="11:22">
      <c r="K463" s="1341"/>
      <c r="L463" s="1341"/>
      <c r="M463" s="1341"/>
      <c r="N463" s="1341"/>
      <c r="O463" s="1341"/>
      <c r="P463" s="1341"/>
      <c r="Q463" s="1341"/>
      <c r="R463" s="1341"/>
      <c r="S463" s="1341"/>
      <c r="T463" s="1341"/>
      <c r="U463" s="1341"/>
      <c r="V463" s="1341"/>
    </row>
    <row r="464" spans="11:22">
      <c r="K464" s="1341"/>
      <c r="L464" s="1341"/>
      <c r="M464" s="1341"/>
      <c r="N464" s="1341"/>
      <c r="O464" s="1341"/>
      <c r="P464" s="1341"/>
      <c r="Q464" s="1341"/>
      <c r="R464" s="1341"/>
      <c r="S464" s="1341"/>
      <c r="T464" s="1341"/>
      <c r="U464" s="1341"/>
      <c r="V464" s="1341"/>
    </row>
    <row r="465" spans="11:22">
      <c r="K465" s="1341"/>
      <c r="L465" s="1341"/>
      <c r="M465" s="1341"/>
      <c r="N465" s="1341"/>
      <c r="O465" s="1341"/>
      <c r="P465" s="1341"/>
      <c r="Q465" s="1341"/>
      <c r="R465" s="1341"/>
      <c r="S465" s="1341"/>
      <c r="T465" s="1341"/>
      <c r="U465" s="1341"/>
      <c r="V465" s="1341"/>
    </row>
    <row r="466" spans="11:22">
      <c r="K466" s="1341"/>
      <c r="L466" s="1341"/>
      <c r="M466" s="1341"/>
      <c r="N466" s="1341"/>
      <c r="O466" s="1341"/>
      <c r="P466" s="1341"/>
      <c r="Q466" s="1341"/>
      <c r="R466" s="1341"/>
      <c r="S466" s="1341"/>
      <c r="T466" s="1341"/>
      <c r="U466" s="1341"/>
      <c r="V466" s="1341"/>
    </row>
    <row r="467" spans="11:22">
      <c r="K467" s="1341"/>
      <c r="L467" s="1341"/>
      <c r="M467" s="1341"/>
      <c r="N467" s="1341"/>
      <c r="O467" s="1341"/>
      <c r="P467" s="1341"/>
      <c r="Q467" s="1341"/>
      <c r="R467" s="1341"/>
      <c r="S467" s="1341"/>
      <c r="T467" s="1341"/>
      <c r="U467" s="1341"/>
      <c r="V467" s="1341"/>
    </row>
    <row r="468" spans="11:22">
      <c r="K468" s="1341"/>
      <c r="L468" s="1341"/>
      <c r="M468" s="1341"/>
      <c r="N468" s="1341"/>
      <c r="O468" s="1341"/>
      <c r="P468" s="1341"/>
      <c r="Q468" s="1341"/>
      <c r="R468" s="1341"/>
      <c r="S468" s="1341"/>
      <c r="T468" s="1341"/>
      <c r="U468" s="1341"/>
      <c r="V468" s="1341"/>
    </row>
    <row r="469" spans="11:22">
      <c r="K469" s="1341"/>
      <c r="L469" s="1341"/>
      <c r="M469" s="1341"/>
      <c r="N469" s="1341"/>
      <c r="O469" s="1341"/>
      <c r="P469" s="1341"/>
      <c r="Q469" s="1341"/>
      <c r="R469" s="1341"/>
      <c r="S469" s="1341"/>
      <c r="T469" s="1341"/>
      <c r="U469" s="1341"/>
      <c r="V469" s="1341"/>
    </row>
    <row r="470" spans="11:22">
      <c r="K470" s="1341"/>
      <c r="L470" s="1341"/>
      <c r="M470" s="1341"/>
      <c r="N470" s="1341"/>
      <c r="O470" s="1341"/>
      <c r="P470" s="1341"/>
      <c r="Q470" s="1341"/>
      <c r="R470" s="1341"/>
      <c r="S470" s="1341"/>
      <c r="T470" s="1341"/>
      <c r="U470" s="1341"/>
      <c r="V470" s="1341"/>
    </row>
    <row r="471" spans="11:22">
      <c r="K471" s="1341"/>
      <c r="L471" s="1341"/>
      <c r="M471" s="1341"/>
      <c r="N471" s="1341"/>
      <c r="O471" s="1341"/>
      <c r="P471" s="1341"/>
      <c r="Q471" s="1341"/>
      <c r="R471" s="1341"/>
      <c r="S471" s="1341"/>
      <c r="T471" s="1341"/>
      <c r="U471" s="1341"/>
      <c r="V471" s="1341"/>
    </row>
    <row r="472" spans="11:22">
      <c r="K472" s="1341"/>
      <c r="L472" s="1341"/>
      <c r="M472" s="1341"/>
      <c r="N472" s="1341"/>
      <c r="O472" s="1341"/>
      <c r="P472" s="1341"/>
      <c r="Q472" s="1341"/>
      <c r="R472" s="1341"/>
      <c r="S472" s="1341"/>
      <c r="T472" s="1341"/>
      <c r="U472" s="1341"/>
      <c r="V472" s="1341"/>
    </row>
    <row r="473" spans="11:22">
      <c r="K473" s="1341"/>
      <c r="L473" s="1341"/>
      <c r="M473" s="1341"/>
      <c r="N473" s="1341"/>
      <c r="O473" s="1341"/>
      <c r="P473" s="1341"/>
      <c r="Q473" s="1341"/>
      <c r="R473" s="1341"/>
      <c r="S473" s="1341"/>
      <c r="T473" s="1341"/>
      <c r="U473" s="1341"/>
      <c r="V473" s="1341"/>
    </row>
    <row r="474" spans="11:22">
      <c r="K474" s="1341"/>
      <c r="L474" s="1341"/>
      <c r="M474" s="1341"/>
      <c r="N474" s="1341"/>
      <c r="O474" s="1341"/>
      <c r="P474" s="1341"/>
      <c r="Q474" s="1341"/>
      <c r="R474" s="1341"/>
      <c r="S474" s="1341"/>
      <c r="T474" s="1341"/>
      <c r="U474" s="1341"/>
      <c r="V474" s="1341"/>
    </row>
    <row r="475" spans="11:22">
      <c r="K475" s="1341"/>
      <c r="L475" s="1341"/>
      <c r="M475" s="1341"/>
      <c r="N475" s="1341"/>
      <c r="O475" s="1341"/>
      <c r="P475" s="1341"/>
      <c r="Q475" s="1341"/>
      <c r="R475" s="1341"/>
      <c r="S475" s="1341"/>
      <c r="T475" s="1341"/>
      <c r="U475" s="1341"/>
      <c r="V475" s="1341"/>
    </row>
    <row r="476" spans="11:22">
      <c r="K476" s="1341"/>
      <c r="L476" s="1341"/>
      <c r="M476" s="1341"/>
      <c r="N476" s="1341"/>
      <c r="O476" s="1341"/>
      <c r="P476" s="1341"/>
      <c r="Q476" s="1341"/>
      <c r="R476" s="1341"/>
      <c r="S476" s="1341"/>
      <c r="T476" s="1341"/>
      <c r="U476" s="1341"/>
      <c r="V476" s="1341"/>
    </row>
    <row r="477" spans="11:22">
      <c r="K477" s="1341"/>
      <c r="L477" s="1341"/>
      <c r="M477" s="1341"/>
      <c r="N477" s="1341"/>
      <c r="O477" s="1341"/>
      <c r="P477" s="1341"/>
      <c r="Q477" s="1341"/>
      <c r="R477" s="1341"/>
      <c r="S477" s="1341"/>
      <c r="T477" s="1341"/>
      <c r="U477" s="1341"/>
      <c r="V477" s="1341"/>
    </row>
    <row r="478" spans="11:22">
      <c r="K478" s="1341"/>
      <c r="L478" s="1341"/>
      <c r="M478" s="1341"/>
      <c r="N478" s="1341"/>
      <c r="O478" s="1341"/>
      <c r="P478" s="1341"/>
      <c r="Q478" s="1341"/>
      <c r="R478" s="1341"/>
      <c r="S478" s="1341"/>
      <c r="T478" s="1341"/>
      <c r="U478" s="1341"/>
      <c r="V478" s="1341"/>
    </row>
    <row r="479" spans="11:22">
      <c r="K479" s="1341"/>
      <c r="L479" s="1341"/>
      <c r="M479" s="1341"/>
      <c r="N479" s="1341"/>
      <c r="O479" s="1341"/>
      <c r="P479" s="1341"/>
      <c r="Q479" s="1341"/>
      <c r="R479" s="1341"/>
      <c r="S479" s="1341"/>
      <c r="T479" s="1341"/>
      <c r="U479" s="1341"/>
      <c r="V479" s="1341"/>
    </row>
    <row r="480" spans="11:22">
      <c r="K480" s="1341"/>
      <c r="L480" s="1341"/>
      <c r="M480" s="1341"/>
      <c r="N480" s="1341"/>
      <c r="O480" s="1341"/>
      <c r="P480" s="1341"/>
      <c r="Q480" s="1341"/>
      <c r="R480" s="1341"/>
      <c r="S480" s="1341"/>
      <c r="T480" s="1341"/>
      <c r="U480" s="1341"/>
      <c r="V480" s="1341"/>
    </row>
    <row r="481" spans="11:22">
      <c r="K481" s="1341"/>
      <c r="L481" s="1341"/>
      <c r="M481" s="1341"/>
      <c r="N481" s="1341"/>
      <c r="O481" s="1341"/>
      <c r="P481" s="1341"/>
      <c r="Q481" s="1341"/>
      <c r="R481" s="1341"/>
      <c r="S481" s="1341"/>
      <c r="T481" s="1341"/>
      <c r="U481" s="1341"/>
      <c r="V481" s="1341"/>
    </row>
    <row r="482" spans="11:22">
      <c r="K482" s="1341"/>
      <c r="L482" s="1341"/>
      <c r="M482" s="1341"/>
      <c r="N482" s="1341"/>
      <c r="O482" s="1341"/>
      <c r="P482" s="1341"/>
      <c r="Q482" s="1341"/>
      <c r="R482" s="1341"/>
      <c r="S482" s="1341"/>
      <c r="T482" s="1341"/>
      <c r="U482" s="1341"/>
      <c r="V482" s="1341"/>
    </row>
    <row r="483" spans="11:22">
      <c r="K483" s="1341"/>
      <c r="L483" s="1341"/>
      <c r="M483" s="1341"/>
      <c r="N483" s="1341"/>
      <c r="O483" s="1341"/>
      <c r="P483" s="1341"/>
      <c r="Q483" s="1341"/>
      <c r="R483" s="1341"/>
      <c r="S483" s="1341"/>
      <c r="T483" s="1341"/>
      <c r="U483" s="1341"/>
      <c r="V483" s="1341"/>
    </row>
    <row r="484" spans="11:22">
      <c r="K484" s="1341"/>
      <c r="L484" s="1341"/>
      <c r="M484" s="1341"/>
      <c r="N484" s="1341"/>
      <c r="O484" s="1341"/>
      <c r="P484" s="1341"/>
      <c r="Q484" s="1341"/>
      <c r="R484" s="1341"/>
      <c r="S484" s="1341"/>
      <c r="T484" s="1341"/>
      <c r="U484" s="1341"/>
      <c r="V484" s="1341"/>
    </row>
    <row r="485" spans="11:22">
      <c r="K485" s="1341"/>
      <c r="L485" s="1341"/>
      <c r="M485" s="1341"/>
      <c r="N485" s="1341"/>
      <c r="O485" s="1341"/>
      <c r="P485" s="1341"/>
      <c r="Q485" s="1341"/>
      <c r="R485" s="1341"/>
      <c r="S485" s="1341"/>
      <c r="T485" s="1341"/>
      <c r="U485" s="1341"/>
      <c r="V485" s="1341"/>
    </row>
    <row r="486" spans="11:22">
      <c r="K486" s="1341"/>
      <c r="L486" s="1341"/>
      <c r="M486" s="1341"/>
      <c r="N486" s="1341"/>
      <c r="O486" s="1341"/>
      <c r="P486" s="1341"/>
      <c r="Q486" s="1341"/>
      <c r="R486" s="1341"/>
      <c r="S486" s="1341"/>
      <c r="T486" s="1341"/>
      <c r="U486" s="1341"/>
      <c r="V486" s="1341"/>
    </row>
    <row r="487" spans="11:22">
      <c r="K487" s="1341"/>
      <c r="L487" s="1341"/>
      <c r="M487" s="1341"/>
      <c r="N487" s="1341"/>
      <c r="O487" s="1341"/>
      <c r="P487" s="1341"/>
      <c r="Q487" s="1341"/>
      <c r="R487" s="1341"/>
      <c r="S487" s="1341"/>
      <c r="T487" s="1341"/>
      <c r="U487" s="1341"/>
      <c r="V487" s="1341"/>
    </row>
    <row r="488" spans="11:22">
      <c r="K488" s="1341"/>
      <c r="L488" s="1341"/>
      <c r="M488" s="1341"/>
      <c r="N488" s="1341"/>
      <c r="O488" s="1341"/>
      <c r="P488" s="1341"/>
      <c r="Q488" s="1341"/>
      <c r="R488" s="1341"/>
      <c r="S488" s="1341"/>
      <c r="T488" s="1341"/>
      <c r="U488" s="1341"/>
      <c r="V488" s="1341"/>
    </row>
    <row r="489" spans="11:22">
      <c r="K489" s="1341"/>
      <c r="L489" s="1341"/>
      <c r="M489" s="1341"/>
      <c r="N489" s="1341"/>
      <c r="O489" s="1341"/>
      <c r="P489" s="1341"/>
      <c r="Q489" s="1341"/>
      <c r="R489" s="1341"/>
      <c r="S489" s="1341"/>
      <c r="T489" s="1341"/>
      <c r="U489" s="1341"/>
      <c r="V489" s="1341"/>
    </row>
    <row r="490" spans="11:22">
      <c r="K490" s="1341"/>
      <c r="L490" s="1341"/>
      <c r="M490" s="1341"/>
      <c r="N490" s="1341"/>
      <c r="O490" s="1341"/>
      <c r="P490" s="1341"/>
      <c r="Q490" s="1341"/>
      <c r="R490" s="1341"/>
      <c r="S490" s="1341"/>
      <c r="T490" s="1341"/>
      <c r="U490" s="1341"/>
      <c r="V490" s="1341"/>
    </row>
    <row r="491" spans="11:22">
      <c r="K491" s="1341"/>
      <c r="L491" s="1341"/>
      <c r="M491" s="1341"/>
      <c r="N491" s="1341"/>
      <c r="O491" s="1341"/>
      <c r="P491" s="1341"/>
      <c r="Q491" s="1341"/>
      <c r="R491" s="1341"/>
      <c r="S491" s="1341"/>
      <c r="T491" s="1341"/>
      <c r="U491" s="1341"/>
      <c r="V491" s="1341"/>
    </row>
    <row r="492" spans="11:22">
      <c r="K492" s="1341"/>
      <c r="L492" s="1341"/>
      <c r="M492" s="1341"/>
      <c r="N492" s="1341"/>
      <c r="O492" s="1341"/>
      <c r="P492" s="1341"/>
      <c r="Q492" s="1341"/>
      <c r="R492" s="1341"/>
      <c r="S492" s="1341"/>
      <c r="T492" s="1341"/>
      <c r="U492" s="1341"/>
      <c r="V492" s="1341"/>
    </row>
    <row r="493" spans="11:22">
      <c r="K493" s="1341"/>
      <c r="L493" s="1341"/>
      <c r="M493" s="1341"/>
      <c r="N493" s="1341"/>
      <c r="O493" s="1341"/>
      <c r="P493" s="1341"/>
      <c r="Q493" s="1341"/>
      <c r="R493" s="1341"/>
      <c r="S493" s="1341"/>
      <c r="T493" s="1341"/>
      <c r="U493" s="1341"/>
      <c r="V493" s="1341"/>
    </row>
    <row r="494" spans="11:22">
      <c r="K494" s="1341"/>
      <c r="L494" s="1341"/>
      <c r="M494" s="1341"/>
      <c r="N494" s="1341"/>
      <c r="O494" s="1341"/>
      <c r="P494" s="1341"/>
      <c r="Q494" s="1341"/>
      <c r="R494" s="1341"/>
      <c r="S494" s="1341"/>
      <c r="T494" s="1341"/>
      <c r="U494" s="1341"/>
      <c r="V494" s="1341"/>
    </row>
    <row r="495" spans="11:22">
      <c r="K495" s="1341"/>
      <c r="L495" s="1341"/>
      <c r="M495" s="1341"/>
      <c r="N495" s="1341"/>
      <c r="O495" s="1341"/>
      <c r="P495" s="1341"/>
      <c r="Q495" s="1341"/>
      <c r="R495" s="1341"/>
      <c r="S495" s="1341"/>
      <c r="T495" s="1341"/>
      <c r="U495" s="1341"/>
      <c r="V495" s="1341"/>
    </row>
    <row r="496" spans="11:22">
      <c r="K496" s="1341"/>
      <c r="L496" s="1341"/>
      <c r="M496" s="1341"/>
      <c r="N496" s="1341"/>
      <c r="O496" s="1341"/>
      <c r="P496" s="1341"/>
      <c r="Q496" s="1341"/>
      <c r="R496" s="1341"/>
      <c r="S496" s="1341"/>
      <c r="T496" s="1341"/>
      <c r="U496" s="1341"/>
      <c r="V496" s="1341"/>
    </row>
    <row r="497" spans="11:22">
      <c r="K497" s="1341"/>
      <c r="L497" s="1341"/>
      <c r="M497" s="1341"/>
      <c r="N497" s="1341"/>
      <c r="O497" s="1341"/>
      <c r="P497" s="1341"/>
      <c r="Q497" s="1341"/>
      <c r="R497" s="1341"/>
      <c r="S497" s="1341"/>
      <c r="T497" s="1341"/>
      <c r="U497" s="1341"/>
      <c r="V497" s="1341"/>
    </row>
    <row r="498" spans="11:22">
      <c r="K498" s="1341"/>
      <c r="L498" s="1341"/>
      <c r="M498" s="1341"/>
      <c r="N498" s="1341"/>
      <c r="O498" s="1341"/>
      <c r="P498" s="1341"/>
      <c r="Q498" s="1341"/>
      <c r="R498" s="1341"/>
      <c r="S498" s="1341"/>
      <c r="T498" s="1341"/>
      <c r="U498" s="1341"/>
      <c r="V498" s="1341"/>
    </row>
    <row r="499" spans="11:22">
      <c r="K499" s="1341"/>
      <c r="L499" s="1341"/>
      <c r="M499" s="1341"/>
      <c r="N499" s="1341"/>
      <c r="O499" s="1341"/>
      <c r="P499" s="1341"/>
      <c r="Q499" s="1341"/>
      <c r="R499" s="1341"/>
      <c r="S499" s="1341"/>
      <c r="T499" s="1341"/>
      <c r="U499" s="1341"/>
      <c r="V499" s="1341"/>
    </row>
    <row r="500" spans="11:22">
      <c r="K500" s="1341"/>
      <c r="L500" s="1341"/>
      <c r="M500" s="1341"/>
      <c r="N500" s="1341"/>
      <c r="O500" s="1341"/>
      <c r="P500" s="1341"/>
      <c r="Q500" s="1341"/>
      <c r="R500" s="1341"/>
      <c r="S500" s="1341"/>
      <c r="T500" s="1341"/>
      <c r="U500" s="1341"/>
      <c r="V500" s="1341"/>
    </row>
    <row r="501" spans="11:22">
      <c r="K501" s="1341"/>
      <c r="L501" s="1341"/>
      <c r="M501" s="1341"/>
      <c r="N501" s="1341"/>
      <c r="O501" s="1341"/>
      <c r="P501" s="1341"/>
      <c r="Q501" s="1341"/>
      <c r="R501" s="1341"/>
      <c r="S501" s="1341"/>
      <c r="T501" s="1341"/>
      <c r="U501" s="1341"/>
      <c r="V501" s="1341"/>
    </row>
    <row r="502" spans="11:22">
      <c r="K502" s="1341"/>
      <c r="L502" s="1341"/>
      <c r="M502" s="1341"/>
      <c r="N502" s="1341"/>
      <c r="O502" s="1341"/>
      <c r="P502" s="1341"/>
      <c r="Q502" s="1341"/>
      <c r="R502" s="1341"/>
      <c r="S502" s="1341"/>
      <c r="T502" s="1341"/>
      <c r="U502" s="1341"/>
      <c r="V502" s="1341"/>
    </row>
    <row r="503" spans="11:22">
      <c r="K503" s="1341"/>
      <c r="L503" s="1341"/>
      <c r="M503" s="1341"/>
      <c r="N503" s="1341"/>
      <c r="O503" s="1341"/>
      <c r="P503" s="1341"/>
      <c r="Q503" s="1341"/>
      <c r="R503" s="1341"/>
      <c r="S503" s="1341"/>
      <c r="T503" s="1341"/>
      <c r="U503" s="1341"/>
      <c r="V503" s="1341"/>
    </row>
    <row r="504" spans="11:22">
      <c r="K504" s="1341"/>
      <c r="L504" s="1341"/>
      <c r="M504" s="1341"/>
      <c r="N504" s="1341"/>
      <c r="O504" s="1341"/>
      <c r="P504" s="1341"/>
      <c r="Q504" s="1341"/>
      <c r="R504" s="1341"/>
      <c r="S504" s="1341"/>
      <c r="T504" s="1341"/>
      <c r="U504" s="1341"/>
      <c r="V504" s="1341"/>
    </row>
    <row r="505" spans="11:22">
      <c r="K505" s="1341"/>
      <c r="L505" s="1341"/>
      <c r="M505" s="1341"/>
      <c r="N505" s="1341"/>
      <c r="O505" s="1341"/>
      <c r="P505" s="1341"/>
      <c r="Q505" s="1341"/>
      <c r="R505" s="1341"/>
      <c r="S505" s="1341"/>
      <c r="T505" s="1341"/>
      <c r="U505" s="1341"/>
      <c r="V505" s="1341"/>
    </row>
    <row r="506" spans="11:22">
      <c r="K506" s="1341"/>
      <c r="L506" s="1341"/>
      <c r="M506" s="1341"/>
      <c r="N506" s="1341"/>
      <c r="O506" s="1341"/>
      <c r="P506" s="1341"/>
      <c r="Q506" s="1341"/>
      <c r="R506" s="1341"/>
      <c r="S506" s="1341"/>
      <c r="T506" s="1341"/>
      <c r="U506" s="1341"/>
      <c r="V506" s="1341"/>
    </row>
    <row r="507" spans="11:22">
      <c r="K507" s="1341"/>
      <c r="L507" s="1341"/>
      <c r="M507" s="1341"/>
      <c r="N507" s="1341"/>
      <c r="O507" s="1341"/>
      <c r="P507" s="1341"/>
      <c r="Q507" s="1341"/>
      <c r="R507" s="1341"/>
      <c r="S507" s="1341"/>
      <c r="T507" s="1341"/>
      <c r="U507" s="1341"/>
      <c r="V507" s="1341"/>
    </row>
    <row r="508" spans="11:22">
      <c r="K508" s="1341"/>
      <c r="L508" s="1341"/>
      <c r="M508" s="1341"/>
      <c r="N508" s="1341"/>
      <c r="O508" s="1341"/>
      <c r="P508" s="1341"/>
      <c r="Q508" s="1341"/>
      <c r="R508" s="1341"/>
      <c r="S508" s="1341"/>
      <c r="T508" s="1341"/>
      <c r="U508" s="1341"/>
      <c r="V508" s="1341"/>
    </row>
    <row r="509" spans="11:22">
      <c r="K509" s="1341"/>
      <c r="L509" s="1341"/>
      <c r="M509" s="1341"/>
      <c r="N509" s="1341"/>
      <c r="O509" s="1341"/>
      <c r="P509" s="1341"/>
      <c r="Q509" s="1341"/>
      <c r="R509" s="1341"/>
      <c r="S509" s="1341"/>
      <c r="T509" s="1341"/>
      <c r="U509" s="1341"/>
      <c r="V509" s="1341"/>
    </row>
    <row r="510" spans="11:22">
      <c r="K510" s="1341"/>
      <c r="L510" s="1341"/>
      <c r="M510" s="1341"/>
      <c r="N510" s="1341"/>
      <c r="O510" s="1341"/>
      <c r="P510" s="1341"/>
      <c r="Q510" s="1341"/>
      <c r="R510" s="1341"/>
      <c r="S510" s="1341"/>
      <c r="T510" s="1341"/>
      <c r="U510" s="1341"/>
      <c r="V510" s="1341"/>
    </row>
    <row r="511" spans="11:22">
      <c r="K511" s="1341"/>
      <c r="L511" s="1341"/>
      <c r="M511" s="1341"/>
      <c r="N511" s="1341"/>
      <c r="O511" s="1341"/>
      <c r="P511" s="1341"/>
      <c r="Q511" s="1341"/>
      <c r="R511" s="1341"/>
      <c r="S511" s="1341"/>
      <c r="T511" s="1341"/>
      <c r="U511" s="1341"/>
      <c r="V511" s="1341"/>
    </row>
    <row r="512" spans="11:22">
      <c r="K512" s="1341"/>
      <c r="L512" s="1341"/>
      <c r="M512" s="1341"/>
      <c r="N512" s="1341"/>
      <c r="O512" s="1341"/>
      <c r="P512" s="1341"/>
      <c r="Q512" s="1341"/>
      <c r="R512" s="1341"/>
      <c r="S512" s="1341"/>
      <c r="T512" s="1341"/>
      <c r="U512" s="1341"/>
      <c r="V512" s="1341"/>
    </row>
    <row r="513" spans="11:22">
      <c r="K513" s="1341"/>
      <c r="L513" s="1341"/>
      <c r="M513" s="1341"/>
      <c r="N513" s="1341"/>
      <c r="O513" s="1341"/>
      <c r="P513" s="1341"/>
      <c r="Q513" s="1341"/>
      <c r="R513" s="1341"/>
      <c r="S513" s="1341"/>
      <c r="T513" s="1341"/>
      <c r="U513" s="1341"/>
      <c r="V513" s="1341"/>
    </row>
    <row r="514" spans="11:22">
      <c r="K514" s="1341"/>
      <c r="L514" s="1341"/>
      <c r="M514" s="1341"/>
      <c r="N514" s="1341"/>
      <c r="O514" s="1341"/>
      <c r="P514" s="1341"/>
      <c r="Q514" s="1341"/>
      <c r="R514" s="1341"/>
      <c r="S514" s="1341"/>
      <c r="T514" s="1341"/>
      <c r="U514" s="1341"/>
      <c r="V514" s="1341"/>
    </row>
    <row r="515" spans="11:22">
      <c r="K515" s="1341"/>
      <c r="L515" s="1341"/>
      <c r="M515" s="1341"/>
      <c r="N515" s="1341"/>
      <c r="O515" s="1341"/>
      <c r="P515" s="1341"/>
      <c r="Q515" s="1341"/>
      <c r="R515" s="1341"/>
      <c r="S515" s="1341"/>
      <c r="T515" s="1341"/>
      <c r="U515" s="1341"/>
      <c r="V515" s="1341"/>
    </row>
    <row r="516" spans="11:22">
      <c r="K516" s="1341"/>
      <c r="L516" s="1341"/>
      <c r="M516" s="1341"/>
      <c r="N516" s="1341"/>
      <c r="O516" s="1341"/>
      <c r="P516" s="1341"/>
      <c r="Q516" s="1341"/>
      <c r="R516" s="1341"/>
      <c r="S516" s="1341"/>
      <c r="T516" s="1341"/>
      <c r="U516" s="1341"/>
      <c r="V516" s="1341"/>
    </row>
    <row r="517" spans="11:22">
      <c r="K517" s="1341"/>
      <c r="L517" s="1341"/>
      <c r="M517" s="1341"/>
      <c r="N517" s="1341"/>
      <c r="O517" s="1341"/>
      <c r="P517" s="1341"/>
      <c r="Q517" s="1341"/>
      <c r="R517" s="1341"/>
      <c r="S517" s="1341"/>
      <c r="T517" s="1341"/>
      <c r="U517" s="1341"/>
      <c r="V517" s="1341"/>
    </row>
    <row r="518" spans="11:22">
      <c r="K518" s="1341"/>
      <c r="L518" s="1341"/>
      <c r="M518" s="1341"/>
      <c r="N518" s="1341"/>
      <c r="O518" s="1341"/>
      <c r="P518" s="1341"/>
      <c r="Q518" s="1341"/>
      <c r="R518" s="1341"/>
      <c r="S518" s="1341"/>
      <c r="T518" s="1341"/>
      <c r="U518" s="1341"/>
      <c r="V518" s="1341"/>
    </row>
    <row r="519" spans="11:22">
      <c r="K519" s="1341"/>
      <c r="L519" s="1341"/>
      <c r="M519" s="1341"/>
      <c r="N519" s="1341"/>
      <c r="O519" s="1341"/>
      <c r="P519" s="1341"/>
      <c r="Q519" s="1341"/>
      <c r="R519" s="1341"/>
      <c r="S519" s="1341"/>
      <c r="T519" s="1341"/>
      <c r="U519" s="1341"/>
      <c r="V519" s="1341"/>
    </row>
    <row r="520" spans="11:22">
      <c r="K520" s="1341"/>
      <c r="L520" s="1341"/>
      <c r="M520" s="1341"/>
      <c r="N520" s="1341"/>
      <c r="O520" s="1341"/>
      <c r="P520" s="1341"/>
      <c r="Q520" s="1341"/>
      <c r="R520" s="1341"/>
      <c r="S520" s="1341"/>
      <c r="T520" s="1341"/>
      <c r="U520" s="1341"/>
      <c r="V520" s="1341"/>
    </row>
    <row r="521" spans="11:22">
      <c r="K521" s="1341"/>
      <c r="L521" s="1341"/>
      <c r="M521" s="1341"/>
      <c r="N521" s="1341"/>
      <c r="O521" s="1341"/>
      <c r="P521" s="1341"/>
      <c r="Q521" s="1341"/>
      <c r="R521" s="1341"/>
      <c r="S521" s="1341"/>
      <c r="T521" s="1341"/>
      <c r="U521" s="1341"/>
      <c r="V521" s="1341"/>
    </row>
    <row r="522" spans="11:22">
      <c r="K522" s="1341"/>
      <c r="L522" s="1341"/>
      <c r="M522" s="1341"/>
      <c r="N522" s="1341"/>
      <c r="O522" s="1341"/>
      <c r="P522" s="1341"/>
      <c r="Q522" s="1341"/>
      <c r="R522" s="1341"/>
      <c r="S522" s="1341"/>
      <c r="T522" s="1341"/>
      <c r="U522" s="1341"/>
      <c r="V522" s="1341"/>
    </row>
    <row r="523" spans="11:22">
      <c r="K523" s="1341"/>
      <c r="L523" s="1341"/>
      <c r="M523" s="1341"/>
      <c r="N523" s="1341"/>
      <c r="O523" s="1341"/>
      <c r="P523" s="1341"/>
      <c r="Q523" s="1341"/>
      <c r="R523" s="1341"/>
      <c r="S523" s="1341"/>
      <c r="T523" s="1341"/>
      <c r="U523" s="1341"/>
      <c r="V523" s="1341"/>
    </row>
    <row r="524" spans="11:22">
      <c r="K524" s="1341"/>
      <c r="L524" s="1341"/>
      <c r="M524" s="1341"/>
      <c r="N524" s="1341"/>
      <c r="O524" s="1341"/>
      <c r="P524" s="1341"/>
      <c r="Q524" s="1341"/>
      <c r="R524" s="1341"/>
      <c r="S524" s="1341"/>
      <c r="T524" s="1341"/>
      <c r="U524" s="1341"/>
      <c r="V524" s="1341"/>
    </row>
    <row r="525" spans="11:22">
      <c r="K525" s="1341"/>
      <c r="L525" s="1341"/>
      <c r="M525" s="1341"/>
      <c r="N525" s="1341"/>
      <c r="O525" s="1341"/>
      <c r="P525" s="1341"/>
      <c r="Q525" s="1341"/>
      <c r="R525" s="1341"/>
      <c r="S525" s="1341"/>
      <c r="T525" s="1341"/>
      <c r="U525" s="1341"/>
      <c r="V525" s="1341"/>
    </row>
    <row r="526" spans="11:22">
      <c r="K526" s="1341"/>
      <c r="L526" s="1341"/>
      <c r="M526" s="1341"/>
      <c r="N526" s="1341"/>
      <c r="O526" s="1341"/>
      <c r="P526" s="1341"/>
      <c r="Q526" s="1341"/>
      <c r="R526" s="1341"/>
      <c r="S526" s="1341"/>
      <c r="T526" s="1341"/>
      <c r="U526" s="1341"/>
      <c r="V526" s="1341"/>
    </row>
    <row r="527" spans="11:22">
      <c r="K527" s="1341"/>
      <c r="L527" s="1341"/>
      <c r="M527" s="1341"/>
      <c r="N527" s="1341"/>
      <c r="O527" s="1341"/>
      <c r="P527" s="1341"/>
      <c r="Q527" s="1341"/>
      <c r="R527" s="1341"/>
      <c r="S527" s="1341"/>
      <c r="T527" s="1341"/>
      <c r="U527" s="1341"/>
      <c r="V527" s="1341"/>
    </row>
    <row r="528" spans="11:22">
      <c r="K528" s="1341"/>
      <c r="L528" s="1341"/>
      <c r="M528" s="1341"/>
      <c r="N528" s="1341"/>
      <c r="O528" s="1341"/>
      <c r="P528" s="1341"/>
      <c r="Q528" s="1341"/>
      <c r="R528" s="1341"/>
      <c r="S528" s="1341"/>
      <c r="T528" s="1341"/>
      <c r="U528" s="1341"/>
      <c r="V528" s="1341"/>
    </row>
    <row r="529" spans="11:22">
      <c r="K529" s="1341"/>
      <c r="L529" s="1341"/>
      <c r="M529" s="1341"/>
      <c r="N529" s="1341"/>
      <c r="O529" s="1341"/>
      <c r="P529" s="1341"/>
      <c r="Q529" s="1341"/>
      <c r="R529" s="1341"/>
      <c r="S529" s="1341"/>
      <c r="T529" s="1341"/>
      <c r="U529" s="1341"/>
      <c r="V529" s="1341"/>
    </row>
    <row r="530" spans="11:22">
      <c r="K530" s="1341"/>
      <c r="L530" s="1341"/>
      <c r="M530" s="1341"/>
      <c r="N530" s="1341"/>
      <c r="O530" s="1341"/>
      <c r="P530" s="1341"/>
      <c r="Q530" s="1341"/>
      <c r="R530" s="1341"/>
      <c r="S530" s="1341"/>
      <c r="T530" s="1341"/>
      <c r="U530" s="1341"/>
      <c r="V530" s="1341"/>
    </row>
    <row r="531" spans="11:22">
      <c r="K531" s="1341"/>
      <c r="L531" s="1341"/>
      <c r="M531" s="1341"/>
      <c r="N531" s="1341"/>
      <c r="O531" s="1341"/>
      <c r="P531" s="1341"/>
      <c r="Q531" s="1341"/>
      <c r="R531" s="1341"/>
      <c r="S531" s="1341"/>
      <c r="T531" s="1341"/>
      <c r="U531" s="1341"/>
      <c r="V531" s="1341"/>
    </row>
    <row r="532" spans="11:22">
      <c r="K532" s="1341"/>
      <c r="L532" s="1341"/>
      <c r="M532" s="1341"/>
      <c r="N532" s="1341"/>
      <c r="O532" s="1341"/>
      <c r="P532" s="1341"/>
      <c r="Q532" s="1341"/>
      <c r="R532" s="1341"/>
      <c r="S532" s="1341"/>
      <c r="T532" s="1341"/>
      <c r="U532" s="1341"/>
      <c r="V532" s="1341"/>
    </row>
    <row r="533" spans="11:22">
      <c r="K533" s="1341"/>
      <c r="L533" s="1341"/>
      <c r="M533" s="1341"/>
      <c r="N533" s="1341"/>
      <c r="O533" s="1341"/>
      <c r="P533" s="1341"/>
      <c r="Q533" s="1341"/>
      <c r="R533" s="1341"/>
      <c r="S533" s="1341"/>
      <c r="T533" s="1341"/>
      <c r="U533" s="1341"/>
      <c r="V533" s="1341"/>
    </row>
    <row r="534" spans="11:22">
      <c r="K534" s="1341"/>
      <c r="L534" s="1341"/>
      <c r="M534" s="1341"/>
      <c r="N534" s="1341"/>
      <c r="O534" s="1341"/>
      <c r="P534" s="1341"/>
      <c r="Q534" s="1341"/>
      <c r="R534" s="1341"/>
      <c r="S534" s="1341"/>
      <c r="T534" s="1341"/>
      <c r="U534" s="1341"/>
      <c r="V534" s="1341"/>
    </row>
    <row r="535" spans="11:22">
      <c r="K535" s="1341"/>
      <c r="L535" s="1341"/>
      <c r="M535" s="1341"/>
      <c r="N535" s="1341"/>
      <c r="O535" s="1341"/>
      <c r="P535" s="1341"/>
      <c r="Q535" s="1341"/>
      <c r="R535" s="1341"/>
      <c r="S535" s="1341"/>
      <c r="T535" s="1341"/>
      <c r="U535" s="1341"/>
      <c r="V535" s="1341"/>
    </row>
    <row r="536" spans="11:22">
      <c r="K536" s="1341"/>
      <c r="L536" s="1341"/>
      <c r="M536" s="1341"/>
      <c r="N536" s="1341"/>
      <c r="O536" s="1341"/>
      <c r="P536" s="1341"/>
      <c r="Q536" s="1341"/>
      <c r="R536" s="1341"/>
      <c r="S536" s="1341"/>
      <c r="T536" s="1341"/>
      <c r="U536" s="1341"/>
      <c r="V536" s="1341"/>
    </row>
    <row r="537" spans="11:22">
      <c r="K537" s="1341"/>
      <c r="L537" s="1341"/>
      <c r="M537" s="1341"/>
      <c r="N537" s="1341"/>
      <c r="O537" s="1341"/>
      <c r="P537" s="1341"/>
      <c r="Q537" s="1341"/>
      <c r="R537" s="1341"/>
      <c r="S537" s="1341"/>
      <c r="T537" s="1341"/>
      <c r="U537" s="1341"/>
      <c r="V537" s="1341"/>
    </row>
    <row r="538" spans="11:22">
      <c r="K538" s="1341"/>
      <c r="L538" s="1341"/>
      <c r="M538" s="1341"/>
      <c r="N538" s="1341"/>
      <c r="O538" s="1341"/>
      <c r="P538" s="1341"/>
      <c r="Q538" s="1341"/>
      <c r="R538" s="1341"/>
      <c r="S538" s="1341"/>
      <c r="T538" s="1341"/>
      <c r="U538" s="1341"/>
      <c r="V538" s="1341"/>
    </row>
    <row r="539" spans="11:22">
      <c r="K539" s="1341"/>
      <c r="L539" s="1341"/>
      <c r="M539" s="1341"/>
      <c r="N539" s="1341"/>
      <c r="O539" s="1341"/>
      <c r="P539" s="1341"/>
      <c r="Q539" s="1341"/>
      <c r="R539" s="1341"/>
      <c r="S539" s="1341"/>
      <c r="T539" s="1341"/>
      <c r="U539" s="1341"/>
      <c r="V539" s="1341"/>
    </row>
    <row r="540" spans="11:22">
      <c r="K540" s="1341"/>
      <c r="L540" s="1341"/>
      <c r="M540" s="1341"/>
      <c r="N540" s="1341"/>
      <c r="O540" s="1341"/>
      <c r="P540" s="1341"/>
      <c r="Q540" s="1341"/>
      <c r="R540" s="1341"/>
      <c r="S540" s="1341"/>
      <c r="T540" s="1341"/>
      <c r="U540" s="1341"/>
      <c r="V540" s="1341"/>
    </row>
    <row r="541" spans="11:22">
      <c r="K541" s="1341"/>
      <c r="L541" s="1341"/>
      <c r="M541" s="1341"/>
      <c r="N541" s="1341"/>
      <c r="O541" s="1341"/>
      <c r="P541" s="1341"/>
      <c r="Q541" s="1341"/>
      <c r="R541" s="1341"/>
      <c r="S541" s="1341"/>
      <c r="T541" s="1341"/>
      <c r="U541" s="1341"/>
      <c r="V541" s="1341"/>
    </row>
    <row r="542" spans="11:22">
      <c r="K542" s="1341"/>
      <c r="L542" s="1341"/>
      <c r="M542" s="1341"/>
      <c r="N542" s="1341"/>
      <c r="O542" s="1341"/>
      <c r="P542" s="1341"/>
      <c r="Q542" s="1341"/>
      <c r="R542" s="1341"/>
      <c r="S542" s="1341"/>
      <c r="T542" s="1341"/>
      <c r="U542" s="1341"/>
      <c r="V542" s="1341"/>
    </row>
    <row r="543" spans="11:22">
      <c r="K543" s="1341"/>
      <c r="L543" s="1341"/>
      <c r="M543" s="1341"/>
      <c r="N543" s="1341"/>
      <c r="O543" s="1341"/>
      <c r="P543" s="1341"/>
      <c r="Q543" s="1341"/>
      <c r="R543" s="1341"/>
      <c r="S543" s="1341"/>
      <c r="T543" s="1341"/>
      <c r="U543" s="1341"/>
      <c r="V543" s="1341"/>
    </row>
    <row r="544" spans="11:22">
      <c r="K544" s="1341"/>
      <c r="L544" s="1341"/>
      <c r="M544" s="1341"/>
      <c r="N544" s="1341"/>
      <c r="O544" s="1341"/>
      <c r="P544" s="1341"/>
      <c r="Q544" s="1341"/>
      <c r="R544" s="1341"/>
      <c r="S544" s="1341"/>
      <c r="T544" s="1341"/>
      <c r="U544" s="1341"/>
      <c r="V544" s="1341"/>
    </row>
    <row r="545" spans="11:22">
      <c r="K545" s="1341"/>
      <c r="L545" s="1341"/>
      <c r="M545" s="1341"/>
      <c r="N545" s="1341"/>
      <c r="O545" s="1341"/>
      <c r="P545" s="1341"/>
      <c r="Q545" s="1341"/>
      <c r="R545" s="1341"/>
      <c r="S545" s="1341"/>
      <c r="T545" s="1341"/>
      <c r="U545" s="1341"/>
      <c r="V545" s="1341"/>
    </row>
    <row r="546" spans="11:22">
      <c r="K546" s="1341"/>
      <c r="L546" s="1341"/>
      <c r="M546" s="1341"/>
      <c r="N546" s="1341"/>
      <c r="O546" s="1341"/>
      <c r="P546" s="1341"/>
      <c r="Q546" s="1341"/>
      <c r="R546" s="1341"/>
      <c r="S546" s="1341"/>
      <c r="T546" s="1341"/>
      <c r="U546" s="1341"/>
      <c r="V546" s="1341"/>
    </row>
    <row r="547" spans="11:22">
      <c r="K547" s="1341"/>
      <c r="L547" s="1341"/>
      <c r="M547" s="1341"/>
      <c r="N547" s="1341"/>
      <c r="O547" s="1341"/>
      <c r="P547" s="1341"/>
      <c r="Q547" s="1341"/>
      <c r="R547" s="1341"/>
      <c r="S547" s="1341"/>
      <c r="T547" s="1341"/>
      <c r="U547" s="1341"/>
      <c r="V547" s="1341"/>
    </row>
    <row r="548" spans="11:22">
      <c r="K548" s="1341"/>
      <c r="L548" s="1341"/>
      <c r="M548" s="1341"/>
      <c r="N548" s="1341"/>
      <c r="O548" s="1341"/>
      <c r="P548" s="1341"/>
      <c r="Q548" s="1341"/>
      <c r="R548" s="1341"/>
      <c r="S548" s="1341"/>
      <c r="T548" s="1341"/>
      <c r="U548" s="1341"/>
      <c r="V548" s="1341"/>
    </row>
    <row r="549" spans="11:22">
      <c r="K549" s="1341"/>
      <c r="L549" s="1341"/>
      <c r="M549" s="1341"/>
      <c r="N549" s="1341"/>
      <c r="O549" s="1341"/>
      <c r="P549" s="1341"/>
      <c r="Q549" s="1341"/>
      <c r="R549" s="1341"/>
      <c r="S549" s="1341"/>
      <c r="T549" s="1341"/>
      <c r="U549" s="1341"/>
      <c r="V549" s="1341"/>
    </row>
    <row r="550" spans="11:22">
      <c r="K550" s="1341"/>
      <c r="L550" s="1341"/>
      <c r="M550" s="1341"/>
      <c r="N550" s="1341"/>
      <c r="O550" s="1341"/>
      <c r="P550" s="1341"/>
      <c r="Q550" s="1341"/>
      <c r="R550" s="1341"/>
      <c r="S550" s="1341"/>
      <c r="T550" s="1341"/>
      <c r="U550" s="1341"/>
      <c r="V550" s="1341"/>
    </row>
    <row r="551" spans="11:22">
      <c r="K551" s="1341"/>
      <c r="L551" s="1341"/>
      <c r="M551" s="1341"/>
      <c r="N551" s="1341"/>
      <c r="O551" s="1341"/>
      <c r="P551" s="1341"/>
      <c r="Q551" s="1341"/>
      <c r="R551" s="1341"/>
      <c r="S551" s="1341"/>
      <c r="T551" s="1341"/>
      <c r="U551" s="1341"/>
      <c r="V551" s="1341"/>
    </row>
    <row r="552" spans="11:22">
      <c r="K552" s="1341"/>
      <c r="L552" s="1341"/>
      <c r="M552" s="1341"/>
      <c r="N552" s="1341"/>
      <c r="O552" s="1341"/>
      <c r="P552" s="1341"/>
      <c r="Q552" s="1341"/>
      <c r="R552" s="1341"/>
      <c r="S552" s="1341"/>
      <c r="T552" s="1341"/>
      <c r="U552" s="1341"/>
      <c r="V552" s="1341"/>
    </row>
    <row r="553" spans="11:22">
      <c r="K553" s="1341"/>
      <c r="L553" s="1341"/>
      <c r="M553" s="1341"/>
      <c r="N553" s="1341"/>
      <c r="O553" s="1341"/>
      <c r="P553" s="1341"/>
      <c r="Q553" s="1341"/>
      <c r="R553" s="1341"/>
      <c r="S553" s="1341"/>
      <c r="T553" s="1341"/>
      <c r="U553" s="1341"/>
      <c r="V553" s="1341"/>
    </row>
    <row r="554" spans="11:22">
      <c r="K554" s="1341"/>
      <c r="L554" s="1341"/>
      <c r="M554" s="1341"/>
      <c r="N554" s="1341"/>
      <c r="O554" s="1341"/>
      <c r="P554" s="1341"/>
      <c r="Q554" s="1341"/>
      <c r="R554" s="1341"/>
      <c r="S554" s="1341"/>
      <c r="T554" s="1341"/>
      <c r="U554" s="1341"/>
      <c r="V554" s="1341"/>
    </row>
    <row r="555" spans="11:22">
      <c r="K555" s="1341"/>
      <c r="L555" s="1341"/>
      <c r="M555" s="1341"/>
      <c r="N555" s="1341"/>
      <c r="O555" s="1341"/>
      <c r="P555" s="1341"/>
      <c r="Q555" s="1341"/>
      <c r="R555" s="1341"/>
      <c r="S555" s="1341"/>
      <c r="T555" s="1341"/>
      <c r="U555" s="1341"/>
      <c r="V555" s="1341"/>
    </row>
    <row r="556" spans="11:22">
      <c r="K556" s="1341"/>
      <c r="L556" s="1341"/>
      <c r="M556" s="1341"/>
      <c r="N556" s="1341"/>
      <c r="O556" s="1341"/>
      <c r="P556" s="1341"/>
      <c r="Q556" s="1341"/>
      <c r="R556" s="1341"/>
      <c r="S556" s="1341"/>
      <c r="T556" s="1341"/>
      <c r="U556" s="1341"/>
      <c r="V556" s="1341"/>
    </row>
    <row r="557" spans="11:22">
      <c r="K557" s="1341"/>
      <c r="L557" s="1341"/>
      <c r="M557" s="1341"/>
      <c r="N557" s="1341"/>
      <c r="O557" s="1341"/>
      <c r="P557" s="1341"/>
      <c r="Q557" s="1341"/>
      <c r="R557" s="1341"/>
      <c r="S557" s="1341"/>
      <c r="T557" s="1341"/>
      <c r="U557" s="1341"/>
      <c r="V557" s="1341"/>
    </row>
    <row r="558" spans="11:22">
      <c r="K558" s="1341"/>
      <c r="L558" s="1341"/>
      <c r="M558" s="1341"/>
      <c r="N558" s="1341"/>
      <c r="O558" s="1341"/>
      <c r="P558" s="1341"/>
      <c r="Q558" s="1341"/>
      <c r="R558" s="1341"/>
      <c r="S558" s="1341"/>
      <c r="T558" s="1341"/>
      <c r="U558" s="1341"/>
      <c r="V558" s="1341"/>
    </row>
    <row r="559" spans="11:22">
      <c r="K559" s="1341"/>
      <c r="L559" s="1341"/>
      <c r="M559" s="1341"/>
      <c r="N559" s="1341"/>
      <c r="O559" s="1341"/>
      <c r="P559" s="1341"/>
      <c r="Q559" s="1341"/>
      <c r="R559" s="1341"/>
      <c r="S559" s="1341"/>
      <c r="T559" s="1341"/>
      <c r="U559" s="1341"/>
      <c r="V559" s="1341"/>
    </row>
    <row r="560" spans="11:22">
      <c r="K560" s="1341"/>
      <c r="L560" s="1341"/>
      <c r="M560" s="1341"/>
      <c r="N560" s="1341"/>
      <c r="O560" s="1341"/>
      <c r="P560" s="1341"/>
      <c r="Q560" s="1341"/>
      <c r="R560" s="1341"/>
      <c r="S560" s="1341"/>
      <c r="T560" s="1341"/>
      <c r="U560" s="1341"/>
      <c r="V560" s="1341"/>
    </row>
    <row r="561" spans="11:22">
      <c r="K561" s="1341"/>
      <c r="L561" s="1341"/>
      <c r="M561" s="1341"/>
      <c r="N561" s="1341"/>
      <c r="O561" s="1341"/>
      <c r="P561" s="1341"/>
      <c r="Q561" s="1341"/>
      <c r="R561" s="1341"/>
      <c r="S561" s="1341"/>
      <c r="T561" s="1341"/>
      <c r="U561" s="1341"/>
      <c r="V561" s="1341"/>
    </row>
    <row r="562" spans="11:22">
      <c r="K562" s="1341"/>
      <c r="L562" s="1341"/>
      <c r="M562" s="1341"/>
      <c r="N562" s="1341"/>
      <c r="O562" s="1341"/>
      <c r="P562" s="1341"/>
      <c r="Q562" s="1341"/>
      <c r="R562" s="1341"/>
      <c r="S562" s="1341"/>
      <c r="T562" s="1341"/>
      <c r="U562" s="1341"/>
      <c r="V562" s="1341"/>
    </row>
    <row r="563" spans="11:22">
      <c r="K563" s="1341"/>
      <c r="L563" s="1341"/>
      <c r="M563" s="1341"/>
      <c r="N563" s="1341"/>
      <c r="O563" s="1341"/>
      <c r="P563" s="1341"/>
      <c r="Q563" s="1341"/>
      <c r="R563" s="1341"/>
      <c r="S563" s="1341"/>
      <c r="T563" s="1341"/>
      <c r="U563" s="1341"/>
      <c r="V563" s="1341"/>
    </row>
    <row r="564" spans="11:22">
      <c r="K564" s="1341"/>
      <c r="L564" s="1341"/>
      <c r="M564" s="1341"/>
      <c r="N564" s="1341"/>
      <c r="O564" s="1341"/>
      <c r="P564" s="1341"/>
      <c r="Q564" s="1341"/>
      <c r="R564" s="1341"/>
      <c r="S564" s="1341"/>
      <c r="T564" s="1341"/>
      <c r="U564" s="1341"/>
      <c r="V564" s="1341"/>
    </row>
    <row r="565" spans="11:22">
      <c r="K565" s="1341"/>
      <c r="L565" s="1341"/>
      <c r="M565" s="1341"/>
      <c r="N565" s="1341"/>
      <c r="O565" s="1341"/>
      <c r="P565" s="1341"/>
      <c r="Q565" s="1341"/>
      <c r="R565" s="1341"/>
      <c r="S565" s="1341"/>
      <c r="T565" s="1341"/>
      <c r="U565" s="1341"/>
      <c r="V565" s="1341"/>
    </row>
    <row r="566" spans="11:22">
      <c r="K566" s="1341"/>
      <c r="L566" s="1341"/>
      <c r="M566" s="1341"/>
      <c r="N566" s="1341"/>
      <c r="O566" s="1341"/>
      <c r="P566" s="1341"/>
      <c r="Q566" s="1341"/>
      <c r="R566" s="1341"/>
      <c r="S566" s="1341"/>
      <c r="T566" s="1341"/>
      <c r="U566" s="1341"/>
      <c r="V566" s="1341"/>
    </row>
    <row r="567" spans="11:22">
      <c r="K567" s="1341"/>
      <c r="L567" s="1341"/>
      <c r="M567" s="1341"/>
      <c r="N567" s="1341"/>
      <c r="O567" s="1341"/>
      <c r="P567" s="1341"/>
      <c r="Q567" s="1341"/>
      <c r="R567" s="1341"/>
      <c r="S567" s="1341"/>
      <c r="T567" s="1341"/>
      <c r="U567" s="1341"/>
      <c r="V567" s="1341"/>
    </row>
    <row r="568" spans="11:22">
      <c r="K568" s="1341"/>
      <c r="L568" s="1341"/>
      <c r="M568" s="1341"/>
      <c r="N568" s="1341"/>
      <c r="O568" s="1341"/>
      <c r="P568" s="1341"/>
      <c r="Q568" s="1341"/>
      <c r="R568" s="1341"/>
      <c r="S568" s="1341"/>
      <c r="T568" s="1341"/>
      <c r="U568" s="1341"/>
      <c r="V568" s="1341"/>
    </row>
    <row r="569" spans="11:22">
      <c r="K569" s="1341"/>
      <c r="L569" s="1341"/>
      <c r="M569" s="1341"/>
      <c r="N569" s="1341"/>
      <c r="O569" s="1341"/>
      <c r="P569" s="1341"/>
      <c r="Q569" s="1341"/>
      <c r="R569" s="1341"/>
      <c r="S569" s="1341"/>
      <c r="T569" s="1341"/>
      <c r="U569" s="1341"/>
      <c r="V569" s="1341"/>
    </row>
    <row r="570" spans="11:22">
      <c r="K570" s="1341"/>
      <c r="L570" s="1341"/>
      <c r="M570" s="1341"/>
      <c r="N570" s="1341"/>
      <c r="O570" s="1341"/>
      <c r="P570" s="1341"/>
      <c r="Q570" s="1341"/>
      <c r="R570" s="1341"/>
      <c r="S570" s="1341"/>
      <c r="T570" s="1341"/>
      <c r="U570" s="1341"/>
      <c r="V570" s="1330"/>
    </row>
    <row r="571" spans="11:22">
      <c r="K571" s="1341"/>
      <c r="L571" s="1341"/>
      <c r="M571" s="1341"/>
      <c r="N571" s="1341"/>
      <c r="O571" s="1341"/>
      <c r="P571" s="1341"/>
      <c r="Q571" s="1341"/>
      <c r="R571" s="1341"/>
      <c r="S571" s="1341"/>
      <c r="T571" s="1341"/>
      <c r="U571" s="1341"/>
      <c r="V571" s="1330"/>
    </row>
    <row r="572" spans="11:22">
      <c r="K572" s="1341"/>
      <c r="L572" s="1341"/>
      <c r="M572" s="1341"/>
      <c r="N572" s="1341"/>
      <c r="O572" s="1341"/>
      <c r="P572" s="1341"/>
      <c r="Q572" s="1341"/>
      <c r="R572" s="1341"/>
      <c r="S572" s="1341"/>
      <c r="T572" s="1341"/>
      <c r="U572" s="1341"/>
      <c r="V572" s="1330"/>
    </row>
    <row r="573" spans="11:22">
      <c r="K573" s="1341"/>
      <c r="L573" s="1341"/>
      <c r="M573" s="1341"/>
      <c r="N573" s="1341"/>
      <c r="O573" s="1341"/>
      <c r="P573" s="1341"/>
      <c r="Q573" s="1341"/>
      <c r="R573" s="1341"/>
      <c r="S573" s="1341"/>
      <c r="T573" s="1341"/>
      <c r="U573" s="1341"/>
      <c r="V573" s="1330"/>
    </row>
    <row r="574" spans="11:22">
      <c r="K574" s="1341"/>
      <c r="L574" s="1341"/>
      <c r="M574" s="1341"/>
      <c r="N574" s="1341"/>
      <c r="O574" s="1341"/>
      <c r="P574" s="1341"/>
      <c r="Q574" s="1341"/>
      <c r="R574" s="1341"/>
      <c r="S574" s="1341"/>
      <c r="T574" s="1341"/>
      <c r="U574" s="1341"/>
      <c r="V574" s="1330"/>
    </row>
    <row r="575" spans="11:22">
      <c r="K575" s="1341"/>
      <c r="L575" s="1341"/>
      <c r="M575" s="1341"/>
      <c r="N575" s="1341"/>
      <c r="O575" s="1341"/>
      <c r="P575" s="1341"/>
      <c r="Q575" s="1341"/>
      <c r="R575" s="1341"/>
      <c r="S575" s="1341"/>
      <c r="T575" s="1341"/>
      <c r="U575" s="1341"/>
      <c r="V575" s="1330"/>
    </row>
    <row r="576" spans="11:22">
      <c r="K576" s="1341"/>
      <c r="L576" s="1341"/>
      <c r="M576" s="1341"/>
      <c r="N576" s="1341"/>
      <c r="O576" s="1341"/>
      <c r="P576" s="1341"/>
      <c r="Q576" s="1341"/>
      <c r="R576" s="1341"/>
      <c r="S576" s="1341"/>
      <c r="T576" s="1341"/>
      <c r="U576" s="1341"/>
      <c r="V576" s="1330"/>
    </row>
    <row r="577" spans="11:22">
      <c r="K577" s="1341"/>
      <c r="L577" s="1341"/>
      <c r="M577" s="1341"/>
      <c r="N577" s="1341"/>
      <c r="O577" s="1341"/>
      <c r="P577" s="1341"/>
      <c r="Q577" s="1341"/>
      <c r="R577" s="1341"/>
      <c r="S577" s="1341"/>
      <c r="T577" s="1341"/>
      <c r="U577" s="1341"/>
      <c r="V577" s="1330"/>
    </row>
    <row r="578" spans="11:22">
      <c r="K578" s="1341"/>
      <c r="L578" s="1341"/>
      <c r="M578" s="1341"/>
      <c r="N578" s="1341"/>
      <c r="O578" s="1341"/>
      <c r="P578" s="1341"/>
      <c r="Q578" s="1341"/>
      <c r="R578" s="1341"/>
      <c r="S578" s="1341"/>
      <c r="T578" s="1341"/>
      <c r="U578" s="1341"/>
      <c r="V578" s="1330"/>
    </row>
    <row r="579" spans="11:22">
      <c r="K579" s="1341"/>
      <c r="L579" s="1341"/>
      <c r="M579" s="1341"/>
      <c r="N579" s="1341"/>
      <c r="O579" s="1341"/>
      <c r="P579" s="1341"/>
      <c r="Q579" s="1341"/>
      <c r="R579" s="1341"/>
      <c r="S579" s="1341"/>
      <c r="T579" s="1341"/>
      <c r="U579" s="1341"/>
      <c r="V579" s="1330"/>
    </row>
    <row r="580" spans="11:22">
      <c r="K580" s="1341"/>
      <c r="L580" s="1341"/>
      <c r="M580" s="1341"/>
      <c r="N580" s="1341"/>
      <c r="O580" s="1341"/>
      <c r="P580" s="1341"/>
      <c r="Q580" s="1341"/>
      <c r="R580" s="1341"/>
      <c r="S580" s="1341"/>
      <c r="T580" s="1341"/>
      <c r="U580" s="1341"/>
      <c r="V580" s="1330"/>
    </row>
    <row r="581" spans="11:22">
      <c r="K581" s="1341"/>
      <c r="L581" s="1341"/>
      <c r="M581" s="1341"/>
      <c r="N581" s="1341"/>
      <c r="O581" s="1341"/>
      <c r="P581" s="1341"/>
      <c r="Q581" s="1341"/>
      <c r="R581" s="1341"/>
      <c r="S581" s="1341"/>
      <c r="T581" s="1341"/>
      <c r="U581" s="1341"/>
      <c r="V581" s="1330"/>
    </row>
    <row r="582" spans="11:22">
      <c r="K582" s="1341"/>
      <c r="L582" s="1341"/>
      <c r="M582" s="1341"/>
      <c r="N582" s="1341"/>
      <c r="O582" s="1341"/>
      <c r="P582" s="1341"/>
      <c r="Q582" s="1341"/>
      <c r="R582" s="1341"/>
      <c r="S582" s="1341"/>
      <c r="T582" s="1341"/>
      <c r="U582" s="1341"/>
      <c r="V582" s="1330"/>
    </row>
    <row r="583" spans="11:22">
      <c r="K583" s="1341"/>
      <c r="L583" s="1341"/>
      <c r="M583" s="1341"/>
      <c r="N583" s="1341"/>
      <c r="O583" s="1341"/>
      <c r="P583" s="1341"/>
      <c r="Q583" s="1341"/>
      <c r="R583" s="1341"/>
      <c r="S583" s="1341"/>
      <c r="T583" s="1341"/>
      <c r="U583" s="1341"/>
      <c r="V583" s="1330"/>
    </row>
    <row r="584" spans="11:22">
      <c r="K584" s="1341"/>
      <c r="L584" s="1341"/>
      <c r="M584" s="1341"/>
      <c r="N584" s="1341"/>
      <c r="O584" s="1341"/>
      <c r="P584" s="1341"/>
      <c r="Q584" s="1341"/>
      <c r="R584" s="1341"/>
      <c r="S584" s="1341"/>
      <c r="T584" s="1341"/>
      <c r="U584" s="1341"/>
      <c r="V584" s="1330"/>
    </row>
    <row r="585" spans="11:22">
      <c r="K585" s="1341"/>
      <c r="L585" s="1341"/>
      <c r="M585" s="1341"/>
      <c r="N585" s="1341"/>
      <c r="O585" s="1341"/>
      <c r="P585" s="1341"/>
      <c r="Q585" s="1341"/>
      <c r="R585" s="1341"/>
      <c r="S585" s="1341"/>
      <c r="T585" s="1341"/>
      <c r="U585" s="1341"/>
      <c r="V585" s="1330"/>
    </row>
    <row r="586" spans="11:22">
      <c r="K586" s="1341"/>
      <c r="L586" s="1341"/>
      <c r="M586" s="1341"/>
      <c r="N586" s="1341"/>
      <c r="O586" s="1341"/>
      <c r="P586" s="1341"/>
      <c r="Q586" s="1341"/>
      <c r="R586" s="1341"/>
      <c r="S586" s="1341"/>
      <c r="T586" s="1341"/>
      <c r="U586" s="1341"/>
      <c r="V586" s="1330"/>
    </row>
    <row r="587" spans="11:22">
      <c r="K587" s="1341"/>
      <c r="L587" s="1341"/>
      <c r="M587" s="1341"/>
      <c r="N587" s="1341"/>
      <c r="O587" s="1341"/>
      <c r="P587" s="1341"/>
      <c r="Q587" s="1341"/>
      <c r="R587" s="1341"/>
      <c r="S587" s="1341"/>
      <c r="T587" s="1341"/>
      <c r="U587" s="1341"/>
      <c r="V587" s="1330"/>
    </row>
    <row r="588" spans="11:22">
      <c r="K588" s="1341"/>
      <c r="L588" s="1341"/>
      <c r="M588" s="1341"/>
      <c r="N588" s="1341"/>
      <c r="O588" s="1341"/>
      <c r="P588" s="1341"/>
      <c r="Q588" s="1341"/>
      <c r="R588" s="1341"/>
      <c r="S588" s="1341"/>
      <c r="T588" s="1341"/>
      <c r="U588" s="1341"/>
      <c r="V588" s="1330"/>
    </row>
    <row r="589" spans="11:22">
      <c r="K589" s="1341"/>
      <c r="L589" s="1341"/>
      <c r="M589" s="1341"/>
      <c r="N589" s="1341"/>
      <c r="O589" s="1341"/>
      <c r="P589" s="1341"/>
      <c r="Q589" s="1341"/>
      <c r="R589" s="1341"/>
      <c r="S589" s="1341"/>
      <c r="T589" s="1341"/>
      <c r="U589" s="1341"/>
      <c r="V589" s="1330"/>
    </row>
    <row r="590" spans="11:22">
      <c r="K590" s="1341"/>
      <c r="L590" s="1341"/>
      <c r="M590" s="1341"/>
      <c r="N590" s="1341"/>
      <c r="O590" s="1341"/>
      <c r="P590" s="1341"/>
      <c r="Q590" s="1341"/>
      <c r="R590" s="1341"/>
      <c r="S590" s="1341"/>
      <c r="T590" s="1341"/>
      <c r="U590" s="1341"/>
      <c r="V590" s="1330"/>
    </row>
    <row r="591" spans="11:22">
      <c r="K591" s="1341"/>
      <c r="L591" s="1341"/>
      <c r="M591" s="1341"/>
      <c r="N591" s="1341"/>
      <c r="O591" s="1341"/>
      <c r="P591" s="1341"/>
      <c r="Q591" s="1341"/>
      <c r="R591" s="1341"/>
      <c r="S591" s="1341"/>
      <c r="T591" s="1341"/>
      <c r="U591" s="1341"/>
      <c r="V591" s="1330"/>
    </row>
    <row r="592" spans="11:22">
      <c r="K592" s="1341"/>
      <c r="L592" s="1341"/>
      <c r="M592" s="1341"/>
      <c r="N592" s="1341"/>
      <c r="O592" s="1341"/>
      <c r="P592" s="1341"/>
      <c r="Q592" s="1341"/>
      <c r="R592" s="1341"/>
      <c r="S592" s="1341"/>
      <c r="T592" s="1341"/>
      <c r="U592" s="1341"/>
      <c r="V592" s="1330"/>
    </row>
    <row r="593" spans="11:22">
      <c r="K593" s="1341"/>
      <c r="L593" s="1341"/>
      <c r="M593" s="1341"/>
      <c r="N593" s="1341"/>
      <c r="O593" s="1341"/>
      <c r="P593" s="1341"/>
      <c r="Q593" s="1341"/>
      <c r="R593" s="1341"/>
      <c r="S593" s="1341"/>
      <c r="T593" s="1341"/>
      <c r="U593" s="1341"/>
      <c r="V593" s="1330"/>
    </row>
    <row r="594" spans="11:22">
      <c r="K594" s="1341"/>
      <c r="L594" s="1341"/>
      <c r="M594" s="1341"/>
      <c r="N594" s="1341"/>
      <c r="O594" s="1341"/>
      <c r="P594" s="1341"/>
      <c r="Q594" s="1341"/>
      <c r="R594" s="1341"/>
      <c r="S594" s="1341"/>
      <c r="T594" s="1341"/>
      <c r="U594" s="1341"/>
      <c r="V594" s="1330"/>
    </row>
    <row r="595" spans="11:22">
      <c r="K595" s="1341"/>
      <c r="L595" s="1341"/>
      <c r="M595" s="1341"/>
      <c r="N595" s="1341"/>
      <c r="O595" s="1341"/>
      <c r="P595" s="1341"/>
      <c r="Q595" s="1341"/>
      <c r="R595" s="1341"/>
      <c r="S595" s="1341"/>
      <c r="T595" s="1341"/>
      <c r="U595" s="1341"/>
      <c r="V595" s="1330"/>
    </row>
    <row r="596" spans="11:22">
      <c r="K596" s="1341"/>
      <c r="L596" s="1341"/>
      <c r="M596" s="1341"/>
      <c r="N596" s="1341"/>
      <c r="O596" s="1341"/>
      <c r="P596" s="1341"/>
      <c r="Q596" s="1341"/>
      <c r="R596" s="1341"/>
      <c r="S596" s="1341"/>
      <c r="T596" s="1341"/>
      <c r="U596" s="1341"/>
      <c r="V596" s="1330"/>
    </row>
    <row r="597" spans="11:22">
      <c r="K597" s="1341"/>
      <c r="L597" s="1341"/>
      <c r="M597" s="1341"/>
      <c r="N597" s="1341"/>
      <c r="O597" s="1341"/>
      <c r="P597" s="1341"/>
      <c r="Q597" s="1341"/>
      <c r="R597" s="1341"/>
      <c r="S597" s="1341"/>
      <c r="T597" s="1341"/>
      <c r="U597" s="1341"/>
      <c r="V597" s="1330"/>
    </row>
    <row r="598" spans="11:22">
      <c r="K598" s="1341"/>
      <c r="L598" s="1341"/>
      <c r="M598" s="1341"/>
      <c r="N598" s="1341"/>
      <c r="O598" s="1341"/>
      <c r="P598" s="1341"/>
      <c r="Q598" s="1341"/>
      <c r="R598" s="1341"/>
      <c r="S598" s="1341"/>
      <c r="T598" s="1341"/>
      <c r="U598" s="1341"/>
      <c r="V598" s="1330"/>
    </row>
    <row r="599" spans="11:22">
      <c r="K599" s="1341"/>
      <c r="L599" s="1341"/>
      <c r="M599" s="1341"/>
      <c r="N599" s="1341"/>
      <c r="O599" s="1341"/>
      <c r="P599" s="1341"/>
      <c r="Q599" s="1341"/>
      <c r="R599" s="1341"/>
      <c r="S599" s="1341"/>
      <c r="T599" s="1341"/>
      <c r="U599" s="1341"/>
      <c r="V599" s="1330"/>
    </row>
    <row r="600" spans="11:22">
      <c r="K600" s="1341"/>
      <c r="L600" s="1341"/>
      <c r="M600" s="1341"/>
      <c r="N600" s="1341"/>
      <c r="O600" s="1341"/>
      <c r="P600" s="1341"/>
      <c r="Q600" s="1341"/>
      <c r="R600" s="1341"/>
      <c r="S600" s="1341"/>
      <c r="T600" s="1341"/>
      <c r="U600" s="1341"/>
      <c r="V600" s="1330"/>
    </row>
    <row r="601" spans="11:22">
      <c r="K601" s="1341"/>
      <c r="L601" s="1341"/>
      <c r="M601" s="1341"/>
      <c r="N601" s="1341"/>
      <c r="O601" s="1341"/>
      <c r="P601" s="1341"/>
      <c r="Q601" s="1341"/>
      <c r="R601" s="1341"/>
      <c r="S601" s="1341"/>
      <c r="T601" s="1341"/>
      <c r="U601" s="1341"/>
      <c r="V601" s="1330"/>
    </row>
    <row r="602" spans="11:22">
      <c r="K602" s="1341"/>
      <c r="L602" s="1341"/>
      <c r="M602" s="1341"/>
      <c r="N602" s="1341"/>
      <c r="O602" s="1341"/>
      <c r="P602" s="1341"/>
      <c r="Q602" s="1341"/>
      <c r="R602" s="1341"/>
      <c r="S602" s="1341"/>
      <c r="T602" s="1341"/>
      <c r="U602" s="1341"/>
      <c r="V602" s="1330"/>
    </row>
    <row r="603" spans="11:22">
      <c r="K603" s="1341"/>
      <c r="L603" s="1341"/>
      <c r="M603" s="1341"/>
      <c r="N603" s="1341"/>
      <c r="O603" s="1341"/>
      <c r="P603" s="1341"/>
      <c r="Q603" s="1341"/>
      <c r="R603" s="1341"/>
      <c r="S603" s="1341"/>
      <c r="T603" s="1341"/>
      <c r="U603" s="1341"/>
      <c r="V603" s="1330"/>
    </row>
    <row r="604" spans="11:22">
      <c r="K604" s="1341"/>
      <c r="L604" s="1341"/>
      <c r="M604" s="1341"/>
      <c r="N604" s="1341"/>
      <c r="O604" s="1341"/>
      <c r="P604" s="1341"/>
      <c r="Q604" s="1341"/>
      <c r="R604" s="1341"/>
      <c r="S604" s="1341"/>
      <c r="T604" s="1341"/>
      <c r="U604" s="1341"/>
      <c r="V604" s="1330"/>
    </row>
    <row r="605" spans="11:22">
      <c r="K605" s="1341"/>
      <c r="L605" s="1341"/>
      <c r="M605" s="1341"/>
      <c r="N605" s="1341"/>
      <c r="O605" s="1341"/>
      <c r="P605" s="1341"/>
      <c r="Q605" s="1341"/>
      <c r="R605" s="1341"/>
      <c r="S605" s="1341"/>
      <c r="T605" s="1341"/>
      <c r="U605" s="1341"/>
      <c r="V605" s="1330"/>
    </row>
    <row r="606" spans="11:22">
      <c r="K606" s="1341"/>
      <c r="L606" s="1341"/>
      <c r="M606" s="1341"/>
      <c r="N606" s="1341"/>
      <c r="O606" s="1341"/>
      <c r="P606" s="1341"/>
      <c r="Q606" s="1341"/>
      <c r="R606" s="1341"/>
      <c r="S606" s="1341"/>
      <c r="T606" s="1341"/>
      <c r="U606" s="1341"/>
      <c r="V606" s="1330"/>
    </row>
    <row r="607" spans="11:22">
      <c r="K607" s="1341"/>
      <c r="L607" s="1341"/>
      <c r="M607" s="1341"/>
      <c r="N607" s="1341"/>
      <c r="O607" s="1341"/>
      <c r="P607" s="1341"/>
      <c r="Q607" s="1341"/>
      <c r="R607" s="1341"/>
      <c r="S607" s="1341"/>
      <c r="T607" s="1341"/>
      <c r="U607" s="1341"/>
      <c r="V607" s="1330"/>
    </row>
    <row r="608" spans="11:22">
      <c r="K608" s="1341"/>
      <c r="L608" s="1341"/>
      <c r="M608" s="1341"/>
      <c r="N608" s="1341"/>
      <c r="O608" s="1341"/>
      <c r="P608" s="1341"/>
      <c r="Q608" s="1341"/>
      <c r="R608" s="1341"/>
      <c r="S608" s="1341"/>
      <c r="T608" s="1341"/>
      <c r="U608" s="1341"/>
      <c r="V608" s="1330"/>
    </row>
    <row r="609" spans="11:22">
      <c r="K609" s="1341"/>
      <c r="L609" s="1341"/>
      <c r="M609" s="1341"/>
      <c r="N609" s="1341"/>
      <c r="O609" s="1341"/>
      <c r="P609" s="1341"/>
      <c r="Q609" s="1341"/>
      <c r="R609" s="1341"/>
      <c r="S609" s="1341"/>
      <c r="T609" s="1341"/>
      <c r="U609" s="1341"/>
      <c r="V609" s="1330"/>
    </row>
    <row r="610" spans="11:22">
      <c r="K610" s="1341"/>
      <c r="L610" s="1341"/>
      <c r="M610" s="1341"/>
      <c r="N610" s="1341"/>
      <c r="O610" s="1341"/>
      <c r="P610" s="1341"/>
      <c r="Q610" s="1341"/>
      <c r="R610" s="1341"/>
      <c r="S610" s="1341"/>
      <c r="T610" s="1341"/>
      <c r="U610" s="1341"/>
      <c r="V610" s="1330"/>
    </row>
    <row r="611" spans="11:22">
      <c r="K611" s="1341"/>
      <c r="L611" s="1341"/>
      <c r="M611" s="1341"/>
      <c r="N611" s="1341"/>
      <c r="O611" s="1341"/>
      <c r="P611" s="1341"/>
      <c r="Q611" s="1341"/>
      <c r="R611" s="1341"/>
      <c r="S611" s="1341"/>
      <c r="T611" s="1341"/>
      <c r="U611" s="1341"/>
      <c r="V611" s="1330"/>
    </row>
    <row r="612" spans="11:22">
      <c r="K612" s="1341"/>
      <c r="L612" s="1341"/>
      <c r="M612" s="1341"/>
      <c r="N612" s="1341"/>
      <c r="O612" s="1341"/>
      <c r="P612" s="1341"/>
      <c r="Q612" s="1341"/>
      <c r="R612" s="1341"/>
      <c r="S612" s="1341"/>
      <c r="T612" s="1341"/>
      <c r="U612" s="1341"/>
      <c r="V612" s="1330"/>
    </row>
    <row r="613" spans="11:22">
      <c r="K613" s="1341"/>
      <c r="L613" s="1341"/>
      <c r="M613" s="1341"/>
      <c r="N613" s="1341"/>
      <c r="O613" s="1341"/>
      <c r="P613" s="1341"/>
      <c r="Q613" s="1341"/>
      <c r="R613" s="1341"/>
      <c r="S613" s="1341"/>
      <c r="T613" s="1341"/>
      <c r="U613" s="1341"/>
      <c r="V613" s="1330"/>
    </row>
    <row r="614" spans="11:22">
      <c r="K614" s="1341"/>
      <c r="L614" s="1341"/>
      <c r="M614" s="1341"/>
      <c r="N614" s="1341"/>
      <c r="O614" s="1341"/>
      <c r="P614" s="1341"/>
      <c r="Q614" s="1341"/>
      <c r="R614" s="1341"/>
      <c r="S614" s="1341"/>
      <c r="T614" s="1341"/>
      <c r="U614" s="1341"/>
      <c r="V614" s="1330"/>
    </row>
    <row r="615" spans="11:22">
      <c r="K615" s="1341"/>
      <c r="L615" s="1341"/>
      <c r="M615" s="1341"/>
      <c r="N615" s="1341"/>
      <c r="O615" s="1341"/>
      <c r="P615" s="1341"/>
      <c r="Q615" s="1341"/>
      <c r="R615" s="1341"/>
      <c r="S615" s="1341"/>
      <c r="T615" s="1341"/>
      <c r="U615" s="1341"/>
      <c r="V615" s="1330"/>
    </row>
    <row r="616" spans="11:22">
      <c r="K616" s="1341"/>
      <c r="L616" s="1341"/>
      <c r="M616" s="1341"/>
      <c r="N616" s="1341"/>
      <c r="O616" s="1341"/>
      <c r="P616" s="1341"/>
      <c r="Q616" s="1341"/>
      <c r="R616" s="1341"/>
      <c r="S616" s="1341"/>
      <c r="T616" s="1341"/>
      <c r="U616" s="1341"/>
      <c r="V616" s="1330"/>
    </row>
    <row r="617" spans="11:22">
      <c r="K617" s="1341"/>
      <c r="L617" s="1341"/>
      <c r="M617" s="1341"/>
      <c r="N617" s="1341"/>
      <c r="O617" s="1341"/>
      <c r="P617" s="1341"/>
      <c r="Q617" s="1341"/>
      <c r="R617" s="1341"/>
      <c r="S617" s="1341"/>
      <c r="T617" s="1341"/>
      <c r="U617" s="1341"/>
      <c r="V617" s="1330"/>
    </row>
    <row r="618" spans="11:22">
      <c r="K618" s="1341"/>
      <c r="L618" s="1341"/>
      <c r="M618" s="1341"/>
      <c r="N618" s="1341"/>
      <c r="O618" s="1341"/>
      <c r="P618" s="1341"/>
      <c r="Q618" s="1341"/>
      <c r="R618" s="1341"/>
      <c r="S618" s="1341"/>
      <c r="T618" s="1341"/>
      <c r="U618" s="1341"/>
      <c r="V618" s="1330"/>
    </row>
    <row r="619" spans="11:22">
      <c r="K619" s="1341"/>
      <c r="L619" s="1341"/>
      <c r="M619" s="1341"/>
      <c r="N619" s="1341"/>
      <c r="O619" s="1341"/>
      <c r="P619" s="1341"/>
      <c r="Q619" s="1341"/>
      <c r="R619" s="1341"/>
      <c r="S619" s="1341"/>
      <c r="T619" s="1341"/>
      <c r="U619" s="1341"/>
      <c r="V619" s="1330"/>
    </row>
    <row r="620" spans="11:22">
      <c r="K620" s="1341"/>
      <c r="L620" s="1341"/>
      <c r="M620" s="1341"/>
      <c r="N620" s="1341"/>
      <c r="O620" s="1341"/>
      <c r="P620" s="1341"/>
      <c r="Q620" s="1341"/>
      <c r="R620" s="1341"/>
      <c r="S620" s="1341"/>
      <c r="T620" s="1341"/>
      <c r="U620" s="1341"/>
      <c r="V620" s="1330"/>
    </row>
    <row r="621" spans="11:22">
      <c r="K621" s="1341"/>
      <c r="L621" s="1341"/>
      <c r="M621" s="1341"/>
      <c r="N621" s="1341"/>
      <c r="O621" s="1341"/>
      <c r="P621" s="1341"/>
      <c r="Q621" s="1341"/>
      <c r="R621" s="1341"/>
      <c r="S621" s="1341"/>
      <c r="T621" s="1341"/>
      <c r="U621" s="1341"/>
      <c r="V621" s="1330"/>
    </row>
    <row r="622" spans="11:22">
      <c r="K622" s="1341"/>
      <c r="L622" s="1341"/>
      <c r="M622" s="1341"/>
      <c r="N622" s="1341"/>
      <c r="O622" s="1341"/>
      <c r="P622" s="1341"/>
      <c r="Q622" s="1341"/>
      <c r="R622" s="1341"/>
      <c r="S622" s="1341"/>
      <c r="T622" s="1341"/>
      <c r="U622" s="1341"/>
      <c r="V622" s="1330"/>
    </row>
    <row r="623" spans="11:22">
      <c r="K623" s="1341"/>
      <c r="L623" s="1341"/>
      <c r="M623" s="1341"/>
      <c r="N623" s="1341"/>
      <c r="O623" s="1341"/>
      <c r="P623" s="1341"/>
      <c r="Q623" s="1341"/>
      <c r="R623" s="1341"/>
      <c r="S623" s="1341"/>
      <c r="T623" s="1341"/>
      <c r="U623" s="1341"/>
      <c r="V623" s="1330"/>
    </row>
    <row r="624" spans="11:22">
      <c r="K624" s="1341"/>
      <c r="L624" s="1341"/>
      <c r="M624" s="1341"/>
      <c r="N624" s="1341"/>
      <c r="O624" s="1341"/>
      <c r="P624" s="1341"/>
      <c r="Q624" s="1341"/>
      <c r="R624" s="1341"/>
      <c r="S624" s="1341"/>
      <c r="T624" s="1341"/>
      <c r="U624" s="1341"/>
      <c r="V624" s="1330"/>
    </row>
    <row r="625" spans="11:22">
      <c r="K625" s="1341"/>
      <c r="L625" s="1341"/>
      <c r="M625" s="1341"/>
      <c r="N625" s="1341"/>
      <c r="O625" s="1341"/>
      <c r="P625" s="1341"/>
      <c r="Q625" s="1341"/>
      <c r="R625" s="1341"/>
      <c r="S625" s="1341"/>
      <c r="T625" s="1341"/>
      <c r="U625" s="1341"/>
      <c r="V625" s="1330"/>
    </row>
    <row r="626" spans="11:22">
      <c r="K626" s="1341"/>
      <c r="L626" s="1341"/>
      <c r="M626" s="1341"/>
      <c r="N626" s="1341"/>
      <c r="O626" s="1341"/>
      <c r="P626" s="1341"/>
      <c r="Q626" s="1341"/>
      <c r="R626" s="1341"/>
      <c r="S626" s="1341"/>
      <c r="T626" s="1341"/>
      <c r="U626" s="1341"/>
      <c r="V626" s="1330"/>
    </row>
    <row r="627" spans="11:22">
      <c r="K627" s="1341"/>
      <c r="L627" s="1341"/>
      <c r="M627" s="1341"/>
      <c r="N627" s="1341"/>
      <c r="O627" s="1341"/>
      <c r="P627" s="1341"/>
      <c r="Q627" s="1341"/>
      <c r="R627" s="1341"/>
      <c r="S627" s="1341"/>
      <c r="T627" s="1341"/>
      <c r="U627" s="1341"/>
      <c r="V627" s="1330"/>
    </row>
    <row r="628" spans="11:22">
      <c r="K628" s="1341"/>
      <c r="L628" s="1341"/>
      <c r="M628" s="1341"/>
      <c r="N628" s="1341"/>
      <c r="O628" s="1341"/>
      <c r="P628" s="1341"/>
      <c r="Q628" s="1341"/>
      <c r="R628" s="1341"/>
      <c r="S628" s="1341"/>
      <c r="T628" s="1341"/>
      <c r="U628" s="1341"/>
      <c r="V628" s="1330"/>
    </row>
    <row r="629" spans="11:22">
      <c r="K629" s="1341"/>
      <c r="L629" s="1341"/>
      <c r="M629" s="1341"/>
      <c r="N629" s="1341"/>
      <c r="O629" s="1341"/>
      <c r="P629" s="1341"/>
      <c r="Q629" s="1341"/>
      <c r="R629" s="1341"/>
      <c r="S629" s="1341"/>
      <c r="T629" s="1341"/>
      <c r="U629" s="1341"/>
      <c r="V629" s="1330"/>
    </row>
    <row r="630" spans="11:22">
      <c r="K630" s="1341"/>
      <c r="L630" s="1341"/>
      <c r="M630" s="1341"/>
      <c r="N630" s="1341"/>
      <c r="O630" s="1341"/>
      <c r="P630" s="1341"/>
      <c r="Q630" s="1341"/>
      <c r="R630" s="1341"/>
      <c r="S630" s="1341"/>
      <c r="T630" s="1341"/>
      <c r="U630" s="1341"/>
      <c r="V630" s="1330"/>
    </row>
    <row r="631" spans="11:22">
      <c r="K631" s="1341"/>
      <c r="L631" s="1341"/>
      <c r="M631" s="1341"/>
      <c r="N631" s="1341"/>
      <c r="O631" s="1341"/>
      <c r="P631" s="1341"/>
      <c r="Q631" s="1341"/>
      <c r="R631" s="1341"/>
      <c r="S631" s="1341"/>
      <c r="T631" s="1341"/>
      <c r="U631" s="1341"/>
      <c r="V631" s="1330"/>
    </row>
    <row r="632" spans="11:22">
      <c r="K632" s="1341"/>
      <c r="L632" s="1341"/>
      <c r="M632" s="1341"/>
      <c r="N632" s="1341"/>
      <c r="O632" s="1341"/>
      <c r="P632" s="1341"/>
      <c r="Q632" s="1341"/>
      <c r="R632" s="1341"/>
      <c r="S632" s="1341"/>
      <c r="T632" s="1341"/>
      <c r="U632" s="1341"/>
      <c r="V632" s="1330"/>
    </row>
    <row r="633" spans="11:22">
      <c r="K633" s="1341"/>
      <c r="L633" s="1341"/>
      <c r="M633" s="1341"/>
      <c r="N633" s="1341"/>
      <c r="O633" s="1341"/>
      <c r="P633" s="1341"/>
      <c r="Q633" s="1341"/>
      <c r="R633" s="1341"/>
      <c r="S633" s="1341"/>
      <c r="T633" s="1341"/>
      <c r="U633" s="1341"/>
      <c r="V633" s="1330"/>
    </row>
    <row r="634" spans="11:22">
      <c r="K634" s="1341"/>
      <c r="L634" s="1341"/>
      <c r="M634" s="1341"/>
      <c r="N634" s="1341"/>
      <c r="O634" s="1341"/>
      <c r="P634" s="1341"/>
      <c r="Q634" s="1341"/>
      <c r="R634" s="1341"/>
      <c r="S634" s="1341"/>
      <c r="T634" s="1341"/>
      <c r="U634" s="1341"/>
      <c r="V634" s="1330"/>
    </row>
    <row r="635" spans="11:22">
      <c r="K635" s="1341"/>
      <c r="L635" s="1341"/>
      <c r="M635" s="1341"/>
      <c r="N635" s="1341"/>
      <c r="O635" s="1341"/>
      <c r="P635" s="1341"/>
      <c r="Q635" s="1341"/>
      <c r="R635" s="1341"/>
      <c r="S635" s="1341"/>
      <c r="T635" s="1341"/>
      <c r="U635" s="1341"/>
      <c r="V635" s="1330"/>
    </row>
    <row r="636" spans="11:22">
      <c r="K636" s="1341"/>
      <c r="L636" s="1341"/>
      <c r="M636" s="1341"/>
      <c r="N636" s="1341"/>
      <c r="O636" s="1341"/>
      <c r="P636" s="1341"/>
      <c r="Q636" s="1341"/>
      <c r="R636" s="1341"/>
      <c r="S636" s="1341"/>
      <c r="T636" s="1341"/>
      <c r="U636" s="1341"/>
      <c r="V636" s="1330"/>
    </row>
    <row r="637" spans="11:22">
      <c r="K637" s="1341"/>
      <c r="L637" s="1341"/>
      <c r="M637" s="1341"/>
      <c r="N637" s="1341"/>
      <c r="O637" s="1341"/>
      <c r="P637" s="1341"/>
      <c r="Q637" s="1341"/>
      <c r="R637" s="1341"/>
      <c r="S637" s="1341"/>
      <c r="T637" s="1341"/>
      <c r="U637" s="1341"/>
      <c r="V637" s="1330"/>
    </row>
    <row r="638" spans="11:22">
      <c r="K638" s="1341"/>
      <c r="L638" s="1341"/>
      <c r="M638" s="1341"/>
      <c r="N638" s="1341"/>
      <c r="O638" s="1341"/>
      <c r="P638" s="1341"/>
      <c r="Q638" s="1341"/>
      <c r="R638" s="1341"/>
      <c r="S638" s="1341"/>
      <c r="T638" s="1341"/>
      <c r="U638" s="1341"/>
      <c r="V638" s="1330"/>
    </row>
    <row r="639" spans="11:22">
      <c r="K639" s="1341"/>
      <c r="L639" s="1341"/>
      <c r="M639" s="1341"/>
      <c r="N639" s="1341"/>
      <c r="O639" s="1341"/>
      <c r="P639" s="1341"/>
      <c r="Q639" s="1341"/>
      <c r="R639" s="1341"/>
      <c r="S639" s="1341"/>
      <c r="T639" s="1341"/>
      <c r="U639" s="1341"/>
      <c r="V639" s="1330"/>
    </row>
    <row r="640" spans="11:22">
      <c r="K640" s="1341"/>
      <c r="L640" s="1341"/>
      <c r="M640" s="1341"/>
      <c r="N640" s="1341"/>
      <c r="O640" s="1341"/>
      <c r="P640" s="1341"/>
      <c r="Q640" s="1341"/>
      <c r="R640" s="1341"/>
      <c r="S640" s="1341"/>
      <c r="T640" s="1341"/>
      <c r="U640" s="1341"/>
      <c r="V640" s="1330"/>
    </row>
    <row r="641" spans="11:22">
      <c r="K641" s="1341"/>
      <c r="L641" s="1341"/>
      <c r="M641" s="1341"/>
      <c r="N641" s="1341"/>
      <c r="O641" s="1341"/>
      <c r="P641" s="1341"/>
      <c r="Q641" s="1341"/>
      <c r="R641" s="1341"/>
      <c r="S641" s="1341"/>
      <c r="T641" s="1341"/>
      <c r="U641" s="1341"/>
      <c r="V641" s="1330"/>
    </row>
    <row r="642" spans="11:22">
      <c r="K642" s="1341"/>
      <c r="L642" s="1341"/>
      <c r="M642" s="1341"/>
      <c r="N642" s="1341"/>
      <c r="O642" s="1341"/>
      <c r="P642" s="1341"/>
      <c r="Q642" s="1341"/>
      <c r="R642" s="1341"/>
      <c r="S642" s="1341"/>
      <c r="T642" s="1341"/>
      <c r="U642" s="1341"/>
      <c r="V642" s="1330"/>
    </row>
    <row r="643" spans="11:22">
      <c r="K643" s="1341"/>
      <c r="L643" s="1341"/>
      <c r="M643" s="1341"/>
      <c r="N643" s="1341"/>
      <c r="O643" s="1341"/>
      <c r="P643" s="1341"/>
      <c r="Q643" s="1341"/>
      <c r="R643" s="1341"/>
      <c r="S643" s="1341"/>
      <c r="T643" s="1341"/>
      <c r="U643" s="1341"/>
      <c r="V643" s="1330"/>
    </row>
    <row r="644" spans="11:22">
      <c r="K644" s="1341"/>
      <c r="L644" s="1341"/>
      <c r="M644" s="1341"/>
      <c r="N644" s="1341"/>
      <c r="O644" s="1341"/>
      <c r="P644" s="1341"/>
      <c r="Q644" s="1341"/>
      <c r="R644" s="1341"/>
      <c r="S644" s="1341"/>
      <c r="T644" s="1341"/>
      <c r="U644" s="1341"/>
      <c r="V644" s="1330"/>
    </row>
    <row r="645" spans="11:22">
      <c r="K645" s="1341"/>
      <c r="L645" s="1341"/>
      <c r="M645" s="1341"/>
      <c r="N645" s="1341"/>
      <c r="O645" s="1341"/>
      <c r="P645" s="1341"/>
      <c r="Q645" s="1341"/>
      <c r="R645" s="1341"/>
      <c r="S645" s="1341"/>
      <c r="T645" s="1341"/>
      <c r="U645" s="1341"/>
      <c r="V645" s="1330"/>
    </row>
    <row r="646" spans="11:22">
      <c r="K646" s="1341"/>
      <c r="L646" s="1341"/>
      <c r="M646" s="1341"/>
      <c r="N646" s="1341"/>
      <c r="O646" s="1341"/>
      <c r="P646" s="1341"/>
      <c r="Q646" s="1341"/>
      <c r="R646" s="1341"/>
      <c r="S646" s="1341"/>
      <c r="T646" s="1341"/>
      <c r="U646" s="1341"/>
      <c r="V646" s="1330"/>
    </row>
    <row r="647" spans="11:22">
      <c r="K647" s="1341"/>
      <c r="L647" s="1341"/>
      <c r="M647" s="1341"/>
      <c r="N647" s="1341"/>
      <c r="O647" s="1341"/>
      <c r="P647" s="1341"/>
      <c r="Q647" s="1341"/>
      <c r="R647" s="1341"/>
      <c r="S647" s="1341"/>
      <c r="T647" s="1341"/>
      <c r="U647" s="1341"/>
      <c r="V647" s="1330"/>
    </row>
    <row r="648" spans="11:22">
      <c r="K648" s="1341"/>
      <c r="L648" s="1341"/>
      <c r="M648" s="1341"/>
      <c r="N648" s="1341"/>
      <c r="O648" s="1341"/>
      <c r="P648" s="1341"/>
      <c r="Q648" s="1341"/>
      <c r="R648" s="1341"/>
      <c r="S648" s="1341"/>
      <c r="T648" s="1341"/>
      <c r="U648" s="1341"/>
      <c r="V648" s="1330"/>
    </row>
    <row r="649" spans="11:22">
      <c r="K649" s="1341"/>
      <c r="L649" s="1341"/>
      <c r="M649" s="1341"/>
      <c r="N649" s="1341"/>
      <c r="O649" s="1341"/>
      <c r="P649" s="1341"/>
      <c r="Q649" s="1341"/>
      <c r="R649" s="1341"/>
      <c r="S649" s="1341"/>
      <c r="T649" s="1341"/>
      <c r="U649" s="1341"/>
      <c r="V649" s="1330"/>
    </row>
    <row r="650" spans="11:22">
      <c r="K650" s="1341"/>
      <c r="L650" s="1341"/>
      <c r="M650" s="1341"/>
      <c r="N650" s="1341"/>
      <c r="O650" s="1341"/>
      <c r="P650" s="1341"/>
      <c r="Q650" s="1341"/>
      <c r="R650" s="1341"/>
      <c r="S650" s="1341"/>
      <c r="T650" s="1341"/>
      <c r="U650" s="1341"/>
      <c r="V650" s="1330"/>
    </row>
    <row r="651" spans="11:22">
      <c r="K651" s="1341"/>
      <c r="L651" s="1341"/>
      <c r="M651" s="1341"/>
      <c r="N651" s="1341"/>
      <c r="O651" s="1341"/>
      <c r="P651" s="1341"/>
      <c r="Q651" s="1341"/>
      <c r="R651" s="1341"/>
      <c r="S651" s="1341"/>
      <c r="T651" s="1341"/>
      <c r="U651" s="1341"/>
      <c r="V651" s="1330"/>
    </row>
    <row r="652" spans="11:22">
      <c r="K652" s="1341"/>
      <c r="L652" s="1341"/>
      <c r="M652" s="1341"/>
      <c r="N652" s="1341"/>
      <c r="O652" s="1341"/>
      <c r="P652" s="1341"/>
      <c r="Q652" s="1341"/>
      <c r="R652" s="1341"/>
      <c r="S652" s="1341"/>
      <c r="T652" s="1341"/>
      <c r="U652" s="1341"/>
      <c r="V652" s="1330"/>
    </row>
    <row r="653" spans="11:22">
      <c r="K653" s="1341"/>
      <c r="L653" s="1341"/>
      <c r="M653" s="1341"/>
      <c r="N653" s="1341"/>
      <c r="O653" s="1341"/>
      <c r="P653" s="1341"/>
      <c r="Q653" s="1341"/>
      <c r="R653" s="1341"/>
      <c r="S653" s="1341"/>
      <c r="T653" s="1341"/>
      <c r="U653" s="1341"/>
      <c r="V653" s="1330"/>
    </row>
    <row r="654" spans="11:22">
      <c r="K654" s="1341"/>
      <c r="L654" s="1341"/>
      <c r="M654" s="1341"/>
      <c r="N654" s="1341"/>
      <c r="O654" s="1341"/>
      <c r="P654" s="1341"/>
      <c r="Q654" s="1341"/>
      <c r="R654" s="1341"/>
      <c r="S654" s="1341"/>
      <c r="T654" s="1341"/>
      <c r="U654" s="1341"/>
      <c r="V654" s="1330"/>
    </row>
    <row r="655" spans="11:22">
      <c r="K655" s="1341"/>
      <c r="L655" s="1341"/>
      <c r="M655" s="1341"/>
      <c r="N655" s="1341"/>
      <c r="O655" s="1341"/>
      <c r="P655" s="1341"/>
      <c r="Q655" s="1341"/>
      <c r="R655" s="1341"/>
      <c r="S655" s="1341"/>
      <c r="T655" s="1341"/>
      <c r="U655" s="1341"/>
      <c r="V655" s="1330"/>
    </row>
  </sheetData>
  <sheetProtection password="FEF7" sheet="1" objects="1" scenarios="1"/>
  <mergeCells count="77">
    <mergeCell ref="A443:J443"/>
    <mergeCell ref="A445:J445"/>
    <mergeCell ref="A438:J438"/>
    <mergeCell ref="A441:J441"/>
    <mergeCell ref="H42:J44"/>
    <mergeCell ref="C326:J327"/>
    <mergeCell ref="C333:J334"/>
    <mergeCell ref="A81:G81"/>
    <mergeCell ref="H219:I241"/>
    <mergeCell ref="H74:J76"/>
    <mergeCell ref="A95:G95"/>
    <mergeCell ref="A432:J432"/>
    <mergeCell ref="A210:G210"/>
    <mergeCell ref="B436:I436"/>
    <mergeCell ref="C375:J376"/>
    <mergeCell ref="B382:J383"/>
    <mergeCell ref="A411:J411"/>
    <mergeCell ref="B385:J386"/>
    <mergeCell ref="H38:J40"/>
    <mergeCell ref="G19:I19"/>
    <mergeCell ref="A203:G203"/>
    <mergeCell ref="A25:B25"/>
    <mergeCell ref="C25:D25"/>
    <mergeCell ref="A26:B26"/>
    <mergeCell ref="A27:B27"/>
    <mergeCell ref="H46:J48"/>
    <mergeCell ref="A35:G35"/>
    <mergeCell ref="I163:I183"/>
    <mergeCell ref="H199:J201"/>
    <mergeCell ref="H196:J198"/>
    <mergeCell ref="H206:J208"/>
    <mergeCell ref="H203:J205"/>
    <mergeCell ref="A3:J3"/>
    <mergeCell ref="A32:J32"/>
    <mergeCell ref="C18:D18"/>
    <mergeCell ref="C19:D19"/>
    <mergeCell ref="A14:B14"/>
    <mergeCell ref="A15:B15"/>
    <mergeCell ref="A16:B16"/>
    <mergeCell ref="A22:B22"/>
    <mergeCell ref="C27:D27"/>
    <mergeCell ref="C26:D26"/>
    <mergeCell ref="G13:I13"/>
    <mergeCell ref="C16:D16"/>
    <mergeCell ref="G5:I7"/>
    <mergeCell ref="A1:J1"/>
    <mergeCell ref="C17:D17"/>
    <mergeCell ref="A106:G106"/>
    <mergeCell ref="A192:G192"/>
    <mergeCell ref="A23:B23"/>
    <mergeCell ref="C23:D23"/>
    <mergeCell ref="A24:B24"/>
    <mergeCell ref="C24:D24"/>
    <mergeCell ref="A17:B17"/>
    <mergeCell ref="A13:E13"/>
    <mergeCell ref="C22:D22"/>
    <mergeCell ref="A21:D21"/>
    <mergeCell ref="A18:B18"/>
    <mergeCell ref="A19:B19"/>
    <mergeCell ref="C14:D14"/>
    <mergeCell ref="C15:D15"/>
    <mergeCell ref="A417:J417"/>
    <mergeCell ref="B394:J394"/>
    <mergeCell ref="B387:J388"/>
    <mergeCell ref="A51:G51"/>
    <mergeCell ref="I144:I154"/>
    <mergeCell ref="H106:J110"/>
    <mergeCell ref="H250:J252"/>
    <mergeCell ref="I255:I275"/>
    <mergeCell ref="A244:G244"/>
    <mergeCell ref="C319:J319"/>
    <mergeCell ref="C340:J341"/>
    <mergeCell ref="C347:J348"/>
    <mergeCell ref="C354:J354"/>
    <mergeCell ref="A358:J358"/>
    <mergeCell ref="B362:I363"/>
    <mergeCell ref="H210:J214"/>
  </mergeCells>
  <phoneticPr fontId="5" type="noConversion"/>
  <conditionalFormatting sqref="A287:I287">
    <cfRule type="expression" dxfId="448" priority="5" stopIfTrue="1">
      <formula>$G$188&lt;0</formula>
    </cfRule>
    <cfRule type="expression" dxfId="447" priority="6" stopIfTrue="1">
      <formula>$I$188&lt;0</formula>
    </cfRule>
  </conditionalFormatting>
  <conditionalFormatting sqref="A217 G217">
    <cfRule type="expression" dxfId="446" priority="7" stopIfTrue="1">
      <formula>$G$216&lt;76%</formula>
    </cfRule>
    <cfRule type="expression" dxfId="445" priority="8" stopIfTrue="1">
      <formula>$G$216&gt;79</formula>
    </cfRule>
  </conditionalFormatting>
  <conditionalFormatting sqref="B217:F217">
    <cfRule type="expression" dxfId="444" priority="9" stopIfTrue="1">
      <formula>$G$216&lt;76</formula>
    </cfRule>
    <cfRule type="expression" dxfId="443" priority="10" stopIfTrue="1">
      <formula>$G$216&gt;79</formula>
    </cfRule>
  </conditionalFormatting>
  <conditionalFormatting sqref="H203:J205">
    <cfRule type="expression" dxfId="442" priority="11" stopIfTrue="1">
      <formula>$E$206&gt;$F$9</formula>
    </cfRule>
  </conditionalFormatting>
  <conditionalFormatting sqref="H206:J208">
    <cfRule type="expression" dxfId="441" priority="12" stopIfTrue="1">
      <formula>$E$206&lt;$F$9</formula>
    </cfRule>
  </conditionalFormatting>
  <conditionalFormatting sqref="H250:J252">
    <cfRule type="expression" dxfId="440" priority="13" stopIfTrue="1">
      <formula>$G$251="NO"</formula>
    </cfRule>
  </conditionalFormatting>
  <conditionalFormatting sqref="I255:I281">
    <cfRule type="expression" dxfId="439" priority="14" stopIfTrue="1">
      <formula>$G$287&lt;0</formula>
    </cfRule>
  </conditionalFormatting>
  <conditionalFormatting sqref="B159:F160 H159:H160">
    <cfRule type="expression" dxfId="438" priority="15" stopIfTrue="1">
      <formula>$I$159&lt;110%</formula>
    </cfRule>
    <cfRule type="expression" dxfId="437" priority="16" stopIfTrue="1">
      <formula>$I$159&gt;125%</formula>
    </cfRule>
  </conditionalFormatting>
  <conditionalFormatting sqref="A159:A160 I159:I160">
    <cfRule type="expression" dxfId="436" priority="17" stopIfTrue="1">
      <formula>$I$159&lt;115%</formula>
    </cfRule>
    <cfRule type="expression" dxfId="435" priority="18" stopIfTrue="1">
      <formula>$I$159&gt;125%</formula>
    </cfRule>
  </conditionalFormatting>
  <conditionalFormatting sqref="G159:G160">
    <cfRule type="expression" dxfId="434" priority="19" stopIfTrue="1">
      <formula>$G$159&lt;115%</formula>
    </cfRule>
    <cfRule type="expression" dxfId="433" priority="20" stopIfTrue="1">
      <formula>$G$159&gt;125%</formula>
    </cfRule>
  </conditionalFormatting>
  <conditionalFormatting sqref="A110:G111">
    <cfRule type="expression" dxfId="432" priority="21" stopIfTrue="1">
      <formula>$G$110&lt;0</formula>
    </cfRule>
  </conditionalFormatting>
  <conditionalFormatting sqref="I184:I189 H163:H189 A188:G189">
    <cfRule type="expression" dxfId="431" priority="22" stopIfTrue="1">
      <formula>$G$188&lt;0</formula>
    </cfRule>
    <cfRule type="expression" dxfId="430" priority="23" stopIfTrue="1">
      <formula>$I$188&lt;0</formula>
    </cfRule>
    <cfRule type="expression" dxfId="429" priority="24" stopIfTrue="1">
      <formula>$L$162=1</formula>
    </cfRule>
  </conditionalFormatting>
  <conditionalFormatting sqref="A211:G215 A163:G187 H185:I185">
    <cfRule type="expression" dxfId="428" priority="25" stopIfTrue="1">
      <formula>$L$162=1</formula>
    </cfRule>
  </conditionalFormatting>
  <conditionalFormatting sqref="B216:F216">
    <cfRule type="expression" dxfId="427" priority="26" stopIfTrue="1">
      <formula>$G$216&lt;76</formula>
    </cfRule>
    <cfRule type="expression" dxfId="426" priority="27" stopIfTrue="1">
      <formula>$G$216&gt;79</formula>
    </cfRule>
    <cfRule type="expression" dxfId="425" priority="28" stopIfTrue="1">
      <formula>$L$162=1</formula>
    </cfRule>
  </conditionalFormatting>
  <conditionalFormatting sqref="A219:G242">
    <cfRule type="expression" dxfId="424" priority="29" stopIfTrue="1">
      <formula>$G$242&lt;0</formula>
    </cfRule>
    <cfRule type="expression" dxfId="423" priority="30" stopIfTrue="1">
      <formula>$L$218=1</formula>
    </cfRule>
  </conditionalFormatting>
  <conditionalFormatting sqref="H242:I242">
    <cfRule type="expression" dxfId="422" priority="31" stopIfTrue="1">
      <formula>$G$242&lt;0</formula>
    </cfRule>
    <cfRule type="expression" dxfId="421" priority="32" stopIfTrue="1">
      <formula>$L$218=1</formula>
    </cfRule>
  </conditionalFormatting>
  <conditionalFormatting sqref="H219:I241">
    <cfRule type="expression" dxfId="420" priority="33" stopIfTrue="1">
      <formula>$G$242&lt;0</formula>
    </cfRule>
    <cfRule type="expression" dxfId="419" priority="34" stopIfTrue="1">
      <formula>$L$218=1</formula>
    </cfRule>
  </conditionalFormatting>
  <conditionalFormatting sqref="A244:G252">
    <cfRule type="expression" dxfId="418" priority="35" stopIfTrue="1">
      <formula>$G$251="no"</formula>
    </cfRule>
    <cfRule type="expression" dxfId="417" priority="36" stopIfTrue="1">
      <formula>$L$218=1</formula>
    </cfRule>
  </conditionalFormatting>
  <conditionalFormatting sqref="I244:I248">
    <cfRule type="expression" dxfId="416" priority="37" stopIfTrue="1">
      <formula>$L$218=1</formula>
    </cfRule>
  </conditionalFormatting>
  <conditionalFormatting sqref="J308:J312 H303:H307 I303:I312 J303:J304 A303:G312">
    <cfRule type="cellIs" dxfId="415" priority="38" stopIfTrue="1" operator="equal">
      <formula>"WATCH"</formula>
    </cfRule>
    <cfRule type="expression" dxfId="414" priority="39" stopIfTrue="1">
      <formula>$L$218=1</formula>
    </cfRule>
  </conditionalFormatting>
  <conditionalFormatting sqref="H308:H312 J305:J307">
    <cfRule type="cellIs" dxfId="413" priority="40" stopIfTrue="1" operator="equal">
      <formula>"WATCH"</formula>
    </cfRule>
    <cfRule type="expression" dxfId="412" priority="41" stopIfTrue="1">
      <formula>$L$218=1</formula>
    </cfRule>
  </conditionalFormatting>
  <conditionalFormatting sqref="H106:J110">
    <cfRule type="expression" dxfId="411" priority="42" stopIfTrue="1">
      <formula>$G$110&lt;0</formula>
    </cfRule>
  </conditionalFormatting>
  <conditionalFormatting sqref="C373">
    <cfRule type="expression" dxfId="410" priority="43" stopIfTrue="1">
      <formula>$A$373=0</formula>
    </cfRule>
  </conditionalFormatting>
  <conditionalFormatting sqref="C374">
    <cfRule type="expression" dxfId="409" priority="44" stopIfTrue="1">
      <formula>$A$373&gt;0</formula>
    </cfRule>
  </conditionalFormatting>
  <conditionalFormatting sqref="B387:J388">
    <cfRule type="expression" dxfId="408" priority="45" stopIfTrue="1">
      <formula>$B$384="No"</formula>
    </cfRule>
  </conditionalFormatting>
  <conditionalFormatting sqref="I163:I183">
    <cfRule type="expression" dxfId="407" priority="46" stopIfTrue="1">
      <formula>$G$188&lt;0</formula>
    </cfRule>
    <cfRule type="expression" dxfId="406" priority="47" stopIfTrue="1">
      <formula>$L$162=1</formula>
    </cfRule>
  </conditionalFormatting>
  <conditionalFormatting sqref="A315:J318">
    <cfRule type="expression" dxfId="405" priority="48" stopIfTrue="1">
      <formula>$A$316="No"</formula>
    </cfRule>
  </conditionalFormatting>
  <conditionalFormatting sqref="A319:J319">
    <cfRule type="expression" dxfId="404" priority="49" stopIfTrue="1">
      <formula>$B$318&gt;5</formula>
    </cfRule>
    <cfRule type="expression" dxfId="403" priority="50" stopIfTrue="1">
      <formula>$A$316="No"</formula>
    </cfRule>
  </conditionalFormatting>
  <conditionalFormatting sqref="A321:J325">
    <cfRule type="expression" dxfId="402" priority="51" stopIfTrue="1">
      <formula>$A$322="No"</formula>
    </cfRule>
  </conditionalFormatting>
  <conditionalFormatting sqref="A326:J327">
    <cfRule type="expression" dxfId="401" priority="52" stopIfTrue="1">
      <formula>$B$325&gt;0</formula>
    </cfRule>
    <cfRule type="expression" dxfId="400" priority="53" stopIfTrue="1">
      <formula>$B$325&lt;0</formula>
    </cfRule>
    <cfRule type="expression" dxfId="399" priority="54" stopIfTrue="1">
      <formula>$A$322="No"</formula>
    </cfRule>
  </conditionalFormatting>
  <conditionalFormatting sqref="A340:J341">
    <cfRule type="expression" dxfId="398" priority="55" stopIfTrue="1">
      <formula>$B$339&gt;0</formula>
    </cfRule>
    <cfRule type="expression" dxfId="397" priority="56" stopIfTrue="1">
      <formula>$B$339&lt;0</formula>
    </cfRule>
  </conditionalFormatting>
  <conditionalFormatting sqref="A347:J348">
    <cfRule type="expression" dxfId="396" priority="57" stopIfTrue="1">
      <formula>$B$346&gt;0</formula>
    </cfRule>
    <cfRule type="expression" dxfId="395" priority="58" stopIfTrue="1">
      <formula>$B$346&lt;0</formula>
    </cfRule>
  </conditionalFormatting>
  <conditionalFormatting sqref="B375:J376 A376">
    <cfRule type="expression" dxfId="394" priority="59" stopIfTrue="1">
      <formula>$A$375&gt;0</formula>
    </cfRule>
  </conditionalFormatting>
  <conditionalFormatting sqref="A375">
    <cfRule type="expression" dxfId="393" priority="60" stopIfTrue="1">
      <formula>$A$375&gt;0</formula>
    </cfRule>
  </conditionalFormatting>
  <conditionalFormatting sqref="A385:J386">
    <cfRule type="expression" dxfId="392" priority="61" stopIfTrue="1">
      <formula>$B$381="No"</formula>
    </cfRule>
  </conditionalFormatting>
  <conditionalFormatting sqref="B398:J398">
    <cfRule type="expression" dxfId="391" priority="62" stopIfTrue="1">
      <formula>$A$398&gt;0</formula>
    </cfRule>
  </conditionalFormatting>
  <conditionalFormatting sqref="B403:J403">
    <cfRule type="expression" dxfId="390" priority="63" stopIfTrue="1">
      <formula>$A$402/$A$403&lt;0.4</formula>
    </cfRule>
  </conditionalFormatting>
  <conditionalFormatting sqref="A410:J410">
    <cfRule type="expression" dxfId="389" priority="64" stopIfTrue="1">
      <formula>$B$409&gt;0.1</formula>
    </cfRule>
  </conditionalFormatting>
  <conditionalFormatting sqref="A415:J415">
    <cfRule type="expression" dxfId="388" priority="65" stopIfTrue="1">
      <formula>$A$413&lt;5</formula>
    </cfRule>
  </conditionalFormatting>
  <conditionalFormatting sqref="A331:J331">
    <cfRule type="expression" dxfId="387" priority="66" stopIfTrue="1">
      <formula>$L$218=1</formula>
    </cfRule>
  </conditionalFormatting>
  <conditionalFormatting sqref="A330:J330">
    <cfRule type="expression" dxfId="386" priority="67" stopIfTrue="1">
      <formula>$A$316="No"</formula>
    </cfRule>
  </conditionalFormatting>
  <conditionalFormatting sqref="B390:J390">
    <cfRule type="expression" dxfId="385" priority="68" stopIfTrue="1">
      <formula>$A$393&gt;0</formula>
    </cfRule>
    <cfRule type="expression" dxfId="384" priority="69" stopIfTrue="1">
      <formula>$L$218=1</formula>
    </cfRule>
  </conditionalFormatting>
  <conditionalFormatting sqref="A391:J394 A390">
    <cfRule type="expression" dxfId="383" priority="70" stopIfTrue="1">
      <formula>$A$393&gt;0</formula>
    </cfRule>
    <cfRule type="expression" dxfId="382" priority="71" stopIfTrue="1">
      <formula>$L$218=1</formula>
    </cfRule>
  </conditionalFormatting>
  <conditionalFormatting sqref="A398">
    <cfRule type="expression" dxfId="381" priority="72" stopIfTrue="1">
      <formula>$A$398&gt;0</formula>
    </cfRule>
  </conditionalFormatting>
  <conditionalFormatting sqref="A406:J406">
    <cfRule type="expression" dxfId="380" priority="73" stopIfTrue="1">
      <formula>$K$406&lt;1</formula>
    </cfRule>
  </conditionalFormatting>
  <conditionalFormatting sqref="A407:J409">
    <cfRule type="expression" dxfId="379" priority="74" stopIfTrue="1">
      <formula>$K$406&lt;1</formula>
    </cfRule>
  </conditionalFormatting>
  <conditionalFormatting sqref="A422:J422">
    <cfRule type="expression" dxfId="378" priority="75" stopIfTrue="1">
      <formula>$B$420&lt;15000</formula>
    </cfRule>
  </conditionalFormatting>
  <conditionalFormatting sqref="A417:J417">
    <cfRule type="expression" dxfId="377" priority="76" stopIfTrue="1">
      <formula>$B$418&lt;1</formula>
    </cfRule>
  </conditionalFormatting>
  <conditionalFormatting sqref="A350:J353 B354:B357 A354:A356">
    <cfRule type="expression" dxfId="376" priority="77" stopIfTrue="1">
      <formula>$B$353&lt;0</formula>
    </cfRule>
    <cfRule type="expression" dxfId="375" priority="78" stopIfTrue="1">
      <formula>$B$353&gt;0</formula>
    </cfRule>
    <cfRule type="expression" dxfId="374" priority="79" stopIfTrue="1">
      <formula>$K$316=0</formula>
    </cfRule>
  </conditionalFormatting>
  <conditionalFormatting sqref="C354:J357">
    <cfRule type="expression" dxfId="373" priority="80" stopIfTrue="1">
      <formula>$B$353&lt;0</formula>
    </cfRule>
    <cfRule type="expression" dxfId="372" priority="81" stopIfTrue="1">
      <formula>$B$353&gt;0</formula>
    </cfRule>
    <cfRule type="expression" dxfId="371" priority="82" stopIfTrue="1">
      <formula>$K$316=0</formula>
    </cfRule>
  </conditionalFormatting>
  <conditionalFormatting sqref="A401:J401">
    <cfRule type="expression" dxfId="370" priority="83" stopIfTrue="1">
      <formula>$K$316+$K$218&lt;=1</formula>
    </cfRule>
  </conditionalFormatting>
  <conditionalFormatting sqref="A400:J400">
    <cfRule type="expression" dxfId="369" priority="84" stopIfTrue="1">
      <formula>$K$316+$K$218&lt;=1</formula>
    </cfRule>
  </conditionalFormatting>
  <conditionalFormatting sqref="A201:G201">
    <cfRule type="expression" dxfId="368" priority="85" stopIfTrue="1">
      <formula>$E$202&lt;0</formula>
    </cfRule>
    <cfRule type="expression" dxfId="367" priority="86" stopIfTrue="1">
      <formula>$E$202&gt;0</formula>
    </cfRule>
  </conditionalFormatting>
  <conditionalFormatting sqref="A403">
    <cfRule type="expression" dxfId="366" priority="87" stopIfTrue="1">
      <formula>$A$402/$A$403&lt;0.4</formula>
    </cfRule>
  </conditionalFormatting>
  <conditionalFormatting sqref="A425:J425">
    <cfRule type="expression" dxfId="365" priority="88" stopIfTrue="1">
      <formula>$A$425&gt;0</formula>
    </cfRule>
  </conditionalFormatting>
  <conditionalFormatting sqref="A429:J429">
    <cfRule type="expression" dxfId="364" priority="89" stopIfTrue="1">
      <formula>$A$429&lt;0.20001</formula>
    </cfRule>
  </conditionalFormatting>
  <conditionalFormatting sqref="A428:J428">
    <cfRule type="expression" dxfId="363" priority="90" stopIfTrue="1">
      <formula>$A$428&gt;0</formula>
    </cfRule>
  </conditionalFormatting>
  <conditionalFormatting sqref="A430:J430">
    <cfRule type="expression" dxfId="362" priority="91" stopIfTrue="1">
      <formula>$L$428=1</formula>
    </cfRule>
  </conditionalFormatting>
  <conditionalFormatting sqref="A77:G77">
    <cfRule type="expression" dxfId="361" priority="92" stopIfTrue="1">
      <formula>$F$77&lt;0</formula>
    </cfRule>
    <cfRule type="expression" dxfId="360" priority="93" stopIfTrue="1">
      <formula>$G$74&lt;15%</formula>
    </cfRule>
  </conditionalFormatting>
  <conditionalFormatting sqref="A40:G40">
    <cfRule type="expression" dxfId="359" priority="94" stopIfTrue="1">
      <formula>$F$40&lt;0</formula>
    </cfRule>
    <cfRule type="expression" dxfId="358" priority="95" stopIfTrue="1">
      <formula>$G$39&lt;6%</formula>
    </cfRule>
  </conditionalFormatting>
  <conditionalFormatting sqref="A44:G44">
    <cfRule type="expression" dxfId="357" priority="96" stopIfTrue="1">
      <formula>$F$44&lt;0</formula>
    </cfRule>
    <cfRule type="expression" dxfId="356" priority="97" stopIfTrue="1">
      <formula>$G$43&lt;2%</formula>
    </cfRule>
  </conditionalFormatting>
  <conditionalFormatting sqref="A48:G48">
    <cfRule type="expression" dxfId="355" priority="98" stopIfTrue="1">
      <formula>$F$48&lt;0</formula>
    </cfRule>
    <cfRule type="expression" dxfId="354" priority="99" stopIfTrue="1">
      <formula>$G$47&lt;6%</formula>
    </cfRule>
  </conditionalFormatting>
  <conditionalFormatting sqref="H38:J40">
    <cfRule type="expression" dxfId="353" priority="100" stopIfTrue="1">
      <formula>$G$39&gt;6%</formula>
    </cfRule>
  </conditionalFormatting>
  <conditionalFormatting sqref="H42:J44">
    <cfRule type="expression" dxfId="352" priority="101" stopIfTrue="1">
      <formula>$G$43&gt;2%</formula>
    </cfRule>
  </conditionalFormatting>
  <conditionalFormatting sqref="H46:J48">
    <cfRule type="expression" dxfId="351" priority="102" stopIfTrue="1">
      <formula>$G$47&gt;6%</formula>
    </cfRule>
  </conditionalFormatting>
  <conditionalFormatting sqref="F6:F7">
    <cfRule type="cellIs" dxfId="350" priority="103" stopIfTrue="1" operator="greaterThanOrEqual">
      <formula>0</formula>
    </cfRule>
    <cfRule type="cellIs" dxfId="349" priority="104" stopIfTrue="1" operator="lessThanOrEqual">
      <formula>0</formula>
    </cfRule>
  </conditionalFormatting>
  <conditionalFormatting sqref="H74:J76">
    <cfRule type="expression" dxfId="348" priority="105" stopIfTrue="1">
      <formula>$F$77&lt;0</formula>
    </cfRule>
  </conditionalFormatting>
  <conditionalFormatting sqref="A434:J435">
    <cfRule type="expression" dxfId="347" priority="106" stopIfTrue="1">
      <formula>$K$435&lt;2</formula>
    </cfRule>
  </conditionalFormatting>
  <conditionalFormatting sqref="A432:J433">
    <cfRule type="expression" dxfId="346" priority="107" stopIfTrue="1">
      <formula>$K$435+$L$434+$M$434=4</formula>
    </cfRule>
    <cfRule type="expression" dxfId="345" priority="108" stopIfTrue="1">
      <formula>$K$435&lt;2</formula>
    </cfRule>
  </conditionalFormatting>
  <conditionalFormatting sqref="A436:J436">
    <cfRule type="expression" dxfId="344" priority="109" stopIfTrue="1">
      <formula>$K$435&lt;2</formula>
    </cfRule>
    <cfRule type="expression" dxfId="343" priority="110" stopIfTrue="1">
      <formula>$N$436&gt;0</formula>
    </cfRule>
  </conditionalFormatting>
  <conditionalFormatting sqref="A402:J402">
    <cfRule type="expression" dxfId="342" priority="111" stopIfTrue="1">
      <formula>$K$316+$K$218&lt;1</formula>
    </cfRule>
  </conditionalFormatting>
  <conditionalFormatting sqref="A404:J404">
    <cfRule type="expression" dxfId="341" priority="112" stopIfTrue="1">
      <formula>$K$399+$N$402&lt;0</formula>
    </cfRule>
  </conditionalFormatting>
  <conditionalFormatting sqref="A357">
    <cfRule type="expression" dxfId="340" priority="113" stopIfTrue="1">
      <formula>$K$357=0</formula>
    </cfRule>
  </conditionalFormatting>
  <conditionalFormatting sqref="A358:J358">
    <cfRule type="expression" dxfId="339" priority="114" stopIfTrue="1">
      <formula>$K$357&gt;0</formula>
    </cfRule>
  </conditionalFormatting>
  <conditionalFormatting sqref="A333:J334">
    <cfRule type="expression" dxfId="338" priority="115" stopIfTrue="1">
      <formula>$B$330+$K$330+$A$330&lt;5</formula>
    </cfRule>
    <cfRule type="expression" dxfId="337" priority="116" stopIfTrue="1">
      <formula>$B$331+$K$331+$L$332&lt;5</formula>
    </cfRule>
  </conditionalFormatting>
  <conditionalFormatting sqref="I144:I154">
    <cfRule type="expression" dxfId="336" priority="117" stopIfTrue="1">
      <formula>$I$159&lt;120%</formula>
    </cfRule>
    <cfRule type="expression" dxfId="335" priority="118" stopIfTrue="1">
      <formula>$I$159&gt;125%</formula>
    </cfRule>
  </conditionalFormatting>
  <conditionalFormatting sqref="A418:J421">
    <cfRule type="expression" dxfId="334" priority="119" stopIfTrue="1">
      <formula>$A$419=1</formula>
    </cfRule>
  </conditionalFormatting>
  <conditionalFormatting sqref="A361:J361">
    <cfRule type="expression" dxfId="333" priority="120" stopIfTrue="1">
      <formula>$A$361&lt;1</formula>
    </cfRule>
  </conditionalFormatting>
  <conditionalFormatting sqref="A362:J363">
    <cfRule type="expression" dxfId="332" priority="121" stopIfTrue="1">
      <formula>$A$361&lt;1</formula>
    </cfRule>
    <cfRule type="expression" dxfId="331" priority="122" stopIfTrue="1">
      <formula>$A$361=1</formula>
    </cfRule>
  </conditionalFormatting>
  <conditionalFormatting sqref="G216 A216">
    <cfRule type="expression" dxfId="330" priority="123" stopIfTrue="1">
      <formula>$G$216&lt;$I$14</formula>
    </cfRule>
    <cfRule type="expression" dxfId="329" priority="124" stopIfTrue="1">
      <formula>$G$216&gt;79</formula>
    </cfRule>
    <cfRule type="expression" dxfId="328" priority="125" stopIfTrue="1">
      <formula>$L$162=1</formula>
    </cfRule>
  </conditionalFormatting>
  <conditionalFormatting sqref="H210:J214">
    <cfRule type="expression" dxfId="327" priority="126" stopIfTrue="1">
      <formula>$G$216&lt;$I$14</formula>
    </cfRule>
  </conditionalFormatting>
  <conditionalFormatting sqref="H196:J198">
    <cfRule type="expression" dxfId="326" priority="127" stopIfTrue="1">
      <formula>$G$199&gt;1</formula>
    </cfRule>
  </conditionalFormatting>
  <conditionalFormatting sqref="H199:J201">
    <cfRule type="expression" dxfId="325" priority="128" stopIfTrue="1">
      <formula>$G$198&lt;1</formula>
    </cfRule>
  </conditionalFormatting>
  <conditionalFormatting sqref="A445:J445">
    <cfRule type="expression" dxfId="324" priority="3" stopIfTrue="1">
      <formula>$L$447=0</formula>
    </cfRule>
  </conditionalFormatting>
  <conditionalFormatting sqref="A441:J441">
    <cfRule type="expression" dxfId="323" priority="288" stopIfTrue="1">
      <formula>$O$438=1</formula>
    </cfRule>
  </conditionalFormatting>
  <conditionalFormatting sqref="G5:I7">
    <cfRule type="expression" dxfId="322" priority="2">
      <formula>$P$23=1</formula>
    </cfRule>
  </conditionalFormatting>
  <pageMargins left="0.24" right="0.25" top="0.2" bottom="0.17" header="0.17" footer="0.17"/>
  <pageSetup firstPageNumber="61" orientation="portrait" useFirstPageNumber="1" r:id="rId1"/>
  <headerFooter alignWithMargins="0">
    <oddFooter>&amp;CApplication Page &amp;P</oddFooter>
  </headerFooter>
  <rowBreaks count="7" manualBreakCount="7">
    <brk id="50" max="16383" man="1"/>
    <brk id="105" max="16383" man="1"/>
    <brk id="161" max="16383" man="1"/>
    <brk id="217" max="16383" man="1"/>
    <brk id="253" max="16383" man="1"/>
    <brk id="313" max="16383" man="1"/>
    <brk id="371" max="9" man="1"/>
  </rowBreaks>
</worksheet>
</file>

<file path=xl/worksheets/sheet46.xml><?xml version="1.0" encoding="utf-8"?>
<worksheet xmlns="http://schemas.openxmlformats.org/spreadsheetml/2006/main" xmlns:r="http://schemas.openxmlformats.org/officeDocument/2006/relationships">
  <sheetPr>
    <pageSetUpPr autoPageBreaks="0"/>
  </sheetPr>
  <dimension ref="A1:P20"/>
  <sheetViews>
    <sheetView showGridLines="0" showRowColHeaders="0" workbookViewId="0"/>
  </sheetViews>
  <sheetFormatPr defaultRowHeight="12.75"/>
  <cols>
    <col min="1" max="1" width="30.7109375" customWidth="1"/>
    <col min="2" max="16" width="11.7109375" style="166" customWidth="1"/>
  </cols>
  <sheetData>
    <row r="1" spans="1:16">
      <c r="B1" s="166" t="s">
        <v>649</v>
      </c>
      <c r="C1" s="166" t="s">
        <v>650</v>
      </c>
      <c r="D1" s="166" t="s">
        <v>651</v>
      </c>
      <c r="E1" s="166" t="s">
        <v>652</v>
      </c>
      <c r="F1" s="166" t="s">
        <v>653</v>
      </c>
      <c r="G1" s="166" t="s">
        <v>654</v>
      </c>
      <c r="H1" s="166" t="s">
        <v>655</v>
      </c>
      <c r="I1" s="166" t="s">
        <v>656</v>
      </c>
      <c r="J1" s="166" t="s">
        <v>657</v>
      </c>
      <c r="K1" s="166" t="s">
        <v>658</v>
      </c>
      <c r="L1" s="166" t="s">
        <v>659</v>
      </c>
      <c r="M1" s="166" t="s">
        <v>660</v>
      </c>
      <c r="N1" s="166" t="s">
        <v>661</v>
      </c>
      <c r="O1" s="166" t="s">
        <v>662</v>
      </c>
      <c r="P1" s="166" t="s">
        <v>663</v>
      </c>
    </row>
    <row r="2" spans="1:16">
      <c r="A2" t="s">
        <v>2258</v>
      </c>
    </row>
    <row r="3" spans="1:16">
      <c r="A3" t="s">
        <v>1302</v>
      </c>
      <c r="B3" s="166">
        <f>'Page 17'!G31*12</f>
        <v>0</v>
      </c>
      <c r="C3" s="166">
        <f>B3*(1+'Page 41'!$J$18)</f>
        <v>0</v>
      </c>
      <c r="D3" s="166">
        <f>C3*(1+'Page 41'!$J$18)</f>
        <v>0</v>
      </c>
      <c r="E3" s="166">
        <f>D3*(1+'Page 41'!$J$18)</f>
        <v>0</v>
      </c>
      <c r="F3" s="166">
        <f>E3*(1+'Page 41'!$J$18)</f>
        <v>0</v>
      </c>
      <c r="G3" s="166">
        <f>F3*(1+'Page 41'!$J$18)</f>
        <v>0</v>
      </c>
      <c r="H3" s="166">
        <f>G3*(1+'Page 41'!$J$18)</f>
        <v>0</v>
      </c>
      <c r="I3" s="166">
        <f>H3*(1+'Page 41'!$J$18)</f>
        <v>0</v>
      </c>
      <c r="J3" s="166">
        <f>I3*(1+'Page 41'!$J$18)</f>
        <v>0</v>
      </c>
      <c r="K3" s="166">
        <f>J3*(1+'Page 41'!$J$18)</f>
        <v>0</v>
      </c>
      <c r="L3" s="166">
        <f>K3*(1+'Page 41'!$J$18)</f>
        <v>0</v>
      </c>
      <c r="M3" s="166">
        <f>L3*(1+'Page 41'!$J$18)</f>
        <v>0</v>
      </c>
      <c r="N3" s="166">
        <f>M3*(1+'Page 41'!$J$18)</f>
        <v>0</v>
      </c>
      <c r="O3" s="166">
        <f>N3*(1+'Page 41'!$J$18)</f>
        <v>0</v>
      </c>
      <c r="P3" s="166">
        <f>O3*(1+'Page 41'!$J$18)</f>
        <v>0</v>
      </c>
    </row>
    <row r="4" spans="1:16">
      <c r="A4" t="s">
        <v>664</v>
      </c>
      <c r="B4" s="166">
        <f>'Page 17'!G40*12</f>
        <v>0</v>
      </c>
      <c r="C4" s="166">
        <f>B4*(1+'Page 41'!$J$18)</f>
        <v>0</v>
      </c>
      <c r="D4" s="166">
        <f>C4*(1+'Page 41'!$J$18)</f>
        <v>0</v>
      </c>
      <c r="E4" s="166">
        <f>D4*(1+'Page 41'!$J$18)</f>
        <v>0</v>
      </c>
      <c r="F4" s="166">
        <f>E4*(1+'Page 41'!$J$18)</f>
        <v>0</v>
      </c>
      <c r="G4" s="166">
        <f>F4*(1+'Page 41'!$J$18)</f>
        <v>0</v>
      </c>
      <c r="H4" s="166">
        <f>G4*(1+'Page 41'!$J$18)</f>
        <v>0</v>
      </c>
      <c r="I4" s="166">
        <f>H4*(1+'Page 41'!$J$18)</f>
        <v>0</v>
      </c>
      <c r="J4" s="166">
        <f>I4*(1+'Page 41'!$J$18)</f>
        <v>0</v>
      </c>
      <c r="K4" s="166">
        <f>J4*(1+'Page 41'!$J$18)</f>
        <v>0</v>
      </c>
      <c r="L4" s="166">
        <f>K4*(1+'Page 41'!$J$18)</f>
        <v>0</v>
      </c>
      <c r="M4" s="166">
        <f>L4*(1+'Page 41'!$J$18)</f>
        <v>0</v>
      </c>
      <c r="N4" s="166">
        <f>M4*(1+'Page 41'!$J$18)</f>
        <v>0</v>
      </c>
      <c r="O4" s="166">
        <f>N4*(1+'Page 41'!$J$18)</f>
        <v>0</v>
      </c>
      <c r="P4" s="166">
        <f>O4*(1+'Page 41'!$J$18)</f>
        <v>0</v>
      </c>
    </row>
    <row r="5" spans="1:16">
      <c r="A5" t="s">
        <v>665</v>
      </c>
      <c r="B5" s="166">
        <f>'Page 17'!G52*12</f>
        <v>0</v>
      </c>
      <c r="C5" s="166">
        <f>B5*(1+'Page 41'!$J$18)</f>
        <v>0</v>
      </c>
      <c r="D5" s="166">
        <f>C5*(1+'Page 41'!$J$18)</f>
        <v>0</v>
      </c>
      <c r="E5" s="166">
        <f>D5*(1+'Page 41'!$J$18)</f>
        <v>0</v>
      </c>
      <c r="F5" s="166">
        <f>E5*(1+'Page 41'!$J$18)</f>
        <v>0</v>
      </c>
      <c r="G5" s="166">
        <f>F5*(1+'Page 41'!$J$18)</f>
        <v>0</v>
      </c>
      <c r="H5" s="166">
        <f>G5*(1+'Page 41'!$J$18)</f>
        <v>0</v>
      </c>
      <c r="I5" s="166">
        <f>H5*(1+'Page 41'!$J$18)</f>
        <v>0</v>
      </c>
      <c r="J5" s="166">
        <f>I5*(1+'Page 41'!$J$18)</f>
        <v>0</v>
      </c>
      <c r="K5" s="166">
        <f>J5*(1+'Page 41'!$J$18)</f>
        <v>0</v>
      </c>
      <c r="L5" s="166">
        <f>K5*(1+'Page 41'!$J$18)</f>
        <v>0</v>
      </c>
      <c r="M5" s="166">
        <f>L5*(1+'Page 41'!$J$18)</f>
        <v>0</v>
      </c>
      <c r="N5" s="166">
        <f>M5*(1+'Page 41'!$J$18)</f>
        <v>0</v>
      </c>
      <c r="O5" s="166">
        <f>N5*(1+'Page 41'!$J$18)</f>
        <v>0</v>
      </c>
      <c r="P5" s="166">
        <f>O5*(1+'Page 41'!$J$18)</f>
        <v>0</v>
      </c>
    </row>
    <row r="6" spans="1:16">
      <c r="A6" t="s">
        <v>666</v>
      </c>
      <c r="B6" s="341">
        <f>'Page 18'!H12*12</f>
        <v>0</v>
      </c>
      <c r="C6" s="166">
        <f>B6*(1+'Page 41'!$J$18)</f>
        <v>0</v>
      </c>
      <c r="D6" s="166">
        <f>C6*(1+'Page 41'!$J$18)</f>
        <v>0</v>
      </c>
      <c r="E6" s="166">
        <f>D6*(1+'Page 41'!$J$18)</f>
        <v>0</v>
      </c>
      <c r="F6" s="166">
        <f>E6*(1+'Page 41'!$J$18)</f>
        <v>0</v>
      </c>
      <c r="G6" s="166">
        <f>F6*(1+'Page 41'!$J$18)</f>
        <v>0</v>
      </c>
      <c r="H6" s="166">
        <f>G6*(1+'Page 41'!$J$18)</f>
        <v>0</v>
      </c>
      <c r="I6" s="166">
        <f>H6*(1+'Page 41'!$J$18)</f>
        <v>0</v>
      </c>
      <c r="J6" s="166">
        <f>I6*(1+'Page 41'!$J$18)</f>
        <v>0</v>
      </c>
      <c r="K6" s="166">
        <f>J6*(1+'Page 41'!$J$18)</f>
        <v>0</v>
      </c>
      <c r="L6" s="166">
        <f>K6*(1+'Page 41'!$J$18)</f>
        <v>0</v>
      </c>
      <c r="M6" s="166">
        <f>L6*(1+'Page 41'!$J$18)</f>
        <v>0</v>
      </c>
      <c r="N6" s="166">
        <f>M6*(1+'Page 41'!$J$18)</f>
        <v>0</v>
      </c>
      <c r="O6" s="166">
        <f>N6*(1+'Page 41'!$J$18)</f>
        <v>0</v>
      </c>
      <c r="P6" s="166">
        <f>O6*(1+'Page 41'!$J$18)</f>
        <v>0</v>
      </c>
    </row>
    <row r="7" spans="1:16" ht="26.25" thickBot="1">
      <c r="A7" s="927" t="s">
        <v>667</v>
      </c>
      <c r="B7" s="928">
        <f>SUM(B3:B6)</f>
        <v>0</v>
      </c>
      <c r="C7" s="928">
        <f t="shared" ref="C7:P7" si="0">SUM(C3:C6)</f>
        <v>0</v>
      </c>
      <c r="D7" s="928">
        <f t="shared" si="0"/>
        <v>0</v>
      </c>
      <c r="E7" s="928">
        <f t="shared" si="0"/>
        <v>0</v>
      </c>
      <c r="F7" s="928">
        <f t="shared" si="0"/>
        <v>0</v>
      </c>
      <c r="G7" s="928">
        <f t="shared" si="0"/>
        <v>0</v>
      </c>
      <c r="H7" s="928">
        <f t="shared" si="0"/>
        <v>0</v>
      </c>
      <c r="I7" s="928">
        <f t="shared" si="0"/>
        <v>0</v>
      </c>
      <c r="J7" s="928">
        <f t="shared" si="0"/>
        <v>0</v>
      </c>
      <c r="K7" s="928">
        <f t="shared" si="0"/>
        <v>0</v>
      </c>
      <c r="L7" s="928">
        <f t="shared" si="0"/>
        <v>0</v>
      </c>
      <c r="M7" s="928">
        <f t="shared" si="0"/>
        <v>0</v>
      </c>
      <c r="N7" s="928">
        <f t="shared" si="0"/>
        <v>0</v>
      </c>
      <c r="O7" s="928">
        <f t="shared" si="0"/>
        <v>0</v>
      </c>
      <c r="P7" s="928">
        <f t="shared" si="0"/>
        <v>0</v>
      </c>
    </row>
    <row r="8" spans="1:16" ht="13.5" thickTop="1"/>
    <row r="9" spans="1:16">
      <c r="A9" s="865" t="s">
        <v>668</v>
      </c>
      <c r="B9" s="929">
        <f>B7*'Page 18'!$D$15</f>
        <v>0</v>
      </c>
      <c r="C9" s="929">
        <f>C7*'Page 18'!$D$15</f>
        <v>0</v>
      </c>
      <c r="D9" s="929">
        <f>D7*'Page 18'!$D$15</f>
        <v>0</v>
      </c>
      <c r="E9" s="929">
        <f>E7*'Page 18'!$D$15</f>
        <v>0</v>
      </c>
      <c r="F9" s="929">
        <f>F7*'Page 18'!$D$15</f>
        <v>0</v>
      </c>
      <c r="G9" s="929">
        <f>G7*'Page 18'!$D$15</f>
        <v>0</v>
      </c>
      <c r="H9" s="929">
        <f>H7*'Page 18'!$D$15</f>
        <v>0</v>
      </c>
      <c r="I9" s="929">
        <f>I7*'Page 18'!$D$15</f>
        <v>0</v>
      </c>
      <c r="J9" s="929">
        <f>J7*'Page 18'!$D$15</f>
        <v>0</v>
      </c>
      <c r="K9" s="929">
        <f>K7*'Page 18'!$D$15</f>
        <v>0</v>
      </c>
      <c r="L9" s="929">
        <f>L7*'Page 18'!$D$15</f>
        <v>0</v>
      </c>
      <c r="M9" s="929">
        <f>M7*'Page 18'!$D$15</f>
        <v>0</v>
      </c>
      <c r="N9" s="929">
        <f>N7*'Page 18'!$D$15</f>
        <v>0</v>
      </c>
      <c r="O9" s="929">
        <f>O7*'Page 18'!$D$15</f>
        <v>0</v>
      </c>
      <c r="P9" s="929">
        <f>P7*'Page 18'!$D$15</f>
        <v>0</v>
      </c>
    </row>
    <row r="10" spans="1:16" ht="13.5" thickBot="1">
      <c r="A10" s="930" t="s">
        <v>704</v>
      </c>
      <c r="B10" s="931">
        <f>B7-B9</f>
        <v>0</v>
      </c>
      <c r="C10" s="931">
        <f t="shared" ref="C10:P10" si="1">C7-C9</f>
        <v>0</v>
      </c>
      <c r="D10" s="931">
        <f t="shared" si="1"/>
        <v>0</v>
      </c>
      <c r="E10" s="931">
        <f t="shared" si="1"/>
        <v>0</v>
      </c>
      <c r="F10" s="931">
        <f t="shared" si="1"/>
        <v>0</v>
      </c>
      <c r="G10" s="931">
        <f t="shared" si="1"/>
        <v>0</v>
      </c>
      <c r="H10" s="931">
        <f t="shared" si="1"/>
        <v>0</v>
      </c>
      <c r="I10" s="931">
        <f t="shared" si="1"/>
        <v>0</v>
      </c>
      <c r="J10" s="931">
        <f t="shared" si="1"/>
        <v>0</v>
      </c>
      <c r="K10" s="931">
        <f t="shared" si="1"/>
        <v>0</v>
      </c>
      <c r="L10" s="931">
        <f t="shared" si="1"/>
        <v>0</v>
      </c>
      <c r="M10" s="931">
        <f t="shared" si="1"/>
        <v>0</v>
      </c>
      <c r="N10" s="931">
        <f t="shared" si="1"/>
        <v>0</v>
      </c>
      <c r="O10" s="931">
        <f t="shared" si="1"/>
        <v>0</v>
      </c>
      <c r="P10" s="931">
        <f t="shared" si="1"/>
        <v>0</v>
      </c>
    </row>
    <row r="11" spans="1:16" ht="13.5" thickTop="1"/>
    <row r="12" spans="1:16">
      <c r="A12" s="179" t="s">
        <v>669</v>
      </c>
      <c r="B12" s="926">
        <f>'Page 40'!H31</f>
        <v>0</v>
      </c>
      <c r="C12" s="166">
        <f>B12*(1+'Page 41'!$J$20)</f>
        <v>0</v>
      </c>
      <c r="D12" s="166">
        <f>C12*(1+'Page 41'!$J$20)</f>
        <v>0</v>
      </c>
      <c r="E12" s="166">
        <f>D12*(1+'Page 41'!$J$20)</f>
        <v>0</v>
      </c>
      <c r="F12" s="166">
        <f>E12*(1+'Page 41'!$J$20)</f>
        <v>0</v>
      </c>
      <c r="G12" s="166">
        <f>F12*(1+'Page 41'!$J$20)</f>
        <v>0</v>
      </c>
      <c r="H12" s="166">
        <f>G12*(1+'Page 41'!$J$20)</f>
        <v>0</v>
      </c>
      <c r="I12" s="166">
        <f>H12*(1+'Page 41'!$J$20)</f>
        <v>0</v>
      </c>
      <c r="J12" s="166">
        <f>I12*(1+'Page 41'!$J$20)</f>
        <v>0</v>
      </c>
      <c r="K12" s="166">
        <f>J12*(1+'Page 41'!$J$20)</f>
        <v>0</v>
      </c>
      <c r="L12" s="166">
        <f>K12*(1+'Page 41'!$J$20)</f>
        <v>0</v>
      </c>
      <c r="M12" s="166">
        <f>L12*(1+'Page 41'!$J$20)</f>
        <v>0</v>
      </c>
      <c r="N12" s="166">
        <f>M12*(1+'Page 41'!$J$20)</f>
        <v>0</v>
      </c>
      <c r="O12" s="166">
        <f>N12*(1+'Page 41'!$J$20)</f>
        <v>0</v>
      </c>
      <c r="P12" s="166">
        <f>O12*(1+'Page 41'!$J$20)</f>
        <v>0</v>
      </c>
    </row>
    <row r="13" spans="1:16" ht="25.5">
      <c r="A13" s="865" t="s">
        <v>1935</v>
      </c>
      <c r="B13" s="932">
        <f>'Page 40'!H33</f>
        <v>0</v>
      </c>
      <c r="C13" s="341">
        <f>B13*(1+'Page 41'!$J$22)</f>
        <v>0</v>
      </c>
      <c r="D13" s="341">
        <f>C13*(1+'Page 41'!$J$22)</f>
        <v>0</v>
      </c>
      <c r="E13" s="341">
        <f>D13*(1+'Page 41'!$J$22)</f>
        <v>0</v>
      </c>
      <c r="F13" s="341">
        <f>E13*(1+'Page 41'!$J$22)</f>
        <v>0</v>
      </c>
      <c r="G13" s="341">
        <f>F13*(1+'Page 41'!$J$22)</f>
        <v>0</v>
      </c>
      <c r="H13" s="341">
        <f>G13*(1+'Page 41'!$J$22)</f>
        <v>0</v>
      </c>
      <c r="I13" s="341">
        <f>H13*(1+'Page 41'!$J$22)</f>
        <v>0</v>
      </c>
      <c r="J13" s="341">
        <f>I13*(1+'Page 41'!$J$22)</f>
        <v>0</v>
      </c>
      <c r="K13" s="341">
        <f>J13*(1+'Page 41'!$J$22)</f>
        <v>0</v>
      </c>
      <c r="L13" s="341">
        <f>K13*(1+'Page 41'!$J$22)</f>
        <v>0</v>
      </c>
      <c r="M13" s="341">
        <f>L13*(1+'Page 41'!$J$22)</f>
        <v>0</v>
      </c>
      <c r="N13" s="341">
        <f>M13*(1+'Page 41'!$J$22)</f>
        <v>0</v>
      </c>
      <c r="O13" s="341">
        <f>N13*(1+'Page 41'!$J$22)</f>
        <v>0</v>
      </c>
      <c r="P13" s="341">
        <f>O13*(1+'Page 41'!$J$22)</f>
        <v>0</v>
      </c>
    </row>
    <row r="15" spans="1:16" ht="13.5" thickBot="1">
      <c r="A15" s="927" t="s">
        <v>1936</v>
      </c>
      <c r="B15" s="933">
        <f>B10-B12-B13</f>
        <v>0</v>
      </c>
      <c r="C15" s="933">
        <f t="shared" ref="C15:P15" si="2">C10-C12-C13</f>
        <v>0</v>
      </c>
      <c r="D15" s="933">
        <f t="shared" si="2"/>
        <v>0</v>
      </c>
      <c r="E15" s="933">
        <f t="shared" si="2"/>
        <v>0</v>
      </c>
      <c r="F15" s="933">
        <f t="shared" si="2"/>
        <v>0</v>
      </c>
      <c r="G15" s="933">
        <f t="shared" si="2"/>
        <v>0</v>
      </c>
      <c r="H15" s="933">
        <f t="shared" si="2"/>
        <v>0</v>
      </c>
      <c r="I15" s="933">
        <f t="shared" si="2"/>
        <v>0</v>
      </c>
      <c r="J15" s="933">
        <f t="shared" si="2"/>
        <v>0</v>
      </c>
      <c r="K15" s="933">
        <f t="shared" si="2"/>
        <v>0</v>
      </c>
      <c r="L15" s="933">
        <f t="shared" si="2"/>
        <v>0</v>
      </c>
      <c r="M15" s="933">
        <f t="shared" si="2"/>
        <v>0</v>
      </c>
      <c r="N15" s="933">
        <f t="shared" si="2"/>
        <v>0</v>
      </c>
      <c r="O15" s="933">
        <f t="shared" si="2"/>
        <v>0</v>
      </c>
      <c r="P15" s="933">
        <f t="shared" si="2"/>
        <v>0</v>
      </c>
    </row>
    <row r="16" spans="1:16" ht="13.5" thickTop="1">
      <c r="A16" s="179"/>
      <c r="B16" s="926"/>
    </row>
    <row r="17" spans="1:16">
      <c r="A17" s="179" t="s">
        <v>1937</v>
      </c>
      <c r="B17" s="166">
        <f>'Page 20'!AF22</f>
        <v>0</v>
      </c>
      <c r="C17" s="166">
        <f>B$17</f>
        <v>0</v>
      </c>
      <c r="D17" s="166">
        <f t="shared" ref="D17:P17" si="3">C$17</f>
        <v>0</v>
      </c>
      <c r="E17" s="166">
        <f t="shared" si="3"/>
        <v>0</v>
      </c>
      <c r="F17" s="166">
        <f t="shared" si="3"/>
        <v>0</v>
      </c>
      <c r="G17" s="166">
        <f t="shared" si="3"/>
        <v>0</v>
      </c>
      <c r="H17" s="166">
        <f t="shared" si="3"/>
        <v>0</v>
      </c>
      <c r="I17" s="166">
        <f t="shared" si="3"/>
        <v>0</v>
      </c>
      <c r="J17" s="166">
        <f t="shared" si="3"/>
        <v>0</v>
      </c>
      <c r="K17" s="166">
        <f t="shared" si="3"/>
        <v>0</v>
      </c>
      <c r="L17" s="166">
        <f t="shared" si="3"/>
        <v>0</v>
      </c>
      <c r="M17" s="166">
        <f t="shared" si="3"/>
        <v>0</v>
      </c>
      <c r="N17" s="166">
        <f t="shared" si="3"/>
        <v>0</v>
      </c>
      <c r="O17" s="166">
        <f t="shared" si="3"/>
        <v>0</v>
      </c>
      <c r="P17" s="166">
        <f t="shared" si="3"/>
        <v>0</v>
      </c>
    </row>
    <row r="19" spans="1:16">
      <c r="A19" t="s">
        <v>1588</v>
      </c>
      <c r="B19" s="166">
        <f>B15-B17</f>
        <v>0</v>
      </c>
      <c r="C19" s="166">
        <f t="shared" ref="C19:P19" si="4">C15-C17</f>
        <v>0</v>
      </c>
      <c r="D19" s="166">
        <f t="shared" si="4"/>
        <v>0</v>
      </c>
      <c r="E19" s="166">
        <f t="shared" si="4"/>
        <v>0</v>
      </c>
      <c r="F19" s="166">
        <f t="shared" si="4"/>
        <v>0</v>
      </c>
      <c r="G19" s="166">
        <f t="shared" si="4"/>
        <v>0</v>
      </c>
      <c r="H19" s="166">
        <f t="shared" si="4"/>
        <v>0</v>
      </c>
      <c r="I19" s="166">
        <f t="shared" si="4"/>
        <v>0</v>
      </c>
      <c r="J19" s="166">
        <f t="shared" si="4"/>
        <v>0</v>
      </c>
      <c r="K19" s="166">
        <f t="shared" si="4"/>
        <v>0</v>
      </c>
      <c r="L19" s="166">
        <f t="shared" si="4"/>
        <v>0</v>
      </c>
      <c r="M19" s="166">
        <f t="shared" si="4"/>
        <v>0</v>
      </c>
      <c r="N19" s="166">
        <f t="shared" si="4"/>
        <v>0</v>
      </c>
      <c r="O19" s="166">
        <f t="shared" si="4"/>
        <v>0</v>
      </c>
      <c r="P19" s="166">
        <f t="shared" si="4"/>
        <v>0</v>
      </c>
    </row>
    <row r="20" spans="1:16">
      <c r="A20" s="179" t="s">
        <v>1938</v>
      </c>
      <c r="B20" s="934" t="e">
        <f>B15/B17</f>
        <v>#DIV/0!</v>
      </c>
      <c r="C20" s="934" t="e">
        <f t="shared" ref="C20:P20" si="5">C15/C17</f>
        <v>#DIV/0!</v>
      </c>
      <c r="D20" s="934" t="e">
        <f t="shared" si="5"/>
        <v>#DIV/0!</v>
      </c>
      <c r="E20" s="934" t="e">
        <f t="shared" si="5"/>
        <v>#DIV/0!</v>
      </c>
      <c r="F20" s="934" t="e">
        <f t="shared" si="5"/>
        <v>#DIV/0!</v>
      </c>
      <c r="G20" s="934" t="e">
        <f t="shared" si="5"/>
        <v>#DIV/0!</v>
      </c>
      <c r="H20" s="934" t="e">
        <f t="shared" si="5"/>
        <v>#DIV/0!</v>
      </c>
      <c r="I20" s="934" t="e">
        <f t="shared" si="5"/>
        <v>#DIV/0!</v>
      </c>
      <c r="J20" s="934" t="e">
        <f t="shared" si="5"/>
        <v>#DIV/0!</v>
      </c>
      <c r="K20" s="934" t="e">
        <f t="shared" si="5"/>
        <v>#DIV/0!</v>
      </c>
      <c r="L20" s="934" t="e">
        <f t="shared" si="5"/>
        <v>#DIV/0!</v>
      </c>
      <c r="M20" s="934" t="e">
        <f t="shared" si="5"/>
        <v>#DIV/0!</v>
      </c>
      <c r="N20" s="934" t="e">
        <f t="shared" si="5"/>
        <v>#DIV/0!</v>
      </c>
      <c r="O20" s="934" t="e">
        <f t="shared" si="5"/>
        <v>#DIV/0!</v>
      </c>
      <c r="P20" s="934" t="e">
        <f t="shared" si="5"/>
        <v>#DIV/0!</v>
      </c>
    </row>
  </sheetData>
  <sheetProtection password="FEF7" sheet="1" objects="1" scenarios="1"/>
  <phoneticPr fontId="5" type="noConversion"/>
  <pageMargins left="0.5" right="0.5" top="1" bottom="1" header="0.5" footer="0.5"/>
  <pageSetup firstPageNumber="69" orientation="landscape" useFirstPageNumber="1" r:id="rId1"/>
  <headerFooter alignWithMargins="0">
    <oddHeader>&amp;C&amp;22 15 Year Cash Flow</oddHeader>
    <oddFooter>&amp;CApplication Page &amp;P</oddFooter>
  </headerFooter>
</worksheet>
</file>

<file path=xl/worksheets/sheet47.xml><?xml version="1.0" encoding="utf-8"?>
<worksheet xmlns="http://schemas.openxmlformats.org/spreadsheetml/2006/main" xmlns:r="http://schemas.openxmlformats.org/officeDocument/2006/relationships">
  <sheetPr>
    <pageSetUpPr autoPageBreaks="0"/>
  </sheetPr>
  <dimension ref="A1:A10"/>
  <sheetViews>
    <sheetView showGridLines="0" showRowColHeaders="0" zoomScale="69" workbookViewId="0">
      <selection sqref="A1:J1"/>
    </sheetView>
  </sheetViews>
  <sheetFormatPr defaultRowHeight="12.75"/>
  <cols>
    <col min="1" max="1" width="103.5703125" style="54" customWidth="1"/>
  </cols>
  <sheetData>
    <row r="1" spans="1:1" ht="80.099999999999994" customHeight="1" thickTop="1">
      <c r="A1" s="1078" t="s">
        <v>629</v>
      </c>
    </row>
    <row r="2" spans="1:1" ht="80.099999999999994" customHeight="1">
      <c r="A2" s="1079" t="s">
        <v>630</v>
      </c>
    </row>
    <row r="3" spans="1:1" ht="80.099999999999994" customHeight="1">
      <c r="A3" s="1079" t="s">
        <v>631</v>
      </c>
    </row>
    <row r="4" spans="1:1" ht="80.099999999999994" customHeight="1">
      <c r="A4" s="1079">
        <v>2010</v>
      </c>
    </row>
    <row r="5" spans="1:1" ht="80.099999999999994" customHeight="1">
      <c r="A5" s="1079" t="s">
        <v>147</v>
      </c>
    </row>
    <row r="6" spans="1:1" ht="80.099999999999994" customHeight="1">
      <c r="A6" s="1079" t="s">
        <v>148</v>
      </c>
    </row>
    <row r="7" spans="1:1" ht="80.099999999999994" customHeight="1">
      <c r="A7" s="1079" t="s">
        <v>149</v>
      </c>
    </row>
    <row r="8" spans="1:1" ht="80.099999999999994" customHeight="1">
      <c r="A8" s="1079" t="s">
        <v>1484</v>
      </c>
    </row>
    <row r="9" spans="1:1" ht="29.25" customHeight="1" thickBot="1">
      <c r="A9" s="1080"/>
    </row>
    <row r="10" spans="1:1" ht="13.5" thickTop="1"/>
  </sheetData>
  <sheetProtection password="FEF7" sheet="1" objects="1" scenarios="1"/>
  <phoneticPr fontId="5" type="noConversion"/>
  <pageMargins left="0.5" right="0.39" top="1" bottom="0.9"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sheetPr>
    <pageSetUpPr autoPageBreaks="0"/>
  </sheetPr>
  <dimension ref="A1:J17"/>
  <sheetViews>
    <sheetView showGridLines="0" showRowColHeaders="0" workbookViewId="0">
      <selection sqref="A1:J1"/>
    </sheetView>
  </sheetViews>
  <sheetFormatPr defaultRowHeight="12.75"/>
  <cols>
    <col min="1" max="1" width="4.5703125" customWidth="1"/>
    <col min="10" max="10" width="16.28515625" customWidth="1"/>
    <col min="11" max="11" width="2.28515625" customWidth="1"/>
  </cols>
  <sheetData>
    <row r="1" spans="1:10" ht="20.25">
      <c r="A1" s="1028" t="s">
        <v>1484</v>
      </c>
      <c r="B1" s="1029"/>
      <c r="C1" s="1029"/>
      <c r="D1" s="1029"/>
      <c r="E1" s="1029"/>
      <c r="F1" s="1029"/>
      <c r="G1" s="1029"/>
      <c r="H1" s="1029"/>
      <c r="I1" s="1029"/>
      <c r="J1" s="1029"/>
    </row>
    <row r="2" spans="1:10" ht="20.25">
      <c r="A2" s="1028" t="s">
        <v>1485</v>
      </c>
      <c r="B2" s="1029"/>
      <c r="C2" s="1029"/>
      <c r="D2" s="1029"/>
      <c r="E2" s="1029"/>
      <c r="F2" s="1029"/>
      <c r="G2" s="1029"/>
      <c r="H2" s="1029"/>
      <c r="I2" s="1029"/>
      <c r="J2" s="1029"/>
    </row>
    <row r="3" spans="1:10" ht="20.25">
      <c r="A3" s="1028" t="s">
        <v>1486</v>
      </c>
      <c r="B3" s="1029"/>
      <c r="C3" s="1029"/>
      <c r="D3" s="1029"/>
      <c r="E3" s="1029"/>
      <c r="F3" s="1029"/>
      <c r="G3" s="1029"/>
      <c r="H3" s="1029"/>
      <c r="I3" s="1029"/>
      <c r="J3" s="1029"/>
    </row>
    <row r="5" spans="1:10" ht="78.75" customHeight="1">
      <c r="A5" s="2115" t="s">
        <v>1197</v>
      </c>
      <c r="B5" s="1520"/>
      <c r="C5" s="1520"/>
      <c r="D5" s="1520"/>
      <c r="E5" s="1520"/>
      <c r="F5" s="1520"/>
      <c r="G5" s="1520"/>
      <c r="H5" s="1520"/>
      <c r="I5" s="1520"/>
      <c r="J5" s="1520"/>
    </row>
    <row r="7" spans="1:10" ht="81" customHeight="1">
      <c r="A7" s="1718" t="s">
        <v>387</v>
      </c>
      <c r="B7" s="1520"/>
      <c r="C7" s="1520"/>
      <c r="D7" s="1520"/>
      <c r="E7" s="1520"/>
      <c r="F7" s="1520"/>
      <c r="G7" s="1520"/>
      <c r="H7" s="1520"/>
      <c r="I7" s="1520"/>
      <c r="J7" s="1520"/>
    </row>
    <row r="10" spans="1:10" ht="35.25" customHeight="1">
      <c r="A10" s="1030"/>
      <c r="B10" s="2114" t="s">
        <v>1198</v>
      </c>
      <c r="C10" s="2114"/>
      <c r="D10" s="2114"/>
      <c r="E10" s="2114"/>
      <c r="F10" s="2114"/>
      <c r="G10" s="2114"/>
      <c r="H10" s="2114"/>
      <c r="I10" s="2114"/>
      <c r="J10" s="2114"/>
    </row>
    <row r="11" spans="1:10" ht="18" customHeight="1">
      <c r="A11" s="37"/>
      <c r="B11" s="2116" t="s">
        <v>2103</v>
      </c>
      <c r="C11" s="1520"/>
      <c r="D11" s="1520"/>
      <c r="E11" s="1520"/>
      <c r="F11" s="1520"/>
      <c r="G11" s="1520"/>
      <c r="H11" s="1520"/>
      <c r="I11" s="1520"/>
      <c r="J11" s="1520"/>
    </row>
    <row r="12" spans="1:10" ht="18" customHeight="1">
      <c r="A12" s="37"/>
      <c r="B12" s="2114" t="s">
        <v>388</v>
      </c>
      <c r="C12" s="2114"/>
      <c r="D12" s="2114"/>
      <c r="E12" s="2114"/>
      <c r="F12" s="2114"/>
      <c r="G12" s="2114"/>
      <c r="H12" s="2114"/>
      <c r="I12" s="2114"/>
      <c r="J12" s="2114"/>
    </row>
    <row r="13" spans="1:10" ht="36" customHeight="1">
      <c r="A13" s="37"/>
      <c r="B13" s="2113" t="s">
        <v>1199</v>
      </c>
      <c r="C13" s="2114"/>
      <c r="D13" s="2114"/>
      <c r="E13" s="2114"/>
      <c r="F13" s="2114"/>
      <c r="G13" s="2114"/>
      <c r="H13" s="2114"/>
      <c r="I13" s="2114"/>
      <c r="J13" s="2114"/>
    </row>
    <row r="14" spans="1:10" ht="18" customHeight="1">
      <c r="A14" s="37"/>
      <c r="B14" s="2114" t="s">
        <v>389</v>
      </c>
      <c r="C14" s="2114"/>
      <c r="D14" s="2114"/>
      <c r="E14" s="2114"/>
      <c r="F14" s="2114"/>
      <c r="G14" s="2114"/>
      <c r="H14" s="2114"/>
      <c r="I14" s="2114"/>
      <c r="J14" s="2114"/>
    </row>
    <row r="15" spans="1:10" ht="36" customHeight="1">
      <c r="A15" s="37"/>
      <c r="B15" s="2114" t="s">
        <v>391</v>
      </c>
      <c r="C15" s="2114"/>
      <c r="D15" s="2114"/>
      <c r="E15" s="2114"/>
      <c r="F15" s="2114"/>
      <c r="G15" s="2114"/>
      <c r="H15" s="2114"/>
      <c r="I15" s="2114"/>
      <c r="J15" s="2114"/>
    </row>
    <row r="16" spans="1:10" ht="18" customHeight="1">
      <c r="A16" s="37"/>
      <c r="B16" s="2114" t="s">
        <v>146</v>
      </c>
      <c r="C16" s="2114"/>
      <c r="D16" s="2114"/>
      <c r="E16" s="2114"/>
      <c r="F16" s="2114"/>
      <c r="G16" s="2114"/>
      <c r="H16" s="2114"/>
      <c r="I16" s="2114"/>
      <c r="J16" s="2114"/>
    </row>
    <row r="17" spans="1:10" ht="18" customHeight="1">
      <c r="A17" s="37"/>
      <c r="B17" s="2114" t="s">
        <v>390</v>
      </c>
      <c r="C17" s="2114"/>
      <c r="D17" s="2114"/>
      <c r="E17" s="2114"/>
      <c r="F17" s="2114"/>
      <c r="G17" s="2114"/>
      <c r="H17" s="2114"/>
      <c r="I17" s="2114"/>
      <c r="J17" s="2114"/>
    </row>
  </sheetData>
  <sheetProtection password="FEF7" sheet="1" objects="1" scenarios="1"/>
  <mergeCells count="10">
    <mergeCell ref="A5:J5"/>
    <mergeCell ref="A7:J7"/>
    <mergeCell ref="B10:J10"/>
    <mergeCell ref="B12:J12"/>
    <mergeCell ref="B11:J11"/>
    <mergeCell ref="B13:J13"/>
    <mergeCell ref="B14:J14"/>
    <mergeCell ref="B15:J15"/>
    <mergeCell ref="B17:J17"/>
    <mergeCell ref="B16:J16"/>
  </mergeCells>
  <phoneticPr fontId="5" type="noConversion"/>
  <pageMargins left="0.75" right="0.5" top="1" bottom="0.75" header="0.5" footer="0.5"/>
  <pageSetup orientation="portrait"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sheetPr>
    <pageSetUpPr autoPageBreaks="0"/>
  </sheetPr>
  <dimension ref="A1:G27"/>
  <sheetViews>
    <sheetView showGridLines="0" showRowColHeaders="0" workbookViewId="0">
      <selection sqref="A1:J1"/>
    </sheetView>
  </sheetViews>
  <sheetFormatPr defaultRowHeight="12.75"/>
  <cols>
    <col min="1" max="1" width="2.5703125" customWidth="1"/>
    <col min="3" max="3" width="3" customWidth="1"/>
    <col min="4" max="4" width="49.7109375" customWidth="1"/>
    <col min="5" max="5" width="10.7109375" customWidth="1"/>
    <col min="6" max="6" width="9.5703125" style="54" bestFit="1" customWidth="1"/>
    <col min="8" max="8" width="2.7109375" customWidth="1"/>
  </cols>
  <sheetData>
    <row r="1" spans="1:7" ht="20.25">
      <c r="A1" s="1028" t="s">
        <v>1332</v>
      </c>
      <c r="B1" s="15"/>
      <c r="C1" s="15"/>
      <c r="D1" s="15"/>
      <c r="E1" s="15"/>
      <c r="F1" s="15"/>
      <c r="G1" s="15"/>
    </row>
    <row r="2" spans="1:7" ht="20.25">
      <c r="A2" s="1028" t="s">
        <v>693</v>
      </c>
      <c r="B2" s="15"/>
      <c r="C2" s="15"/>
      <c r="D2" s="15"/>
      <c r="E2" s="15"/>
      <c r="F2" s="15"/>
      <c r="G2" s="15"/>
    </row>
    <row r="3" spans="1:7" ht="20.25">
      <c r="A3" s="1028" t="s">
        <v>1176</v>
      </c>
      <c r="B3" s="15"/>
      <c r="C3" s="15"/>
      <c r="D3" s="15"/>
      <c r="E3" s="15"/>
      <c r="F3" s="15"/>
      <c r="G3" s="15"/>
    </row>
    <row r="4" spans="1:7" ht="15.75">
      <c r="A4" s="8"/>
      <c r="B4" s="34"/>
      <c r="C4" s="34"/>
      <c r="D4" s="34"/>
      <c r="E4" s="34"/>
    </row>
    <row r="5" spans="1:7" ht="18.75">
      <c r="A5" s="1031" t="s">
        <v>1333</v>
      </c>
      <c r="B5" s="34"/>
      <c r="C5" s="34"/>
      <c r="D5" s="34"/>
      <c r="E5" s="34"/>
    </row>
    <row r="6" spans="1:7" ht="15.75">
      <c r="A6" s="10"/>
      <c r="B6" s="34"/>
      <c r="C6" s="34"/>
      <c r="D6" s="34"/>
      <c r="E6" s="34"/>
    </row>
    <row r="7" spans="1:7" ht="15.75">
      <c r="A7" s="34"/>
      <c r="B7" s="80" t="s">
        <v>1334</v>
      </c>
      <c r="C7" s="80"/>
      <c r="D7" s="10" t="s">
        <v>1335</v>
      </c>
      <c r="E7" s="10"/>
      <c r="F7" s="1032">
        <v>4</v>
      </c>
    </row>
    <row r="8" spans="1:7" ht="15.75">
      <c r="A8" s="34"/>
      <c r="B8" s="80" t="s">
        <v>1336</v>
      </c>
      <c r="C8" s="80"/>
      <c r="D8" s="10" t="s">
        <v>1337</v>
      </c>
      <c r="E8" s="10"/>
      <c r="F8" s="1033" t="s">
        <v>1183</v>
      </c>
    </row>
    <row r="9" spans="1:7" ht="15.75">
      <c r="A9" s="34"/>
      <c r="B9" s="80" t="s">
        <v>1338</v>
      </c>
      <c r="C9" s="80"/>
      <c r="D9" s="10" t="s">
        <v>1339</v>
      </c>
      <c r="E9" s="10"/>
      <c r="F9" s="1032" t="s">
        <v>1184</v>
      </c>
    </row>
    <row r="10" spans="1:7" ht="15.75">
      <c r="A10" s="34"/>
      <c r="B10" s="80" t="s">
        <v>1340</v>
      </c>
      <c r="C10" s="80"/>
      <c r="D10" s="10" t="s">
        <v>64</v>
      </c>
      <c r="E10" s="10"/>
      <c r="F10" s="1032" t="s">
        <v>1185</v>
      </c>
    </row>
    <row r="11" spans="1:7" ht="15.75">
      <c r="A11" s="34"/>
      <c r="B11" s="80" t="s">
        <v>1341</v>
      </c>
      <c r="C11" s="80"/>
      <c r="D11" s="10" t="s">
        <v>1344</v>
      </c>
      <c r="E11" s="10"/>
      <c r="F11" s="1032" t="s">
        <v>1186</v>
      </c>
    </row>
    <row r="12" spans="1:7" ht="15.75">
      <c r="A12" s="34"/>
      <c r="B12" s="80" t="s">
        <v>1343</v>
      </c>
      <c r="C12" s="80"/>
      <c r="D12" s="10" t="s">
        <v>1346</v>
      </c>
      <c r="E12" s="10"/>
      <c r="F12" s="1032" t="s">
        <v>1472</v>
      </c>
    </row>
    <row r="13" spans="1:7" ht="15.75">
      <c r="A13" s="34"/>
      <c r="B13" s="80" t="s">
        <v>1345</v>
      </c>
      <c r="C13" s="80"/>
      <c r="D13" s="10" t="s">
        <v>1348</v>
      </c>
      <c r="E13" s="10"/>
      <c r="F13" s="1032" t="s">
        <v>1473</v>
      </c>
    </row>
    <row r="14" spans="1:7" ht="15.75">
      <c r="A14" s="34"/>
      <c r="B14" s="80" t="s">
        <v>1347</v>
      </c>
      <c r="C14" s="80"/>
      <c r="D14" s="10" t="s">
        <v>1240</v>
      </c>
      <c r="E14" s="10"/>
      <c r="F14" s="1032" t="s">
        <v>1177</v>
      </c>
    </row>
    <row r="15" spans="1:7" ht="15.75">
      <c r="A15" s="34"/>
      <c r="B15" s="80" t="s">
        <v>242</v>
      </c>
      <c r="C15" s="80"/>
      <c r="D15" s="10" t="s">
        <v>1244</v>
      </c>
      <c r="E15" s="10"/>
      <c r="F15" s="1032" t="s">
        <v>1187</v>
      </c>
    </row>
    <row r="16" spans="1:7" ht="15.75">
      <c r="A16" s="34"/>
      <c r="B16" s="80" t="s">
        <v>1241</v>
      </c>
      <c r="C16" s="80"/>
      <c r="D16" s="10" t="s">
        <v>1246</v>
      </c>
      <c r="E16" s="10"/>
      <c r="F16" s="1032">
        <v>21</v>
      </c>
    </row>
    <row r="17" spans="1:6" ht="15.75">
      <c r="A17" s="34"/>
      <c r="B17" s="80" t="s">
        <v>1243</v>
      </c>
      <c r="C17" s="80"/>
      <c r="D17" s="10" t="s">
        <v>65</v>
      </c>
      <c r="E17" s="10"/>
      <c r="F17" s="1032">
        <v>22</v>
      </c>
    </row>
    <row r="18" spans="1:6" ht="15.75">
      <c r="A18" s="34"/>
      <c r="B18" s="80" t="s">
        <v>1245</v>
      </c>
      <c r="C18" s="80"/>
      <c r="D18" s="10" t="s">
        <v>1249</v>
      </c>
      <c r="E18" s="10"/>
      <c r="F18" s="1032">
        <v>23</v>
      </c>
    </row>
    <row r="19" spans="1:6" ht="15.75">
      <c r="A19" s="34"/>
      <c r="B19" s="80" t="s">
        <v>1247</v>
      </c>
      <c r="C19" s="80"/>
      <c r="D19" s="10" t="s">
        <v>1255</v>
      </c>
      <c r="E19" s="10"/>
      <c r="F19" s="1032">
        <v>24</v>
      </c>
    </row>
    <row r="20" spans="1:6" ht="15.75">
      <c r="A20" s="10"/>
      <c r="B20" s="34"/>
      <c r="C20" s="34"/>
      <c r="D20" s="34"/>
      <c r="E20" s="34"/>
      <c r="F20" s="104"/>
    </row>
    <row r="21" spans="1:6" ht="15.75">
      <c r="A21" s="10" t="s">
        <v>1178</v>
      </c>
      <c r="B21" s="34"/>
      <c r="C21" s="34"/>
      <c r="D21" s="34"/>
      <c r="E21" s="34"/>
      <c r="F21" s="104"/>
    </row>
    <row r="22" spans="1:6">
      <c r="A22" s="168"/>
      <c r="B22" s="34"/>
      <c r="C22" s="34"/>
      <c r="D22" s="34"/>
      <c r="E22" s="34"/>
      <c r="F22" s="104"/>
    </row>
    <row r="23" spans="1:6" ht="15.75">
      <c r="A23" s="34"/>
      <c r="B23" s="80" t="s">
        <v>1179</v>
      </c>
      <c r="C23" s="10"/>
      <c r="D23" s="10" t="s">
        <v>1180</v>
      </c>
      <c r="E23" s="10"/>
      <c r="F23" s="1034">
        <v>25</v>
      </c>
    </row>
    <row r="24" spans="1:6" ht="15.75">
      <c r="A24" s="10"/>
      <c r="B24" s="104"/>
      <c r="C24" s="34"/>
      <c r="D24" s="34"/>
      <c r="E24" s="34"/>
      <c r="F24" s="104"/>
    </row>
    <row r="25" spans="1:6" ht="15.75">
      <c r="A25" s="34"/>
      <c r="B25" s="80" t="s">
        <v>1181</v>
      </c>
      <c r="C25" s="10"/>
      <c r="D25" s="10" t="s">
        <v>1182</v>
      </c>
      <c r="E25" s="10"/>
      <c r="F25" s="80" t="s">
        <v>1890</v>
      </c>
    </row>
    <row r="26" spans="1:6" ht="15.75">
      <c r="A26" s="10"/>
      <c r="B26" s="34"/>
      <c r="C26" s="34"/>
      <c r="D26" s="34"/>
      <c r="E26" s="34"/>
    </row>
    <row r="27" spans="1:6">
      <c r="A27" t="s">
        <v>1891</v>
      </c>
      <c r="F27" s="54" t="s">
        <v>1892</v>
      </c>
    </row>
  </sheetData>
  <sheetProtection password="FEF7" sheet="1" objects="1" scenarios="1"/>
  <phoneticPr fontId="5" type="noConversion"/>
  <pageMargins left="0.75" right="0.5" top="1" bottom="0.5" header="0.5" footer="0.5"/>
  <pageSetup orientation="portrait"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sheetPr codeName="Sheet5">
    <pageSetUpPr autoPageBreaks="0"/>
  </sheetPr>
  <dimension ref="A1:DA183"/>
  <sheetViews>
    <sheetView showGridLines="0" showRowColHeaders="0" topLeftCell="A4" zoomScaleSheetLayoutView="80" workbookViewId="0">
      <selection activeCell="AE35" sqref="AE35"/>
    </sheetView>
  </sheetViews>
  <sheetFormatPr defaultRowHeight="15" customHeight="1"/>
  <cols>
    <col min="1" max="1" width="2.7109375" customWidth="1"/>
    <col min="2" max="2" width="3.7109375" customWidth="1"/>
    <col min="3" max="3" width="2.7109375" customWidth="1"/>
    <col min="4" max="4" width="3.42578125" customWidth="1"/>
    <col min="5" max="11" width="3.7109375" customWidth="1"/>
    <col min="12" max="12" width="4.85546875" customWidth="1"/>
    <col min="13" max="13" width="4.140625" customWidth="1"/>
    <col min="14" max="14" width="3.140625" customWidth="1"/>
    <col min="15" max="15" width="3.42578125" customWidth="1"/>
    <col min="16" max="25" width="3.7109375" customWidth="1"/>
    <col min="26" max="26" width="3.28515625" customWidth="1"/>
    <col min="27" max="27" width="2.42578125" style="808" customWidth="1"/>
    <col min="28" max="32" width="5.7109375" style="800" customWidth="1"/>
    <col min="33" max="33" width="10.5703125" style="800" customWidth="1"/>
    <col min="34" max="35" width="9.140625" style="800"/>
    <col min="36" max="38" width="9.140625" style="378"/>
  </cols>
  <sheetData>
    <row r="1" spans="1:105" s="11" customFormat="1" ht="16.5" customHeight="1">
      <c r="A1" s="11" t="s">
        <v>2448</v>
      </c>
      <c r="N1" s="11" t="s">
        <v>2038</v>
      </c>
      <c r="S1" s="1453">
        <v>41305</v>
      </c>
      <c r="T1" s="1453"/>
      <c r="U1" s="1453"/>
      <c r="V1" s="1453"/>
      <c r="W1" s="1453"/>
      <c r="X1" s="1453"/>
      <c r="Y1" s="1453"/>
      <c r="Z1" s="1453"/>
      <c r="AA1" s="1228"/>
      <c r="AB1" s="1391" t="s">
        <v>105</v>
      </c>
      <c r="AC1" s="1391"/>
      <c r="AD1" s="1391"/>
      <c r="AE1" s="1391"/>
      <c r="AF1" s="1391"/>
      <c r="AG1" s="1391"/>
      <c r="AH1" s="1334" t="s">
        <v>1992</v>
      </c>
      <c r="AI1" s="1391"/>
      <c r="AJ1" s="1391"/>
      <c r="AK1" s="1391"/>
      <c r="AL1" s="1391"/>
      <c r="AM1" s="1391"/>
      <c r="AN1" s="1388"/>
      <c r="AO1" s="1388"/>
      <c r="AP1" s="1388"/>
      <c r="AQ1" s="1388"/>
      <c r="AR1" s="1388"/>
      <c r="AS1" s="1388"/>
      <c r="AT1" s="1388"/>
      <c r="AU1" s="1388"/>
      <c r="AV1" s="1388"/>
      <c r="AW1" s="1388"/>
    </row>
    <row r="2" spans="1:105" s="421" customFormat="1" ht="26.25" customHeight="1">
      <c r="A2" s="419" t="s">
        <v>2032</v>
      </c>
      <c r="B2" s="419"/>
      <c r="C2" s="419"/>
      <c r="D2" s="419"/>
      <c r="E2" s="419"/>
      <c r="F2" s="419"/>
      <c r="G2" s="419"/>
      <c r="H2" s="419"/>
      <c r="I2" s="419"/>
      <c r="J2" s="419"/>
      <c r="K2" s="419"/>
      <c r="L2" s="419"/>
      <c r="M2" s="419"/>
      <c r="N2" s="419"/>
      <c r="O2" s="419"/>
      <c r="P2" s="419"/>
      <c r="Q2" s="419"/>
      <c r="R2" s="419"/>
      <c r="S2" s="419"/>
      <c r="T2" s="420"/>
      <c r="U2" s="420"/>
      <c r="V2" s="420"/>
      <c r="W2" s="420"/>
      <c r="X2" s="420"/>
      <c r="Y2" s="420"/>
      <c r="Z2" s="420"/>
      <c r="AA2" s="1342"/>
      <c r="AB2" s="1333" t="s">
        <v>1932</v>
      </c>
      <c r="AC2" s="1333"/>
      <c r="AD2" s="1333"/>
      <c r="AE2" s="1333"/>
      <c r="AF2" s="1333"/>
      <c r="AG2" s="1333"/>
      <c r="AH2" s="1334" t="s">
        <v>1993</v>
      </c>
      <c r="AI2" s="1333"/>
      <c r="AJ2" s="1333"/>
      <c r="AK2" s="1333"/>
      <c r="AL2" s="1333"/>
      <c r="AM2" s="1333"/>
      <c r="AN2" s="1343"/>
      <c r="AO2" s="1343"/>
      <c r="AP2" s="1343"/>
      <c r="AQ2" s="1343"/>
      <c r="AR2" s="1343"/>
      <c r="AS2" s="1343"/>
      <c r="AT2" s="1343"/>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1343"/>
      <c r="CU2" s="1343"/>
      <c r="CV2" s="1343"/>
      <c r="CW2" s="1343"/>
      <c r="CX2" s="1343"/>
      <c r="CY2" s="1343"/>
      <c r="CZ2" s="1343"/>
      <c r="DA2" s="1343"/>
    </row>
    <row r="3" spans="1:105" s="2" customFormat="1" ht="20.25" customHeight="1">
      <c r="A3" s="31" t="s">
        <v>1673</v>
      </c>
      <c r="B3" s="18"/>
      <c r="C3" s="18"/>
      <c r="D3" s="18"/>
      <c r="E3" s="18"/>
      <c r="F3" s="18"/>
      <c r="G3" s="18"/>
      <c r="H3" s="18"/>
      <c r="I3" s="18"/>
      <c r="J3" s="18"/>
      <c r="K3" s="18"/>
      <c r="L3" s="18"/>
      <c r="M3" s="18"/>
      <c r="N3" s="18"/>
      <c r="O3" s="18"/>
      <c r="P3" s="18"/>
      <c r="Q3" s="18"/>
      <c r="R3" s="18"/>
      <c r="S3" s="18"/>
      <c r="T3" s="18"/>
      <c r="U3" s="18"/>
      <c r="V3" s="18"/>
      <c r="W3" s="18"/>
      <c r="X3" s="18"/>
      <c r="Y3" s="18"/>
      <c r="Z3" s="18"/>
      <c r="AA3" s="1345"/>
      <c r="AB3" s="1334" t="s">
        <v>2434</v>
      </c>
      <c r="AC3" s="1334"/>
      <c r="AD3" s="1334"/>
      <c r="AE3" s="1334"/>
      <c r="AF3" s="1334"/>
      <c r="AG3" s="1334"/>
      <c r="AH3" s="1334" t="s">
        <v>1994</v>
      </c>
      <c r="AI3" s="1334"/>
      <c r="AJ3" s="1334"/>
      <c r="AK3" s="1334"/>
      <c r="AL3" s="1334"/>
      <c r="AM3" s="1334"/>
      <c r="AN3" s="1344"/>
      <c r="AO3" s="1344"/>
      <c r="AP3" s="1344"/>
      <c r="AQ3" s="1344"/>
      <c r="AR3" s="1344"/>
      <c r="AS3" s="1344"/>
      <c r="AT3" s="1344"/>
      <c r="AU3" s="1344"/>
      <c r="AV3" s="1344"/>
      <c r="AW3" s="1344"/>
      <c r="AX3" s="1344"/>
      <c r="AY3" s="1344"/>
      <c r="AZ3" s="1344"/>
      <c r="BA3" s="1344"/>
      <c r="BB3" s="1344"/>
      <c r="BC3" s="1344"/>
      <c r="BD3" s="1344"/>
      <c r="BE3" s="1344"/>
      <c r="BF3" s="1344"/>
      <c r="BG3" s="1344"/>
      <c r="BH3" s="1344"/>
      <c r="BI3" s="1344"/>
      <c r="BJ3" s="1344"/>
      <c r="BK3" s="1344"/>
      <c r="BL3" s="1344"/>
      <c r="BM3" s="1344"/>
      <c r="BN3" s="1344"/>
      <c r="BO3" s="1344"/>
      <c r="BP3" s="1344"/>
      <c r="BQ3" s="1344"/>
      <c r="BR3" s="1344"/>
      <c r="BS3" s="1344"/>
      <c r="BT3" s="1344"/>
      <c r="BU3" s="1344"/>
      <c r="BV3" s="1344"/>
      <c r="BW3" s="1344"/>
      <c r="BX3" s="1344"/>
      <c r="BY3" s="1344"/>
      <c r="BZ3" s="1344"/>
      <c r="CA3" s="1344"/>
      <c r="CB3" s="1344"/>
      <c r="CC3" s="1344"/>
      <c r="CD3" s="1344"/>
      <c r="CE3" s="1344"/>
      <c r="CF3" s="1344"/>
      <c r="CG3" s="1344"/>
      <c r="CH3" s="1344"/>
      <c r="CI3" s="1344"/>
      <c r="CJ3" s="1344"/>
      <c r="CK3" s="1344"/>
      <c r="CL3" s="1344"/>
      <c r="CM3" s="1344"/>
      <c r="CN3" s="1344"/>
      <c r="CO3" s="1344"/>
      <c r="CP3" s="1344"/>
      <c r="CQ3" s="1344"/>
      <c r="CR3" s="1344"/>
      <c r="CS3" s="1344"/>
      <c r="CT3" s="1344"/>
      <c r="CU3" s="1344"/>
      <c r="CV3" s="1344"/>
      <c r="CW3" s="1344"/>
      <c r="CX3" s="1344"/>
      <c r="CY3" s="1344"/>
      <c r="CZ3" s="1344"/>
      <c r="DA3" s="1344"/>
    </row>
    <row r="4" spans="1:105" s="2" customFormat="1" ht="9" customHeight="1">
      <c r="AA4" s="1346"/>
      <c r="AB4" s="1334"/>
      <c r="AC4" s="1334"/>
      <c r="AD4" s="1334"/>
      <c r="AE4" s="1334"/>
      <c r="AF4" s="1334"/>
      <c r="AG4" s="1334"/>
      <c r="AH4" s="1334" t="s">
        <v>1995</v>
      </c>
      <c r="AI4" s="1334"/>
      <c r="AJ4" s="1334"/>
      <c r="AK4" s="1334"/>
      <c r="AL4" s="1334"/>
      <c r="AM4" s="1334"/>
      <c r="AN4" s="1344"/>
      <c r="AO4" s="1344"/>
      <c r="AP4" s="1344"/>
      <c r="AQ4" s="1344"/>
      <c r="AR4" s="1344"/>
      <c r="AS4" s="1344"/>
      <c r="AT4" s="1344"/>
      <c r="AU4" s="1344"/>
      <c r="AV4" s="1344"/>
      <c r="AW4" s="1344"/>
      <c r="AX4" s="1344"/>
      <c r="AY4" s="1344"/>
      <c r="AZ4" s="1344"/>
      <c r="BA4" s="1344"/>
      <c r="BB4" s="1344"/>
      <c r="BC4" s="1344"/>
      <c r="BD4" s="1344"/>
      <c r="BE4" s="1344"/>
      <c r="BF4" s="1344"/>
      <c r="BG4" s="1344"/>
      <c r="BH4" s="1344"/>
      <c r="BI4" s="1344"/>
      <c r="BJ4" s="1344"/>
      <c r="BK4" s="1344"/>
      <c r="BL4" s="1344"/>
      <c r="BM4" s="1344"/>
      <c r="BN4" s="1344"/>
      <c r="BO4" s="1344"/>
      <c r="BP4" s="1344"/>
      <c r="BQ4" s="1344"/>
      <c r="BR4" s="1344"/>
      <c r="BS4" s="1344"/>
      <c r="BT4" s="1344"/>
      <c r="BU4" s="1344"/>
      <c r="BV4" s="1344"/>
      <c r="BW4" s="1344"/>
      <c r="BX4" s="1344"/>
      <c r="BY4" s="1344"/>
      <c r="BZ4" s="1344"/>
      <c r="CA4" s="1344"/>
      <c r="CB4" s="1344"/>
      <c r="CC4" s="1344"/>
      <c r="CD4" s="1344"/>
      <c r="CE4" s="1344"/>
      <c r="CF4" s="1344"/>
      <c r="CG4" s="1344"/>
      <c r="CH4" s="1344"/>
      <c r="CI4" s="1344"/>
      <c r="CJ4" s="1344"/>
      <c r="CK4" s="1344"/>
      <c r="CL4" s="1344"/>
      <c r="CM4" s="1344"/>
      <c r="CN4" s="1344"/>
      <c r="CO4" s="1344"/>
      <c r="CP4" s="1344"/>
      <c r="CQ4" s="1344"/>
      <c r="CR4" s="1344"/>
      <c r="CS4" s="1344"/>
      <c r="CT4" s="1344"/>
      <c r="CU4" s="1344"/>
      <c r="CV4" s="1344"/>
      <c r="CW4" s="1344"/>
      <c r="CX4" s="1344"/>
      <c r="CY4" s="1344"/>
      <c r="CZ4" s="1344"/>
      <c r="DA4" s="1344"/>
    </row>
    <row r="5" spans="1:105" s="2" customFormat="1" ht="18" customHeight="1">
      <c r="A5" s="10" t="s">
        <v>1674</v>
      </c>
      <c r="B5" s="10" t="s">
        <v>1675</v>
      </c>
      <c r="C5" s="1"/>
      <c r="D5" s="1"/>
      <c r="E5" s="1"/>
      <c r="F5" s="1458"/>
      <c r="G5" s="1447"/>
      <c r="H5" s="1447"/>
      <c r="I5" s="1447"/>
      <c r="J5" s="1447"/>
      <c r="K5" s="1447"/>
      <c r="L5" s="1447"/>
      <c r="M5" s="1447"/>
      <c r="N5" s="1447"/>
      <c r="O5" s="1447"/>
      <c r="P5" s="1447"/>
      <c r="Q5" s="1447"/>
      <c r="R5" s="1447"/>
      <c r="S5" s="1447"/>
      <c r="T5" s="1447"/>
      <c r="U5" s="1447"/>
      <c r="V5" s="1447"/>
      <c r="W5" s="1447"/>
      <c r="X5" s="1447"/>
      <c r="Y5" s="1447"/>
      <c r="Z5" s="1447"/>
      <c r="AA5" s="1347"/>
      <c r="AB5" s="1334" t="s">
        <v>194</v>
      </c>
      <c r="AC5" s="1334"/>
      <c r="AD5" s="1334"/>
      <c r="AE5" s="1334"/>
      <c r="AF5" s="1334"/>
      <c r="AG5" s="1334"/>
      <c r="AH5" s="1334" t="s">
        <v>1996</v>
      </c>
      <c r="AI5" s="1334"/>
      <c r="AJ5" s="1334"/>
      <c r="AK5" s="1334"/>
      <c r="AL5" s="1334"/>
      <c r="AM5" s="1334"/>
      <c r="AN5" s="1344"/>
      <c r="AO5" s="1344"/>
      <c r="AP5" s="1344"/>
      <c r="AQ5" s="1344"/>
      <c r="AR5" s="1344"/>
      <c r="AS5" s="1344"/>
      <c r="AT5" s="1344"/>
      <c r="AU5" s="1344"/>
      <c r="AV5" s="1344"/>
      <c r="AW5" s="1344"/>
      <c r="AX5" s="1344"/>
      <c r="AY5" s="1344"/>
      <c r="AZ5" s="1344"/>
      <c r="BA5" s="1344"/>
      <c r="BB5" s="1344"/>
      <c r="BC5" s="1344"/>
      <c r="BD5" s="1344"/>
      <c r="BE5" s="1344"/>
      <c r="BF5" s="1344"/>
      <c r="BG5" s="1344"/>
      <c r="BH5" s="1344"/>
      <c r="BI5" s="1344"/>
      <c r="BJ5" s="1344"/>
      <c r="BK5" s="1344"/>
      <c r="BL5" s="1344"/>
      <c r="BM5" s="1344"/>
      <c r="BN5" s="1344"/>
      <c r="BO5" s="1344"/>
      <c r="BP5" s="1344"/>
      <c r="BQ5" s="1344"/>
      <c r="BR5" s="1344"/>
      <c r="BS5" s="1344"/>
      <c r="BT5" s="1344"/>
      <c r="BU5" s="1344"/>
      <c r="BV5" s="1344"/>
      <c r="BW5" s="1344"/>
      <c r="BX5" s="1344"/>
      <c r="BY5" s="1344"/>
      <c r="BZ5" s="1344"/>
      <c r="CA5" s="1344"/>
      <c r="CB5" s="1344"/>
      <c r="CC5" s="1344"/>
      <c r="CD5" s="1344"/>
      <c r="CE5" s="1344"/>
      <c r="CF5" s="1344"/>
      <c r="CG5" s="1344"/>
      <c r="CH5" s="1344"/>
      <c r="CI5" s="1344"/>
      <c r="CJ5" s="1344"/>
      <c r="CK5" s="1344"/>
      <c r="CL5" s="1344"/>
      <c r="CM5" s="1344"/>
      <c r="CN5" s="1344"/>
      <c r="CO5" s="1344"/>
      <c r="CP5" s="1344"/>
      <c r="CQ5" s="1344"/>
      <c r="CR5" s="1344"/>
      <c r="CS5" s="1344"/>
      <c r="CT5" s="1344"/>
      <c r="CU5" s="1344"/>
      <c r="CV5" s="1344"/>
      <c r="CW5" s="1344"/>
      <c r="CX5" s="1344"/>
      <c r="CY5" s="1344"/>
      <c r="CZ5" s="1344"/>
      <c r="DA5" s="1344"/>
    </row>
    <row r="6" spans="1:105" s="2" customFormat="1" ht="18" customHeight="1">
      <c r="A6" s="1"/>
      <c r="B6" s="10" t="s">
        <v>1676</v>
      </c>
      <c r="C6" s="1"/>
      <c r="D6" s="1"/>
      <c r="E6" s="1"/>
      <c r="F6" s="1"/>
      <c r="G6" s="1459"/>
      <c r="H6" s="1460"/>
      <c r="I6" s="1460"/>
      <c r="J6" s="1460"/>
      <c r="K6" s="1460"/>
      <c r="L6" s="1460"/>
      <c r="M6" s="1460"/>
      <c r="N6" s="1460"/>
      <c r="O6" s="1460"/>
      <c r="P6" s="1460"/>
      <c r="Q6" s="1460"/>
      <c r="R6" s="1460"/>
      <c r="S6" s="1460"/>
      <c r="T6" s="1460"/>
      <c r="U6" s="1460"/>
      <c r="V6" s="1460"/>
      <c r="W6" s="1460"/>
      <c r="X6" s="1460"/>
      <c r="Y6" s="1460"/>
      <c r="Z6" s="1460"/>
      <c r="AA6" s="1347"/>
      <c r="AB6" s="1334" t="s">
        <v>193</v>
      </c>
      <c r="AC6" s="1334"/>
      <c r="AD6" s="1334"/>
      <c r="AE6" s="1334"/>
      <c r="AF6" s="1334"/>
      <c r="AG6" s="1334"/>
      <c r="AH6" s="1334" t="s">
        <v>1997</v>
      </c>
      <c r="AI6" s="1334"/>
      <c r="AJ6" s="1334"/>
      <c r="AK6" s="1334"/>
      <c r="AL6" s="1334"/>
      <c r="AM6" s="1334"/>
      <c r="AN6" s="1344"/>
      <c r="AO6" s="1344"/>
      <c r="AP6" s="1344"/>
      <c r="AQ6" s="1344"/>
      <c r="AR6" s="1344"/>
      <c r="AS6" s="1344"/>
      <c r="AT6" s="1344"/>
      <c r="AU6" s="1344"/>
      <c r="AV6" s="1344"/>
      <c r="AW6" s="1344"/>
      <c r="AX6" s="1344"/>
      <c r="AY6" s="1344"/>
      <c r="AZ6" s="1344"/>
      <c r="BA6" s="1344"/>
      <c r="BB6" s="1344"/>
      <c r="BC6" s="1344"/>
      <c r="BD6" s="1344"/>
      <c r="BE6" s="1344"/>
      <c r="BF6" s="1344"/>
      <c r="BG6" s="1344"/>
      <c r="BH6" s="1344"/>
      <c r="BI6" s="1344"/>
      <c r="BJ6" s="1344"/>
      <c r="BK6" s="1344"/>
      <c r="BL6" s="1344"/>
      <c r="BM6" s="1344"/>
      <c r="BN6" s="1344"/>
      <c r="BO6" s="1344"/>
      <c r="BP6" s="1344"/>
      <c r="BQ6" s="1344"/>
      <c r="BR6" s="1344"/>
      <c r="BS6" s="1344"/>
      <c r="BT6" s="1344"/>
      <c r="BU6" s="1344"/>
      <c r="BV6" s="1344"/>
      <c r="BW6" s="1344"/>
      <c r="BX6" s="1344"/>
      <c r="BY6" s="1344"/>
      <c r="BZ6" s="1344"/>
      <c r="CA6" s="1344"/>
      <c r="CB6" s="1344"/>
      <c r="CC6" s="1344"/>
      <c r="CD6" s="1344"/>
      <c r="CE6" s="1344"/>
      <c r="CF6" s="1344"/>
      <c r="CG6" s="1344"/>
      <c r="CH6" s="1344"/>
      <c r="CI6" s="1344"/>
      <c r="CJ6" s="1344"/>
      <c r="CK6" s="1344"/>
      <c r="CL6" s="1344"/>
      <c r="CM6" s="1344"/>
      <c r="CN6" s="1344"/>
      <c r="CO6" s="1344"/>
      <c r="CP6" s="1344"/>
      <c r="CQ6" s="1344"/>
      <c r="CR6" s="1344"/>
      <c r="CS6" s="1344"/>
      <c r="CT6" s="1344"/>
      <c r="CU6" s="1344"/>
      <c r="CV6" s="1344"/>
      <c r="CW6" s="1344"/>
      <c r="CX6" s="1344"/>
      <c r="CY6" s="1344"/>
      <c r="CZ6" s="1344"/>
      <c r="DA6" s="1344"/>
    </row>
    <row r="7" spans="1:105" s="2" customFormat="1" ht="18" customHeight="1">
      <c r="A7" s="1"/>
      <c r="B7" s="10" t="s">
        <v>1677</v>
      </c>
      <c r="C7" s="1"/>
      <c r="D7" s="1441"/>
      <c r="E7" s="1447"/>
      <c r="F7" s="1447"/>
      <c r="G7" s="1447"/>
      <c r="H7" s="1447"/>
      <c r="I7" s="1447"/>
      <c r="J7" s="1447"/>
      <c r="K7" s="10" t="s">
        <v>1678</v>
      </c>
      <c r="M7" s="1462"/>
      <c r="N7" s="1460"/>
      <c r="O7" s="1460"/>
      <c r="P7" s="1460"/>
      <c r="Q7" s="1460"/>
      <c r="R7" s="1460"/>
      <c r="S7" s="1460"/>
      <c r="V7" s="80" t="s">
        <v>1679</v>
      </c>
      <c r="W7" s="1462"/>
      <c r="X7" s="1460"/>
      <c r="Y7" s="1460"/>
      <c r="Z7" s="1460"/>
      <c r="AA7" s="1347"/>
      <c r="AB7" s="1334"/>
      <c r="AC7" s="1334"/>
      <c r="AD7" s="1334"/>
      <c r="AE7" s="1334"/>
      <c r="AF7" s="1334"/>
      <c r="AG7" s="1334"/>
      <c r="AH7" s="1334" t="s">
        <v>1998</v>
      </c>
      <c r="AI7" s="1334"/>
      <c r="AJ7" s="1334"/>
      <c r="AK7" s="1334"/>
      <c r="AL7" s="1334"/>
      <c r="AM7" s="1334"/>
      <c r="AN7" s="1344"/>
      <c r="AO7" s="1344"/>
      <c r="AP7" s="1344"/>
      <c r="AQ7" s="1344"/>
      <c r="AR7" s="1344"/>
      <c r="AS7" s="1344"/>
      <c r="AT7" s="1344"/>
      <c r="AU7" s="1344"/>
      <c r="AV7" s="1344"/>
      <c r="AW7" s="1344"/>
      <c r="AX7" s="1344"/>
      <c r="AY7" s="1344"/>
      <c r="AZ7" s="1344"/>
      <c r="BA7" s="1344"/>
      <c r="BB7" s="1344"/>
      <c r="BC7" s="1344"/>
      <c r="BD7" s="1344"/>
      <c r="BE7" s="1344"/>
      <c r="BF7" s="1344"/>
      <c r="BG7" s="1344"/>
      <c r="BH7" s="1344"/>
      <c r="BI7" s="1344"/>
      <c r="BJ7" s="1344"/>
      <c r="BK7" s="1344"/>
      <c r="BL7" s="1344"/>
      <c r="BM7" s="1344"/>
      <c r="BN7" s="1344"/>
      <c r="BO7" s="1344"/>
      <c r="BP7" s="1344"/>
      <c r="BQ7" s="1344"/>
      <c r="BR7" s="1344"/>
      <c r="BS7" s="1344"/>
      <c r="BT7" s="1344"/>
      <c r="BU7" s="1344"/>
      <c r="BV7" s="1344"/>
      <c r="BW7" s="1344"/>
      <c r="BX7" s="1344"/>
      <c r="BY7" s="1344"/>
      <c r="BZ7" s="1344"/>
      <c r="CA7" s="1344"/>
      <c r="CB7" s="1344"/>
      <c r="CC7" s="1344"/>
      <c r="CD7" s="1344"/>
      <c r="CE7" s="1344"/>
      <c r="CF7" s="1344"/>
      <c r="CG7" s="1344"/>
      <c r="CH7" s="1344"/>
      <c r="CI7" s="1344"/>
      <c r="CJ7" s="1344"/>
      <c r="CK7" s="1344"/>
      <c r="CL7" s="1344"/>
      <c r="CM7" s="1344"/>
      <c r="CN7" s="1344"/>
      <c r="CO7" s="1344"/>
      <c r="CP7" s="1344"/>
      <c r="CQ7" s="1344"/>
      <c r="CR7" s="1344"/>
      <c r="CS7" s="1344"/>
      <c r="CT7" s="1344"/>
      <c r="CU7" s="1344"/>
      <c r="CV7" s="1344"/>
      <c r="CW7" s="1344"/>
      <c r="CX7" s="1344"/>
      <c r="CY7" s="1344"/>
      <c r="CZ7" s="1344"/>
      <c r="DA7" s="1344"/>
    </row>
    <row r="8" spans="1:105" s="2" customFormat="1" ht="18" customHeight="1">
      <c r="A8" s="1"/>
      <c r="B8" s="10" t="s">
        <v>192</v>
      </c>
      <c r="C8" s="1"/>
      <c r="E8" s="27"/>
      <c r="F8" s="28"/>
      <c r="G8" s="1462"/>
      <c r="H8" s="1460"/>
      <c r="I8" s="10" t="s">
        <v>2022</v>
      </c>
      <c r="M8" s="1454"/>
      <c r="N8" s="1455"/>
      <c r="O8" s="1455"/>
      <c r="P8" s="25" t="s">
        <v>1354</v>
      </c>
      <c r="AA8" s="1346"/>
      <c r="AB8" s="1334"/>
      <c r="AC8" s="1334"/>
      <c r="AD8" s="1334"/>
      <c r="AE8" s="1334"/>
      <c r="AF8" s="1334"/>
      <c r="AG8" s="1334"/>
      <c r="AH8" s="1334" t="s">
        <v>1999</v>
      </c>
      <c r="AI8" s="1334"/>
      <c r="AJ8" s="1334"/>
      <c r="AK8" s="1334"/>
      <c r="AL8" s="1334"/>
      <c r="AM8" s="1334"/>
      <c r="AN8" s="1344"/>
      <c r="AO8" s="1344"/>
      <c r="AP8" s="1344"/>
      <c r="AQ8" s="1344"/>
      <c r="AR8" s="1344"/>
      <c r="AS8" s="1344"/>
      <c r="AT8" s="1344"/>
      <c r="AU8" s="1344"/>
      <c r="AV8" s="1344"/>
      <c r="AW8" s="1344"/>
      <c r="AX8" s="1344"/>
      <c r="AY8" s="1344"/>
      <c r="AZ8" s="1344"/>
      <c r="BA8" s="1344"/>
      <c r="BB8" s="1344"/>
      <c r="BC8" s="1344"/>
      <c r="BD8" s="1344"/>
      <c r="BE8" s="1344"/>
      <c r="BF8" s="1344"/>
      <c r="BG8" s="1344"/>
      <c r="BH8" s="1344"/>
      <c r="BI8" s="1344"/>
      <c r="BJ8" s="1344"/>
      <c r="BK8" s="1344"/>
      <c r="BL8" s="1344"/>
      <c r="BM8" s="1344"/>
      <c r="BN8" s="1344"/>
      <c r="BO8" s="1344"/>
      <c r="BP8" s="1344"/>
      <c r="BQ8" s="1344"/>
      <c r="BR8" s="1344"/>
      <c r="BS8" s="1344"/>
      <c r="BT8" s="1344"/>
      <c r="BU8" s="1344"/>
      <c r="BV8" s="1344"/>
      <c r="BW8" s="1344"/>
      <c r="BX8" s="1344"/>
      <c r="BY8" s="1344"/>
      <c r="BZ8" s="1344"/>
      <c r="CA8" s="1344"/>
      <c r="CB8" s="1344"/>
      <c r="CC8" s="1344"/>
      <c r="CD8" s="1344"/>
      <c r="CE8" s="1344"/>
      <c r="CF8" s="1344"/>
      <c r="CG8" s="1344"/>
      <c r="CH8" s="1344"/>
      <c r="CI8" s="1344"/>
      <c r="CJ8" s="1344"/>
      <c r="CK8" s="1344"/>
      <c r="CL8" s="1344"/>
      <c r="CM8" s="1344"/>
      <c r="CN8" s="1344"/>
      <c r="CO8" s="1344"/>
      <c r="CP8" s="1344"/>
      <c r="CQ8" s="1344"/>
      <c r="CR8" s="1344"/>
      <c r="CS8" s="1344"/>
      <c r="CT8" s="1344"/>
      <c r="CU8" s="1344"/>
      <c r="CV8" s="1344"/>
      <c r="CW8" s="1344"/>
      <c r="CX8" s="1344"/>
      <c r="CY8" s="1344"/>
      <c r="CZ8" s="1344"/>
      <c r="DA8" s="1344"/>
    </row>
    <row r="9" spans="1:105" s="184" customFormat="1" ht="15" customHeight="1">
      <c r="A9" s="183"/>
      <c r="B9" s="61"/>
      <c r="C9" s="183"/>
      <c r="D9" s="769">
        <f>AB10+AC10</f>
        <v>0</v>
      </c>
      <c r="E9" s="1461"/>
      <c r="F9" s="1436"/>
      <c r="G9" s="1436"/>
      <c r="H9" s="1436"/>
      <c r="I9" s="1436"/>
      <c r="J9" s="1436"/>
      <c r="K9" s="1436"/>
      <c r="L9" s="1436"/>
      <c r="M9" s="1436"/>
      <c r="N9" s="1436"/>
      <c r="O9" s="1436"/>
      <c r="P9" s="1436"/>
      <c r="Q9" s="1457"/>
      <c r="R9" s="1457"/>
      <c r="S9" s="1457"/>
      <c r="T9" s="1457"/>
      <c r="U9" s="1457"/>
      <c r="V9" s="1457"/>
      <c r="AA9" s="1346"/>
      <c r="AB9" s="1336" t="s">
        <v>121</v>
      </c>
      <c r="AC9" s="1336" t="s">
        <v>122</v>
      </c>
      <c r="AD9" s="1336" t="s">
        <v>1876</v>
      </c>
      <c r="AE9" s="1336" t="s">
        <v>123</v>
      </c>
      <c r="AF9" s="1337" t="s">
        <v>124</v>
      </c>
      <c r="AG9" s="1335"/>
      <c r="AH9" s="1335" t="s">
        <v>2000</v>
      </c>
      <c r="AI9" s="1335"/>
      <c r="AJ9" s="1335"/>
      <c r="AK9" s="1335"/>
      <c r="AL9" s="1335"/>
      <c r="AM9" s="1335"/>
      <c r="AN9" s="1346"/>
      <c r="AO9" s="1346"/>
      <c r="AP9" s="1346"/>
      <c r="AQ9" s="1346"/>
      <c r="AR9" s="1346"/>
      <c r="AS9" s="1346"/>
      <c r="AT9" s="1346"/>
      <c r="AU9" s="1346"/>
      <c r="AV9" s="1346"/>
      <c r="AW9" s="1346"/>
      <c r="AX9" s="1346"/>
      <c r="AY9" s="1346"/>
      <c r="AZ9" s="1346"/>
      <c r="BA9" s="1346"/>
      <c r="BB9" s="1346"/>
      <c r="BC9" s="1346"/>
      <c r="BD9" s="1346"/>
      <c r="BE9" s="1346"/>
      <c r="BF9" s="1346"/>
      <c r="BG9" s="1346"/>
      <c r="BH9" s="1346"/>
      <c r="BI9" s="1346"/>
      <c r="BJ9" s="1346"/>
      <c r="BK9" s="1346"/>
      <c r="BL9" s="1346"/>
      <c r="BM9" s="1346"/>
      <c r="BN9" s="1346"/>
      <c r="BO9" s="1346"/>
      <c r="BP9" s="1346"/>
      <c r="BQ9" s="1346"/>
      <c r="BR9" s="1346"/>
      <c r="BS9" s="1346"/>
      <c r="BT9" s="1346"/>
      <c r="BU9" s="1346"/>
      <c r="BV9" s="1346"/>
      <c r="BW9" s="1346"/>
      <c r="BX9" s="1346"/>
      <c r="BY9" s="1346"/>
      <c r="BZ9" s="1346"/>
      <c r="CA9" s="1346"/>
      <c r="CB9" s="1346"/>
      <c r="CC9" s="1346"/>
      <c r="CD9" s="1346"/>
      <c r="CE9" s="1346"/>
      <c r="CF9" s="1346"/>
      <c r="CG9" s="1346"/>
      <c r="CH9" s="1346"/>
      <c r="CI9" s="1346"/>
      <c r="CJ9" s="1346"/>
      <c r="CK9" s="1346"/>
      <c r="CL9" s="1346"/>
      <c r="CM9" s="1346"/>
      <c r="CN9" s="1346"/>
      <c r="CO9" s="1346"/>
      <c r="CP9" s="1346"/>
      <c r="CQ9" s="1346"/>
      <c r="CR9" s="1346"/>
      <c r="CS9" s="1346"/>
      <c r="CT9" s="1346"/>
      <c r="CU9" s="1346"/>
      <c r="CV9" s="1346"/>
      <c r="CW9" s="1346"/>
      <c r="CX9" s="1346"/>
      <c r="CY9" s="1346"/>
      <c r="CZ9" s="1346"/>
      <c r="DA9" s="1346"/>
    </row>
    <row r="10" spans="1:105" s="2" customFormat="1" ht="15" customHeight="1">
      <c r="A10" s="10" t="s">
        <v>2023</v>
      </c>
      <c r="B10" s="10" t="s">
        <v>2024</v>
      </c>
      <c r="C10" s="8"/>
      <c r="D10" s="1"/>
      <c r="F10" s="29"/>
      <c r="H10" s="181" t="s">
        <v>1916</v>
      </c>
      <c r="I10" s="27"/>
      <c r="J10" s="1437"/>
      <c r="K10" s="1438"/>
      <c r="L10" s="11" t="s">
        <v>195</v>
      </c>
      <c r="M10" s="11"/>
      <c r="N10" s="11"/>
      <c r="O10" s="11"/>
      <c r="P10" s="11"/>
      <c r="Q10" s="1456"/>
      <c r="R10" s="1456"/>
      <c r="S10" s="1456"/>
      <c r="T10" s="1456"/>
      <c r="U10" s="177"/>
      <c r="AA10" s="1348"/>
      <c r="AB10" s="1334">
        <f>IF(J10="Yes",1,0)</f>
        <v>0</v>
      </c>
      <c r="AC10" s="1337">
        <f>IF(J10="No",1,0)</f>
        <v>0</v>
      </c>
      <c r="AD10" s="1338">
        <f>Q10</f>
        <v>0</v>
      </c>
      <c r="AE10" s="1338">
        <f>AB10+AD10-1</f>
        <v>-1</v>
      </c>
      <c r="AF10" s="1339">
        <f>AE10-AD10</f>
        <v>-1</v>
      </c>
      <c r="AG10" s="1334"/>
      <c r="AH10" s="1334" t="s">
        <v>1631</v>
      </c>
      <c r="AI10" s="1334"/>
      <c r="AJ10" s="1334"/>
      <c r="AK10" s="1334"/>
      <c r="AL10" s="1334"/>
      <c r="AM10" s="1334"/>
      <c r="AN10" s="1344"/>
      <c r="AO10" s="1344"/>
      <c r="AP10" s="1344"/>
      <c r="AQ10" s="1344"/>
      <c r="AR10" s="1344"/>
      <c r="AS10" s="1344"/>
      <c r="AT10" s="1344"/>
      <c r="AU10" s="1344"/>
      <c r="AV10" s="1344"/>
      <c r="AW10" s="1344"/>
      <c r="AX10" s="1344"/>
      <c r="AY10" s="1344"/>
      <c r="AZ10" s="1344"/>
      <c r="BA10" s="1344"/>
      <c r="BB10" s="1344"/>
      <c r="BC10" s="1344"/>
      <c r="BD10" s="1344"/>
      <c r="BE10" s="1344"/>
      <c r="BF10" s="1344"/>
      <c r="BG10" s="1344"/>
      <c r="BH10" s="1344"/>
      <c r="BI10" s="1344"/>
      <c r="BJ10" s="1344"/>
      <c r="BK10" s="1344"/>
      <c r="BL10" s="1344"/>
      <c r="BM10" s="1344"/>
      <c r="BN10" s="1344"/>
      <c r="BO10" s="1344"/>
      <c r="BP10" s="1344"/>
      <c r="BQ10" s="1344"/>
      <c r="BR10" s="1344"/>
      <c r="BS10" s="1344"/>
      <c r="BT10" s="1344"/>
      <c r="BU10" s="1344"/>
      <c r="BV10" s="1344"/>
      <c r="BW10" s="1344"/>
      <c r="BX10" s="1344"/>
      <c r="BY10" s="1344"/>
      <c r="BZ10" s="1344"/>
      <c r="CA10" s="1344"/>
      <c r="CB10" s="1344"/>
      <c r="CC10" s="1344"/>
      <c r="CD10" s="1344"/>
      <c r="CE10" s="1344"/>
      <c r="CF10" s="1344"/>
      <c r="CG10" s="1344"/>
      <c r="CH10" s="1344"/>
      <c r="CI10" s="1344"/>
      <c r="CJ10" s="1344"/>
      <c r="CK10" s="1344"/>
      <c r="CL10" s="1344"/>
      <c r="CM10" s="1344"/>
      <c r="CN10" s="1344"/>
      <c r="CO10" s="1344"/>
      <c r="CP10" s="1344"/>
      <c r="CQ10" s="1344"/>
      <c r="CR10" s="1344"/>
      <c r="CS10" s="1344"/>
      <c r="CT10" s="1344"/>
      <c r="CU10" s="1344"/>
      <c r="CV10" s="1344"/>
      <c r="CW10" s="1344"/>
      <c r="CX10" s="1344"/>
      <c r="CY10" s="1344"/>
      <c r="CZ10" s="1344"/>
      <c r="DA10" s="1344"/>
    </row>
    <row r="11" spans="1:105" s="2" customFormat="1" ht="15" customHeight="1">
      <c r="A11" s="1"/>
      <c r="B11" s="10" t="s">
        <v>2025</v>
      </c>
      <c r="C11" s="8"/>
      <c r="D11" s="8"/>
      <c r="E11" s="1"/>
      <c r="F11" s="1"/>
      <c r="G11" s="1"/>
      <c r="K11" s="11"/>
      <c r="L11" s="11"/>
      <c r="M11" s="11"/>
      <c r="N11" s="184"/>
      <c r="O11" s="184"/>
      <c r="P11" s="184"/>
      <c r="Q11" s="184"/>
      <c r="R11" s="184"/>
      <c r="S11" s="184"/>
      <c r="T11" s="184"/>
      <c r="U11" s="758"/>
      <c r="V11" s="181"/>
      <c r="W11" s="386" t="s">
        <v>1916</v>
      </c>
      <c r="X11" s="1437"/>
      <c r="Y11" s="1438"/>
      <c r="Z11" s="174"/>
      <c r="AA11" s="1349"/>
      <c r="AB11" s="1334">
        <f>IF(X11="Yes",1,0)</f>
        <v>0</v>
      </c>
      <c r="AC11" s="1337">
        <f>IF(X11="No",1,0)</f>
        <v>0</v>
      </c>
      <c r="AD11" s="1334"/>
      <c r="AE11" s="1334"/>
      <c r="AF11" s="1334"/>
      <c r="AG11" s="1334"/>
      <c r="AH11" s="1334" t="s">
        <v>2140</v>
      </c>
      <c r="AI11" s="1334"/>
      <c r="AJ11" s="1334"/>
      <c r="AK11" s="1334"/>
      <c r="AL11" s="1334"/>
      <c r="AM11" s="1334"/>
      <c r="AN11" s="1344"/>
      <c r="AO11" s="1344"/>
      <c r="AP11" s="1344"/>
      <c r="AQ11" s="1344"/>
      <c r="AR11" s="1344"/>
      <c r="AS11" s="1344"/>
      <c r="AT11" s="1344"/>
      <c r="AU11" s="1344"/>
      <c r="AV11" s="1344"/>
      <c r="AW11" s="1344"/>
      <c r="AX11" s="1344"/>
      <c r="AY11" s="1344"/>
      <c r="AZ11" s="1344"/>
      <c r="BA11" s="1344"/>
      <c r="BB11" s="1344"/>
      <c r="BC11" s="1344"/>
      <c r="BD11" s="1344"/>
      <c r="BE11" s="1344"/>
      <c r="BF11" s="1344"/>
      <c r="BG11" s="1344"/>
      <c r="BH11" s="1344"/>
      <c r="BI11" s="1344"/>
      <c r="BJ11" s="1344"/>
      <c r="BK11" s="1344"/>
      <c r="BL11" s="1344"/>
      <c r="BM11" s="1344"/>
      <c r="BN11" s="1344"/>
      <c r="BO11" s="1344"/>
      <c r="BP11" s="1344"/>
      <c r="BQ11" s="1344"/>
      <c r="BR11" s="1344"/>
      <c r="BS11" s="1344"/>
      <c r="BT11" s="1344"/>
      <c r="BU11" s="1344"/>
      <c r="BV11" s="1344"/>
      <c r="BW11" s="1344"/>
      <c r="BX11" s="1344"/>
      <c r="BY11" s="1344"/>
      <c r="BZ11" s="1344"/>
      <c r="CA11" s="1344"/>
      <c r="CB11" s="1344"/>
      <c r="CC11" s="1344"/>
      <c r="CD11" s="1344"/>
      <c r="CE11" s="1344"/>
      <c r="CF11" s="1344"/>
      <c r="CG11" s="1344"/>
      <c r="CH11" s="1344"/>
      <c r="CI11" s="1344"/>
      <c r="CJ11" s="1344"/>
      <c r="CK11" s="1344"/>
      <c r="CL11" s="1344"/>
      <c r="CM11" s="1344"/>
      <c r="CN11" s="1344"/>
      <c r="CO11" s="1344"/>
      <c r="CP11" s="1344"/>
      <c r="CQ11" s="1344"/>
      <c r="CR11" s="1344"/>
      <c r="CS11" s="1344"/>
      <c r="CT11" s="1344"/>
      <c r="CU11" s="1344"/>
      <c r="CV11" s="1344"/>
      <c r="CW11" s="1344"/>
      <c r="CX11" s="1344"/>
      <c r="CY11" s="1344"/>
      <c r="CZ11" s="1344"/>
      <c r="DA11" s="1344"/>
    </row>
    <row r="12" spans="1:105" s="2" customFormat="1" ht="15" customHeight="1">
      <c r="A12" s="1"/>
      <c r="B12" s="10" t="s">
        <v>2411</v>
      </c>
      <c r="C12" s="8"/>
      <c r="D12" s="8"/>
      <c r="E12" s="1"/>
      <c r="F12" s="1"/>
      <c r="G12" s="1"/>
      <c r="K12" s="11"/>
      <c r="L12" s="11"/>
      <c r="M12" s="11"/>
      <c r="N12" s="184"/>
      <c r="O12" s="184"/>
      <c r="P12" s="184"/>
      <c r="Q12" s="184"/>
      <c r="R12" s="184"/>
      <c r="S12" s="184"/>
      <c r="T12" s="184"/>
      <c r="U12" s="758"/>
      <c r="V12" s="181"/>
      <c r="W12" s="386" t="s">
        <v>1916</v>
      </c>
      <c r="X12" s="1437"/>
      <c r="Y12" s="1438"/>
      <c r="Z12" s="174"/>
      <c r="AA12" s="1349"/>
      <c r="AB12" s="1334"/>
      <c r="AC12" s="1337"/>
      <c r="AD12" s="1334"/>
      <c r="AE12" s="1334"/>
      <c r="AF12" s="1334"/>
      <c r="AG12" s="1334"/>
      <c r="AH12" s="1334"/>
      <c r="AI12" s="1334"/>
      <c r="AJ12" s="1334"/>
      <c r="AK12" s="1334"/>
      <c r="AL12" s="1334"/>
      <c r="AM12" s="1334"/>
      <c r="AN12" s="1344"/>
      <c r="AO12" s="1344"/>
      <c r="AP12" s="1344"/>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c r="BR12" s="1344"/>
      <c r="BS12" s="1344"/>
      <c r="BT12" s="1344"/>
      <c r="BU12" s="1344"/>
      <c r="BV12" s="1344"/>
      <c r="BW12" s="1344"/>
      <c r="BX12" s="1344"/>
      <c r="BY12" s="1344"/>
      <c r="BZ12" s="1344"/>
      <c r="CA12" s="1344"/>
      <c r="CB12" s="1344"/>
      <c r="CC12" s="1344"/>
      <c r="CD12" s="1344"/>
      <c r="CE12" s="1344"/>
      <c r="CF12" s="1344"/>
      <c r="CG12" s="1344"/>
      <c r="CH12" s="1344"/>
      <c r="CI12" s="1344"/>
      <c r="CJ12" s="1344"/>
      <c r="CK12" s="1344"/>
      <c r="CL12" s="1344"/>
      <c r="CM12" s="1344"/>
      <c r="CN12" s="1344"/>
      <c r="CO12" s="1344"/>
      <c r="CP12" s="1344"/>
      <c r="CQ12" s="1344"/>
      <c r="CR12" s="1344"/>
      <c r="CS12" s="1344"/>
      <c r="CT12" s="1344"/>
      <c r="CU12" s="1344"/>
      <c r="CV12" s="1344"/>
      <c r="CW12" s="1344"/>
      <c r="CX12" s="1344"/>
      <c r="CY12" s="1344"/>
      <c r="CZ12" s="1344"/>
      <c r="DA12" s="1344"/>
    </row>
    <row r="13" spans="1:105" s="2" customFormat="1" ht="15" customHeight="1">
      <c r="A13" s="1"/>
      <c r="B13" s="10" t="s">
        <v>2446</v>
      </c>
      <c r="C13" s="8"/>
      <c r="D13" s="8"/>
      <c r="E13" s="1"/>
      <c r="F13" s="1"/>
      <c r="G13" s="1"/>
      <c r="K13" s="11"/>
      <c r="L13" s="11"/>
      <c r="M13" s="11"/>
      <c r="N13" s="184"/>
      <c r="O13" s="184"/>
      <c r="P13" s="184"/>
      <c r="Q13" s="184"/>
      <c r="R13" s="184"/>
      <c r="S13" s="184"/>
      <c r="T13" s="184"/>
      <c r="U13" s="758"/>
      <c r="V13" s="181"/>
      <c r="W13" s="386" t="s">
        <v>1916</v>
      </c>
      <c r="X13" s="1437"/>
      <c r="Y13" s="1438"/>
      <c r="Z13" s="174"/>
      <c r="AA13" s="1349"/>
      <c r="AB13" s="1334"/>
      <c r="AC13" s="1337"/>
      <c r="AD13" s="1334"/>
      <c r="AE13" s="1334"/>
      <c r="AF13" s="1334"/>
      <c r="AG13" s="1334"/>
      <c r="AH13" s="1334"/>
      <c r="AI13" s="1334"/>
      <c r="AJ13" s="1334"/>
      <c r="AK13" s="1334"/>
      <c r="AL13" s="1334"/>
      <c r="AM13" s="1334"/>
      <c r="AN13" s="1344"/>
      <c r="AO13" s="1344"/>
      <c r="AP13" s="1344"/>
      <c r="AQ13" s="1344"/>
      <c r="AR13" s="1344"/>
      <c r="AS13" s="1344"/>
      <c r="AT13" s="1344"/>
      <c r="AU13" s="1344"/>
      <c r="AV13" s="1344"/>
      <c r="AW13" s="1344"/>
      <c r="AX13" s="1344"/>
      <c r="AY13" s="1344"/>
      <c r="AZ13" s="1344"/>
      <c r="BA13" s="1344"/>
      <c r="BB13" s="1344"/>
      <c r="BC13" s="1344"/>
      <c r="BD13" s="1344"/>
      <c r="BE13" s="1344"/>
      <c r="BF13" s="1344"/>
      <c r="BG13" s="1344"/>
      <c r="BH13" s="1344"/>
      <c r="BI13" s="1344"/>
      <c r="BJ13" s="1344"/>
      <c r="BK13" s="1344"/>
      <c r="BL13" s="1344"/>
      <c r="BM13" s="1344"/>
      <c r="BN13" s="1344"/>
      <c r="BO13" s="1344"/>
      <c r="BP13" s="1344"/>
      <c r="BQ13" s="1344"/>
      <c r="BR13" s="1344"/>
      <c r="BS13" s="1344"/>
      <c r="BT13" s="1344"/>
      <c r="BU13" s="1344"/>
      <c r="BV13" s="1344"/>
      <c r="BW13" s="1344"/>
      <c r="BX13" s="1344"/>
      <c r="BY13" s="1344"/>
      <c r="BZ13" s="1344"/>
      <c r="CA13" s="1344"/>
      <c r="CB13" s="1344"/>
      <c r="CC13" s="1344"/>
      <c r="CD13" s="1344"/>
      <c r="CE13" s="1344"/>
      <c r="CF13" s="1344"/>
      <c r="CG13" s="1344"/>
      <c r="CH13" s="1344"/>
      <c r="CI13" s="1344"/>
      <c r="CJ13" s="1344"/>
      <c r="CK13" s="1344"/>
      <c r="CL13" s="1344"/>
      <c r="CM13" s="1344"/>
      <c r="CN13" s="1344"/>
      <c r="CO13" s="1344"/>
      <c r="CP13" s="1344"/>
      <c r="CQ13" s="1344"/>
      <c r="CR13" s="1344"/>
      <c r="CS13" s="1344"/>
      <c r="CT13" s="1344"/>
      <c r="CU13" s="1344"/>
      <c r="CV13" s="1344"/>
      <c r="CW13" s="1344"/>
      <c r="CX13" s="1344"/>
      <c r="CY13" s="1344"/>
      <c r="CZ13" s="1344"/>
      <c r="DA13" s="1344"/>
    </row>
    <row r="14" spans="1:105" s="2" customFormat="1" ht="8.25" customHeight="1">
      <c r="A14" s="1"/>
      <c r="B14" s="1"/>
      <c r="C14" s="1"/>
      <c r="D14" s="1"/>
      <c r="E14" s="1"/>
      <c r="F14" s="1"/>
      <c r="G14" s="1"/>
      <c r="K14" s="11"/>
      <c r="L14" s="11"/>
      <c r="M14" s="11"/>
      <c r="O14" s="11"/>
      <c r="P14" s="11"/>
      <c r="Q14" s="11"/>
      <c r="R14" s="11"/>
      <c r="S14" s="11"/>
      <c r="T14" s="11"/>
      <c r="U14" s="11"/>
      <c r="V14" s="11"/>
      <c r="W14" s="11"/>
      <c r="X14" s="11"/>
      <c r="Y14" s="11"/>
      <c r="Z14" s="11"/>
      <c r="AA14" s="1350"/>
      <c r="AB14" s="1334"/>
      <c r="AC14" s="1334"/>
      <c r="AD14" s="1334"/>
      <c r="AE14" s="1334"/>
      <c r="AF14" s="1334"/>
      <c r="AG14" s="1334"/>
      <c r="AH14" s="1334" t="s">
        <v>1669</v>
      </c>
      <c r="AI14" s="1334"/>
      <c r="AJ14" s="1334"/>
      <c r="AK14" s="1334"/>
      <c r="AL14" s="1334"/>
      <c r="AM14" s="1334"/>
      <c r="AN14" s="1344"/>
      <c r="AO14" s="1344"/>
      <c r="AP14" s="1344"/>
      <c r="AQ14" s="1344"/>
      <c r="AR14" s="1344"/>
      <c r="AS14" s="1344"/>
      <c r="AT14" s="1344"/>
      <c r="AU14" s="1344"/>
      <c r="AV14" s="1344"/>
      <c r="AW14" s="1344"/>
      <c r="AX14" s="1344"/>
      <c r="AY14" s="1344"/>
      <c r="AZ14" s="1344"/>
      <c r="BA14" s="1344"/>
      <c r="BB14" s="1344"/>
      <c r="BC14" s="1344"/>
      <c r="BD14" s="1344"/>
      <c r="BE14" s="1344"/>
      <c r="BF14" s="1344"/>
      <c r="BG14" s="1344"/>
      <c r="BH14" s="1344"/>
      <c r="BI14" s="1344"/>
      <c r="BJ14" s="1344"/>
      <c r="BK14" s="1344"/>
      <c r="BL14" s="1344"/>
      <c r="BM14" s="1344"/>
      <c r="BN14" s="1344"/>
      <c r="BO14" s="1344"/>
      <c r="BP14" s="1344"/>
      <c r="BQ14" s="1344"/>
      <c r="BR14" s="1344"/>
      <c r="BS14" s="1344"/>
      <c r="BT14" s="1344"/>
      <c r="BU14" s="1344"/>
      <c r="BV14" s="1344"/>
      <c r="BW14" s="1344"/>
      <c r="BX14" s="1344"/>
      <c r="BY14" s="1344"/>
      <c r="BZ14" s="1344"/>
      <c r="CA14" s="1344"/>
      <c r="CB14" s="1344"/>
      <c r="CC14" s="1344"/>
      <c r="CD14" s="1344"/>
      <c r="CE14" s="1344"/>
      <c r="CF14" s="1344"/>
      <c r="CG14" s="1344"/>
      <c r="CH14" s="1344"/>
      <c r="CI14" s="1344"/>
      <c r="CJ14" s="1344"/>
      <c r="CK14" s="1344"/>
      <c r="CL14" s="1344"/>
      <c r="CM14" s="1344"/>
      <c r="CN14" s="1344"/>
      <c r="CO14" s="1344"/>
      <c r="CP14" s="1344"/>
      <c r="CQ14" s="1344"/>
      <c r="CR14" s="1344"/>
      <c r="CS14" s="1344"/>
      <c r="CT14" s="1344"/>
      <c r="CU14" s="1344"/>
      <c r="CV14" s="1344"/>
      <c r="CW14" s="1344"/>
      <c r="CX14" s="1344"/>
      <c r="CY14" s="1344"/>
      <c r="CZ14" s="1344"/>
      <c r="DA14" s="1344"/>
    </row>
    <row r="15" spans="1:105" s="2" customFormat="1" ht="15" customHeight="1">
      <c r="A15" s="1"/>
      <c r="B15" s="10" t="s">
        <v>2026</v>
      </c>
      <c r="C15" s="8"/>
      <c r="D15" s="8"/>
      <c r="E15" s="1"/>
      <c r="F15" s="1"/>
      <c r="G15" s="1"/>
      <c r="I15" s="181" t="s">
        <v>1916</v>
      </c>
      <c r="J15" s="181"/>
      <c r="K15" s="1437"/>
      <c r="L15" s="1438"/>
      <c r="M15" s="11"/>
      <c r="N15" s="11"/>
      <c r="O15" s="11"/>
      <c r="P15" s="11" t="s">
        <v>195</v>
      </c>
      <c r="Q15" s="11"/>
      <c r="R15" s="11"/>
      <c r="S15" s="11"/>
      <c r="T15" s="11"/>
      <c r="U15" s="1442"/>
      <c r="V15" s="1443"/>
      <c r="W15" s="1443"/>
      <c r="X15" s="1443"/>
      <c r="Y15" s="1443"/>
      <c r="Z15" s="1443"/>
      <c r="AA15" s="1348"/>
      <c r="AB15" s="1334">
        <f>IF(K15="Yes",1,0)</f>
        <v>0</v>
      </c>
      <c r="AC15" s="1337">
        <f>IF(K15="No",1,0)</f>
        <v>0</v>
      </c>
      <c r="AD15" s="1340">
        <f>U15</f>
        <v>0</v>
      </c>
      <c r="AE15" s="1340">
        <f>AB15+AD15</f>
        <v>0</v>
      </c>
      <c r="AF15" s="1334"/>
      <c r="AG15" s="1334"/>
      <c r="AH15" s="1334" t="s">
        <v>1632</v>
      </c>
      <c r="AI15" s="1334"/>
      <c r="AJ15" s="1334"/>
      <c r="AK15" s="1334"/>
      <c r="AL15" s="1334"/>
      <c r="AM15" s="1334"/>
      <c r="AN15" s="1344"/>
      <c r="AO15" s="1344"/>
      <c r="AP15" s="1344"/>
      <c r="AQ15" s="1344"/>
      <c r="AR15" s="1344"/>
      <c r="AS15" s="1344"/>
      <c r="AT15" s="1344"/>
      <c r="AU15" s="1344"/>
      <c r="AV15" s="1344"/>
      <c r="AW15" s="1344"/>
      <c r="AX15" s="1344"/>
      <c r="AY15" s="1344"/>
      <c r="AZ15" s="1344"/>
      <c r="BA15" s="1344"/>
      <c r="BB15" s="1344"/>
      <c r="BC15" s="1344"/>
      <c r="BD15" s="1344"/>
      <c r="BE15" s="1344"/>
      <c r="BF15" s="1344"/>
      <c r="BG15" s="1344"/>
      <c r="BH15" s="1344"/>
      <c r="BI15" s="1344"/>
      <c r="BJ15" s="1344"/>
      <c r="BK15" s="1344"/>
      <c r="BL15" s="1344"/>
      <c r="BM15" s="1344"/>
      <c r="BN15" s="1344"/>
      <c r="BO15" s="1344"/>
      <c r="BP15" s="1344"/>
      <c r="BQ15" s="1344"/>
      <c r="BR15" s="1344"/>
      <c r="BS15" s="1344"/>
      <c r="BT15" s="1344"/>
      <c r="BU15" s="1344"/>
      <c r="BV15" s="1344"/>
      <c r="BW15" s="1344"/>
      <c r="BX15" s="1344"/>
      <c r="BY15" s="1344"/>
      <c r="BZ15" s="1344"/>
      <c r="CA15" s="1344"/>
      <c r="CB15" s="1344"/>
      <c r="CC15" s="1344"/>
      <c r="CD15" s="1344"/>
      <c r="CE15" s="1344"/>
      <c r="CF15" s="1344"/>
      <c r="CG15" s="1344"/>
      <c r="CH15" s="1344"/>
      <c r="CI15" s="1344"/>
      <c r="CJ15" s="1344"/>
      <c r="CK15" s="1344"/>
      <c r="CL15" s="1344"/>
      <c r="CM15" s="1344"/>
      <c r="CN15" s="1344"/>
      <c r="CO15" s="1344"/>
      <c r="CP15" s="1344"/>
      <c r="CQ15" s="1344"/>
      <c r="CR15" s="1344"/>
      <c r="CS15" s="1344"/>
      <c r="CT15" s="1344"/>
      <c r="CU15" s="1344"/>
      <c r="CV15" s="1344"/>
      <c r="CW15" s="1344"/>
      <c r="CX15" s="1344"/>
      <c r="CY15" s="1344"/>
      <c r="CZ15" s="1344"/>
      <c r="DA15" s="1344"/>
    </row>
    <row r="16" spans="1:105" s="2" customFormat="1" ht="15" customHeight="1">
      <c r="A16" s="1"/>
      <c r="B16" s="10" t="s">
        <v>2027</v>
      </c>
      <c r="C16" s="8"/>
      <c r="D16" s="1"/>
      <c r="E16" s="8"/>
      <c r="F16" s="1"/>
      <c r="G16" s="1"/>
      <c r="K16" s="11"/>
      <c r="L16" s="11"/>
      <c r="M16" s="11"/>
      <c r="N16" s="11"/>
      <c r="O16" s="11"/>
      <c r="P16" s="184"/>
      <c r="Q16" s="59"/>
      <c r="R16" s="59"/>
      <c r="S16" s="59"/>
      <c r="T16" s="59"/>
      <c r="U16" s="59"/>
      <c r="V16" s="181" t="s">
        <v>1916</v>
      </c>
      <c r="W16" s="181"/>
      <c r="X16" s="1437"/>
      <c r="Y16" s="1438"/>
      <c r="Z16" s="174"/>
      <c r="AA16" s="1349"/>
      <c r="AB16" s="1334">
        <f>IF(X16="Yes",1,0)</f>
        <v>0</v>
      </c>
      <c r="AC16" s="1337">
        <f>IF(X16="No",1,0)</f>
        <v>0</v>
      </c>
      <c r="AD16" s="1334">
        <f>SUM(AB16:AC16)</f>
        <v>0</v>
      </c>
      <c r="AE16" s="1334"/>
      <c r="AF16" s="1334"/>
      <c r="AG16" s="1334"/>
      <c r="AH16" s="1334" t="s">
        <v>2141</v>
      </c>
      <c r="AI16" s="1334"/>
      <c r="AJ16" s="1334"/>
      <c r="AK16" s="1334"/>
      <c r="AL16" s="1334"/>
      <c r="AM16" s="1334"/>
      <c r="AN16" s="1344"/>
      <c r="AO16" s="1344"/>
      <c r="AP16" s="1344"/>
      <c r="AQ16" s="1344"/>
      <c r="AR16" s="1344"/>
      <c r="AS16" s="1344"/>
      <c r="AT16" s="1344"/>
      <c r="AU16" s="1344"/>
      <c r="AV16" s="1344"/>
      <c r="AW16" s="1344"/>
      <c r="AX16" s="1344"/>
      <c r="AY16" s="1344"/>
      <c r="AZ16" s="1344"/>
      <c r="BA16" s="1344"/>
      <c r="BB16" s="1344"/>
      <c r="BC16" s="1344"/>
      <c r="BD16" s="1344"/>
      <c r="BE16" s="1344"/>
      <c r="BF16" s="1344"/>
      <c r="BG16" s="1344"/>
      <c r="BH16" s="1344"/>
      <c r="BI16" s="1344"/>
      <c r="BJ16" s="1344"/>
      <c r="BK16" s="1344"/>
      <c r="BL16" s="1344"/>
      <c r="BM16" s="1344"/>
      <c r="BN16" s="1344"/>
      <c r="BO16" s="1344"/>
      <c r="BP16" s="1344"/>
      <c r="BQ16" s="1344"/>
      <c r="BR16" s="1344"/>
      <c r="BS16" s="1344"/>
      <c r="BT16" s="1344"/>
      <c r="BU16" s="1344"/>
      <c r="BV16" s="1344"/>
      <c r="BW16" s="1344"/>
      <c r="BX16" s="1344"/>
      <c r="BY16" s="1344"/>
      <c r="BZ16" s="1344"/>
      <c r="CA16" s="1344"/>
      <c r="CB16" s="1344"/>
      <c r="CC16" s="1344"/>
      <c r="CD16" s="1344"/>
      <c r="CE16" s="1344"/>
      <c r="CF16" s="1344"/>
      <c r="CG16" s="1344"/>
      <c r="CH16" s="1344"/>
      <c r="CI16" s="1344"/>
      <c r="CJ16" s="1344"/>
      <c r="CK16" s="1344"/>
      <c r="CL16" s="1344"/>
      <c r="CM16" s="1344"/>
      <c r="CN16" s="1344"/>
      <c r="CO16" s="1344"/>
      <c r="CP16" s="1344"/>
      <c r="CQ16" s="1344"/>
      <c r="CR16" s="1344"/>
      <c r="CS16" s="1344"/>
      <c r="CT16" s="1344"/>
      <c r="CU16" s="1344"/>
      <c r="CV16" s="1344"/>
      <c r="CW16" s="1344"/>
      <c r="CX16" s="1344"/>
      <c r="CY16" s="1344"/>
      <c r="CZ16" s="1344"/>
      <c r="DA16" s="1344"/>
    </row>
    <row r="17" spans="1:105" s="2" customFormat="1" ht="15" customHeight="1">
      <c r="A17" s="1"/>
      <c r="B17" s="10" t="s">
        <v>1872</v>
      </c>
      <c r="C17" s="1"/>
      <c r="D17" s="1"/>
      <c r="E17" s="1"/>
      <c r="F17" s="1"/>
      <c r="G17" s="1"/>
      <c r="K17" s="11"/>
      <c r="L17" s="11"/>
      <c r="M17" s="11"/>
      <c r="N17" s="11"/>
      <c r="O17" s="11"/>
      <c r="P17" s="11"/>
      <c r="Q17" s="1450"/>
      <c r="R17" s="1447"/>
      <c r="S17" s="1447"/>
      <c r="T17" s="1447"/>
      <c r="U17" s="1447"/>
      <c r="V17" s="1447"/>
      <c r="W17" s="1447"/>
      <c r="X17" s="1447"/>
      <c r="Y17" s="1447"/>
      <c r="Z17" s="1447"/>
      <c r="AA17" s="1347"/>
      <c r="AB17" s="1334"/>
      <c r="AC17" s="1334"/>
      <c r="AD17" s="1334"/>
      <c r="AE17" s="1334"/>
      <c r="AF17" s="1334"/>
      <c r="AG17" s="1334"/>
      <c r="AH17" s="1334" t="s">
        <v>1633</v>
      </c>
      <c r="AI17" s="1334"/>
      <c r="AJ17" s="1334"/>
      <c r="AK17" s="1334"/>
      <c r="AL17" s="1334"/>
      <c r="AM17" s="1334"/>
      <c r="AN17" s="1344"/>
      <c r="AO17" s="1344"/>
      <c r="AP17" s="1344"/>
      <c r="AQ17" s="1344"/>
      <c r="AR17" s="1344"/>
      <c r="AS17" s="1344"/>
      <c r="AT17" s="1344"/>
      <c r="AU17" s="1344"/>
      <c r="AV17" s="1344"/>
      <c r="AW17" s="1344"/>
      <c r="AX17" s="1344"/>
      <c r="AY17" s="1344"/>
      <c r="AZ17" s="1344"/>
      <c r="BA17" s="1344"/>
      <c r="BB17" s="1344"/>
      <c r="BC17" s="1344"/>
      <c r="BD17" s="1344"/>
      <c r="BE17" s="1344"/>
      <c r="BF17" s="1344"/>
      <c r="BG17" s="1344"/>
      <c r="BH17" s="1344"/>
      <c r="BI17" s="1344"/>
      <c r="BJ17" s="1344"/>
      <c r="BK17" s="1344"/>
      <c r="BL17" s="1344"/>
      <c r="BM17" s="1344"/>
      <c r="BN17" s="1344"/>
      <c r="BO17" s="1344"/>
      <c r="BP17" s="1344"/>
      <c r="BQ17" s="1344"/>
      <c r="BR17" s="1344"/>
      <c r="BS17" s="1344"/>
      <c r="BT17" s="1344"/>
      <c r="BU17" s="1344"/>
      <c r="BV17" s="1344"/>
      <c r="BW17" s="1344"/>
      <c r="BX17" s="1344"/>
      <c r="BY17" s="1344"/>
      <c r="BZ17" s="1344"/>
      <c r="CA17" s="1344"/>
      <c r="CB17" s="1344"/>
      <c r="CC17" s="1344"/>
      <c r="CD17" s="1344"/>
      <c r="CE17" s="1344"/>
      <c r="CF17" s="1344"/>
      <c r="CG17" s="1344"/>
      <c r="CH17" s="1344"/>
      <c r="CI17" s="1344"/>
      <c r="CJ17" s="1344"/>
      <c r="CK17" s="1344"/>
      <c r="CL17" s="1344"/>
      <c r="CM17" s="1344"/>
      <c r="CN17" s="1344"/>
      <c r="CO17" s="1344"/>
      <c r="CP17" s="1344"/>
      <c r="CQ17" s="1344"/>
      <c r="CR17" s="1344"/>
      <c r="CS17" s="1344"/>
      <c r="CT17" s="1344"/>
      <c r="CU17" s="1344"/>
      <c r="CV17" s="1344"/>
      <c r="CW17" s="1344"/>
      <c r="CX17" s="1344"/>
      <c r="CY17" s="1344"/>
      <c r="CZ17" s="1344"/>
      <c r="DA17" s="1344"/>
    </row>
    <row r="18" spans="1:105" s="2" customFormat="1" ht="15" customHeight="1">
      <c r="B18" s="10" t="s">
        <v>1355</v>
      </c>
      <c r="C18" s="1"/>
      <c r="D18" s="1"/>
      <c r="E18" s="1"/>
      <c r="F18" s="1"/>
      <c r="G18" s="1"/>
      <c r="K18" s="11"/>
      <c r="L18" s="11"/>
      <c r="M18" s="11"/>
      <c r="N18" s="11"/>
      <c r="O18" s="11"/>
      <c r="P18" s="11"/>
      <c r="Q18" s="11"/>
      <c r="R18" s="11"/>
      <c r="S18" s="11"/>
      <c r="T18" s="11"/>
      <c r="U18" s="11"/>
      <c r="V18" s="11"/>
      <c r="W18" s="11"/>
      <c r="X18" s="11"/>
      <c r="Y18" s="11"/>
      <c r="Z18" s="11"/>
      <c r="AA18" s="1351"/>
      <c r="AB18" s="1334"/>
      <c r="AC18" s="1334"/>
      <c r="AD18" s="1334"/>
      <c r="AE18" s="1334"/>
      <c r="AF18" s="1334"/>
      <c r="AG18" s="1334"/>
      <c r="AH18" s="1334" t="s">
        <v>1634</v>
      </c>
      <c r="AI18" s="1334"/>
      <c r="AJ18" s="1334"/>
      <c r="AK18" s="1334"/>
      <c r="AL18" s="1334"/>
      <c r="AM18" s="1334"/>
      <c r="AN18" s="1344"/>
      <c r="AO18" s="1344"/>
      <c r="AP18" s="1344"/>
      <c r="AQ18" s="1344"/>
      <c r="AR18" s="1344"/>
      <c r="AS18" s="1344"/>
      <c r="AT18" s="1344"/>
      <c r="AU18" s="1344"/>
      <c r="AV18" s="1344"/>
      <c r="AW18" s="1344"/>
      <c r="AX18" s="1344"/>
      <c r="AY18" s="1344"/>
      <c r="AZ18" s="1344"/>
      <c r="BA18" s="1344"/>
      <c r="BB18" s="1344"/>
      <c r="BC18" s="1344"/>
      <c r="BD18" s="1344"/>
      <c r="BE18" s="1344"/>
      <c r="BF18" s="1344"/>
      <c r="BG18" s="1344"/>
      <c r="BH18" s="1344"/>
      <c r="BI18" s="1344"/>
      <c r="BJ18" s="1344"/>
      <c r="BK18" s="1344"/>
      <c r="BL18" s="1344"/>
      <c r="BM18" s="1344"/>
      <c r="BN18" s="1344"/>
      <c r="BO18" s="1344"/>
      <c r="BP18" s="1344"/>
      <c r="BQ18" s="1344"/>
      <c r="BR18" s="1344"/>
      <c r="BS18" s="1344"/>
      <c r="BT18" s="1344"/>
      <c r="BU18" s="1344"/>
      <c r="BV18" s="1344"/>
      <c r="BW18" s="1344"/>
      <c r="BX18" s="1344"/>
      <c r="BY18" s="1344"/>
      <c r="BZ18" s="1344"/>
      <c r="CA18" s="1344"/>
      <c r="CB18" s="1344"/>
      <c r="CC18" s="1344"/>
      <c r="CD18" s="1344"/>
      <c r="CE18" s="1344"/>
      <c r="CF18" s="1344"/>
      <c r="CG18" s="1344"/>
      <c r="CH18" s="1344"/>
      <c r="CI18" s="1344"/>
      <c r="CJ18" s="1344"/>
      <c r="CK18" s="1344"/>
      <c r="CL18" s="1344"/>
      <c r="CM18" s="1344"/>
      <c r="CN18" s="1344"/>
      <c r="CO18" s="1344"/>
      <c r="CP18" s="1344"/>
      <c r="CQ18" s="1344"/>
      <c r="CR18" s="1344"/>
      <c r="CS18" s="1344"/>
      <c r="CT18" s="1344"/>
      <c r="CU18" s="1344"/>
      <c r="CV18" s="1344"/>
      <c r="CW18" s="1344"/>
      <c r="CX18" s="1344"/>
      <c r="CY18" s="1344"/>
      <c r="CZ18" s="1344"/>
      <c r="DA18" s="1344"/>
    </row>
    <row r="19" spans="1:105" s="2" customFormat="1" ht="15" customHeight="1">
      <c r="B19" s="10" t="s">
        <v>1873</v>
      </c>
      <c r="C19" s="1"/>
      <c r="D19" s="1"/>
      <c r="E19" s="1"/>
      <c r="F19" s="1"/>
      <c r="G19" s="1"/>
      <c r="K19" s="11"/>
      <c r="L19" s="11"/>
      <c r="M19" s="11"/>
      <c r="N19" s="11"/>
      <c r="O19" s="11"/>
      <c r="P19" s="11"/>
      <c r="Q19" s="11"/>
      <c r="R19" s="11"/>
      <c r="S19" s="1442"/>
      <c r="T19" s="1443"/>
      <c r="U19" s="1443"/>
      <c r="V19" s="1443"/>
      <c r="W19" s="1443"/>
      <c r="X19" s="1443"/>
      <c r="Y19" s="1443"/>
      <c r="Z19" s="1443"/>
      <c r="AA19" s="1352"/>
      <c r="AB19" s="1334"/>
      <c r="AC19" s="1334"/>
      <c r="AD19" s="1334"/>
      <c r="AE19" s="1334"/>
      <c r="AF19" s="1334"/>
      <c r="AG19" s="1334"/>
      <c r="AH19" s="1334" t="s">
        <v>1635</v>
      </c>
      <c r="AI19" s="1334"/>
      <c r="AJ19" s="1334"/>
      <c r="AK19" s="1334"/>
      <c r="AL19" s="1334"/>
      <c r="AM19" s="1334"/>
      <c r="AN19" s="1344"/>
      <c r="AO19" s="1344"/>
      <c r="AP19" s="1344"/>
      <c r="AQ19" s="1344"/>
      <c r="AR19" s="1344"/>
      <c r="AS19" s="1344"/>
      <c r="AT19" s="1344"/>
      <c r="AU19" s="1344"/>
      <c r="AV19" s="1344"/>
      <c r="AW19" s="1344"/>
      <c r="AX19" s="1344"/>
      <c r="AY19" s="1344"/>
      <c r="AZ19" s="1344"/>
      <c r="BA19" s="1344"/>
      <c r="BB19" s="1344"/>
      <c r="BC19" s="1344"/>
      <c r="BD19" s="1344"/>
      <c r="BE19" s="1344"/>
      <c r="BF19" s="1344"/>
      <c r="BG19" s="1344"/>
      <c r="BH19" s="1344"/>
      <c r="BI19" s="1344"/>
      <c r="BJ19" s="1344"/>
      <c r="BK19" s="1344"/>
      <c r="BL19" s="1344"/>
      <c r="BM19" s="1344"/>
      <c r="BN19" s="1344"/>
      <c r="BO19" s="1344"/>
      <c r="BP19" s="1344"/>
      <c r="BQ19" s="1344"/>
      <c r="BR19" s="1344"/>
      <c r="BS19" s="1344"/>
      <c r="BT19" s="1344"/>
      <c r="BU19" s="1344"/>
      <c r="BV19" s="1344"/>
      <c r="BW19" s="1344"/>
      <c r="BX19" s="1344"/>
      <c r="BY19" s="1344"/>
      <c r="BZ19" s="1344"/>
      <c r="CA19" s="1344"/>
      <c r="CB19" s="1344"/>
      <c r="CC19" s="1344"/>
      <c r="CD19" s="1344"/>
      <c r="CE19" s="1344"/>
      <c r="CF19" s="1344"/>
      <c r="CG19" s="1344"/>
      <c r="CH19" s="1344"/>
      <c r="CI19" s="1344"/>
      <c r="CJ19" s="1344"/>
      <c r="CK19" s="1344"/>
      <c r="CL19" s="1344"/>
      <c r="CM19" s="1344"/>
      <c r="CN19" s="1344"/>
      <c r="CO19" s="1344"/>
      <c r="CP19" s="1344"/>
      <c r="CQ19" s="1344"/>
      <c r="CR19" s="1344"/>
      <c r="CS19" s="1344"/>
      <c r="CT19" s="1344"/>
      <c r="CU19" s="1344"/>
      <c r="CV19" s="1344"/>
      <c r="CW19" s="1344"/>
      <c r="CX19" s="1344"/>
      <c r="CY19" s="1344"/>
      <c r="CZ19" s="1344"/>
      <c r="DA19" s="1344"/>
    </row>
    <row r="20" spans="1:105" s="2" customFormat="1" ht="15" customHeight="1">
      <c r="B20" s="10" t="s">
        <v>1874</v>
      </c>
      <c r="C20" s="1"/>
      <c r="D20" s="1"/>
      <c r="E20" s="1"/>
      <c r="F20" s="1"/>
      <c r="G20" s="1"/>
      <c r="H20" s="1441"/>
      <c r="I20" s="1447"/>
      <c r="J20" s="1447"/>
      <c r="K20" s="1447"/>
      <c r="L20" s="1447"/>
      <c r="M20" s="1447"/>
      <c r="N20" s="1447"/>
      <c r="O20" s="1447"/>
      <c r="P20" s="1447"/>
      <c r="Q20" s="1447"/>
      <c r="R20" s="1447"/>
      <c r="S20" s="1447"/>
      <c r="T20" s="1447"/>
      <c r="U20" s="1447"/>
      <c r="V20" s="1447"/>
      <c r="W20" s="1447"/>
      <c r="X20" s="1447"/>
      <c r="Y20" s="1447"/>
      <c r="Z20" s="1447"/>
      <c r="AA20" s="1348"/>
      <c r="AB20" s="1334"/>
      <c r="AC20" s="1334"/>
      <c r="AD20" s="1334"/>
      <c r="AE20" s="1334"/>
      <c r="AF20" s="1334"/>
      <c r="AG20" s="1334"/>
      <c r="AH20" s="1334" t="s">
        <v>1636</v>
      </c>
      <c r="AI20" s="1334"/>
      <c r="AJ20" s="1334"/>
      <c r="AK20" s="1334"/>
      <c r="AL20" s="1334"/>
      <c r="AM20" s="1334"/>
      <c r="AN20" s="1344"/>
      <c r="AO20" s="1344"/>
      <c r="AP20" s="1344"/>
      <c r="AQ20" s="1344"/>
      <c r="AR20" s="1344"/>
      <c r="AS20" s="1344"/>
      <c r="AT20" s="1344"/>
      <c r="AU20" s="1344"/>
      <c r="AV20" s="1344"/>
      <c r="AW20" s="1344"/>
      <c r="AX20" s="1344"/>
      <c r="AY20" s="1344"/>
      <c r="AZ20" s="1344"/>
      <c r="BA20" s="1344"/>
      <c r="BB20" s="1344"/>
      <c r="BC20" s="1344"/>
      <c r="BD20" s="1344"/>
      <c r="BE20" s="1344"/>
      <c r="BF20" s="1344"/>
      <c r="BG20" s="1344"/>
      <c r="BH20" s="1344"/>
      <c r="BI20" s="1344"/>
      <c r="BJ20" s="1344"/>
      <c r="BK20" s="1344"/>
      <c r="BL20" s="1344"/>
      <c r="BM20" s="1344"/>
      <c r="BN20" s="1344"/>
      <c r="BO20" s="1344"/>
      <c r="BP20" s="1344"/>
      <c r="BQ20" s="1344"/>
      <c r="BR20" s="1344"/>
      <c r="BS20" s="1344"/>
      <c r="BT20" s="1344"/>
      <c r="BU20" s="1344"/>
      <c r="BV20" s="1344"/>
      <c r="BW20" s="1344"/>
      <c r="BX20" s="1344"/>
      <c r="BY20" s="1344"/>
      <c r="BZ20" s="1344"/>
      <c r="CA20" s="1344"/>
      <c r="CB20" s="1344"/>
      <c r="CC20" s="1344"/>
      <c r="CD20" s="1344"/>
      <c r="CE20" s="1344"/>
      <c r="CF20" s="1344"/>
      <c r="CG20" s="1344"/>
      <c r="CH20" s="1344"/>
      <c r="CI20" s="1344"/>
      <c r="CJ20" s="1344"/>
      <c r="CK20" s="1344"/>
      <c r="CL20" s="1344"/>
      <c r="CM20" s="1344"/>
      <c r="CN20" s="1344"/>
      <c r="CO20" s="1344"/>
      <c r="CP20" s="1344"/>
      <c r="CQ20" s="1344"/>
      <c r="CR20" s="1344"/>
      <c r="CS20" s="1344"/>
      <c r="CT20" s="1344"/>
      <c r="CU20" s="1344"/>
      <c r="CV20" s="1344"/>
      <c r="CW20" s="1344"/>
      <c r="CX20" s="1344"/>
      <c r="CY20" s="1344"/>
      <c r="CZ20" s="1344"/>
      <c r="DA20" s="1344"/>
    </row>
    <row r="21" spans="1:105" s="2" customFormat="1" ht="15" customHeight="1">
      <c r="A21" s="1"/>
      <c r="B21" s="10" t="s">
        <v>1875</v>
      </c>
      <c r="C21" s="8"/>
      <c r="D21" s="8"/>
      <c r="E21" s="1"/>
      <c r="F21" s="1"/>
      <c r="G21" s="1"/>
      <c r="K21" s="181" t="s">
        <v>1916</v>
      </c>
      <c r="L21" s="181"/>
      <c r="M21" s="1437"/>
      <c r="N21" s="1438"/>
      <c r="O21" s="174"/>
      <c r="P21" s="11" t="s">
        <v>195</v>
      </c>
      <c r="Q21" s="11"/>
      <c r="R21" s="11"/>
      <c r="S21" s="11"/>
      <c r="T21" s="11"/>
      <c r="U21" s="1439"/>
      <c r="V21" s="1440"/>
      <c r="W21" s="1440"/>
      <c r="X21" s="1440"/>
      <c r="Y21" s="1440"/>
      <c r="Z21" s="1440"/>
      <c r="AA21" s="1349"/>
      <c r="AB21" s="1334">
        <f>IF(M21="Yes",1,0)</f>
        <v>0</v>
      </c>
      <c r="AC21" s="1337">
        <f>IF(M21="No",1,0)</f>
        <v>0</v>
      </c>
      <c r="AD21" s="1334">
        <f>SUM(AB21:AC21)</f>
        <v>0</v>
      </c>
      <c r="AE21" s="1334"/>
      <c r="AF21" s="1334"/>
      <c r="AG21" s="1334"/>
      <c r="AH21" s="1334" t="s">
        <v>2134</v>
      </c>
      <c r="AI21" s="1334"/>
      <c r="AJ21" s="1334"/>
      <c r="AK21" s="1334"/>
      <c r="AL21" s="1334"/>
      <c r="AM21" s="1334"/>
      <c r="AN21" s="1344"/>
      <c r="AO21" s="1344"/>
      <c r="AP21" s="1344"/>
      <c r="AQ21" s="1344"/>
      <c r="AR21" s="1344"/>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c r="BO21" s="1344"/>
      <c r="BP21" s="1344"/>
      <c r="BQ21" s="1344"/>
      <c r="BR21" s="1344"/>
      <c r="BS21" s="1344"/>
      <c r="BT21" s="1344"/>
      <c r="BU21" s="1344"/>
      <c r="BV21" s="1344"/>
      <c r="BW21" s="1344"/>
      <c r="BX21" s="1344"/>
      <c r="BY21" s="1344"/>
      <c r="BZ21" s="1344"/>
      <c r="CA21" s="1344"/>
      <c r="CB21" s="1344"/>
      <c r="CC21" s="1344"/>
      <c r="CD21" s="1344"/>
      <c r="CE21" s="1344"/>
      <c r="CF21" s="1344"/>
      <c r="CG21" s="1344"/>
      <c r="CH21" s="1344"/>
      <c r="CI21" s="1344"/>
      <c r="CJ21" s="1344"/>
      <c r="CK21" s="1344"/>
      <c r="CL21" s="1344"/>
      <c r="CM21" s="1344"/>
      <c r="CN21" s="1344"/>
      <c r="CO21" s="1344"/>
      <c r="CP21" s="1344"/>
      <c r="CQ21" s="1344"/>
      <c r="CR21" s="1344"/>
      <c r="CS21" s="1344"/>
      <c r="CT21" s="1344"/>
      <c r="CU21" s="1344"/>
      <c r="CV21" s="1344"/>
      <c r="CW21" s="1344"/>
      <c r="CX21" s="1344"/>
      <c r="CY21" s="1344"/>
      <c r="CZ21" s="1344"/>
      <c r="DA21" s="1344"/>
    </row>
    <row r="22" spans="1:105" s="2" customFormat="1" ht="15" customHeight="1">
      <c r="A22" s="1"/>
      <c r="B22" s="10" t="s">
        <v>2028</v>
      </c>
      <c r="C22" s="1"/>
      <c r="D22" s="1"/>
      <c r="E22" s="1"/>
      <c r="F22" s="1"/>
      <c r="G22" s="1"/>
      <c r="K22" s="11"/>
      <c r="L22" s="11"/>
      <c r="M22" s="11"/>
      <c r="N22" s="11"/>
      <c r="O22" s="11"/>
      <c r="P22" s="11"/>
      <c r="Q22" s="11"/>
      <c r="R22" s="11"/>
      <c r="S22" s="11"/>
      <c r="T22" s="11"/>
      <c r="U22" s="11"/>
      <c r="V22" s="11"/>
      <c r="W22" s="11"/>
      <c r="X22" s="11"/>
      <c r="Y22" s="11"/>
      <c r="Z22" s="11"/>
      <c r="AA22" s="1351"/>
      <c r="AB22" s="1334"/>
      <c r="AC22" s="1334"/>
      <c r="AD22" s="1334"/>
      <c r="AE22" s="1334"/>
      <c r="AF22" s="1334"/>
      <c r="AG22" s="1334"/>
      <c r="AH22" s="1334" t="s">
        <v>2135</v>
      </c>
      <c r="AI22" s="1334"/>
      <c r="AJ22" s="1334"/>
      <c r="AK22" s="1334"/>
      <c r="AL22" s="1334"/>
      <c r="AM22" s="1334"/>
      <c r="AN22" s="1344"/>
      <c r="AO22" s="1344"/>
      <c r="AP22" s="1344"/>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4"/>
      <c r="BP22" s="1344"/>
      <c r="BQ22" s="1344"/>
      <c r="BR22" s="1344"/>
      <c r="BS22" s="1344"/>
      <c r="BT22" s="1344"/>
      <c r="BU22" s="1344"/>
      <c r="BV22" s="1344"/>
      <c r="BW22" s="1344"/>
      <c r="BX22" s="1344"/>
      <c r="BY22" s="1344"/>
      <c r="BZ22" s="1344"/>
      <c r="CA22" s="1344"/>
      <c r="CB22" s="1344"/>
      <c r="CC22" s="1344"/>
      <c r="CD22" s="1344"/>
      <c r="CE22" s="1344"/>
      <c r="CF22" s="1344"/>
      <c r="CG22" s="1344"/>
      <c r="CH22" s="1344"/>
      <c r="CI22" s="1344"/>
      <c r="CJ22" s="1344"/>
      <c r="CK22" s="1344"/>
      <c r="CL22" s="1344"/>
      <c r="CM22" s="1344"/>
      <c r="CN22" s="1344"/>
      <c r="CO22" s="1344"/>
      <c r="CP22" s="1344"/>
      <c r="CQ22" s="1344"/>
      <c r="CR22" s="1344"/>
      <c r="CS22" s="1344"/>
      <c r="CT22" s="1344"/>
      <c r="CU22" s="1344"/>
      <c r="CV22" s="1344"/>
      <c r="CW22" s="1344"/>
      <c r="CX22" s="1344"/>
      <c r="CY22" s="1344"/>
      <c r="CZ22" s="1344"/>
      <c r="DA22" s="1344"/>
    </row>
    <row r="23" spans="1:105" s="2" customFormat="1" ht="13.5" customHeight="1">
      <c r="A23" s="10"/>
      <c r="B23" s="10"/>
      <c r="C23" s="1"/>
      <c r="D23" s="1"/>
      <c r="E23" s="1"/>
      <c r="F23" s="1"/>
      <c r="G23" s="1"/>
      <c r="K23" s="11"/>
      <c r="L23" s="174"/>
      <c r="M23" s="11"/>
      <c r="N23" s="11"/>
      <c r="O23" s="11"/>
      <c r="P23" s="11"/>
      <c r="Q23" s="11"/>
      <c r="R23" s="11" t="s">
        <v>1876</v>
      </c>
      <c r="S23" s="1442"/>
      <c r="T23" s="1443"/>
      <c r="U23" s="1443"/>
      <c r="V23" s="1443"/>
      <c r="W23" s="1443"/>
      <c r="X23" s="1443"/>
      <c r="Y23" s="1443"/>
      <c r="Z23" s="1443"/>
      <c r="AA23" s="1348"/>
      <c r="AB23" s="1334"/>
      <c r="AC23" s="1334"/>
      <c r="AD23" s="1334"/>
      <c r="AE23" s="1334"/>
      <c r="AF23" s="1334"/>
      <c r="AG23" s="1334"/>
      <c r="AH23" s="1334" t="s">
        <v>2136</v>
      </c>
      <c r="AI23" s="1334"/>
      <c r="AJ23" s="1334"/>
      <c r="AK23" s="1334"/>
      <c r="AL23" s="1334"/>
      <c r="AM23" s="1334"/>
      <c r="AN23" s="1344"/>
      <c r="AO23" s="1344"/>
      <c r="AP23" s="1344"/>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c r="BO23" s="1344"/>
      <c r="BP23" s="1344"/>
      <c r="BQ23" s="1344"/>
      <c r="BR23" s="1344"/>
      <c r="BS23" s="1344"/>
      <c r="BT23" s="1344"/>
      <c r="BU23" s="1344"/>
      <c r="BV23" s="1344"/>
      <c r="BW23" s="1344"/>
      <c r="BX23" s="1344"/>
      <c r="BY23" s="1344"/>
      <c r="BZ23" s="1344"/>
      <c r="CA23" s="1344"/>
      <c r="CB23" s="1344"/>
      <c r="CC23" s="1344"/>
      <c r="CD23" s="1344"/>
      <c r="CE23" s="1344"/>
      <c r="CF23" s="1344"/>
      <c r="CG23" s="1344"/>
      <c r="CH23" s="1344"/>
      <c r="CI23" s="1344"/>
      <c r="CJ23" s="1344"/>
      <c r="CK23" s="1344"/>
      <c r="CL23" s="1344"/>
      <c r="CM23" s="1344"/>
      <c r="CN23" s="1344"/>
      <c r="CO23" s="1344"/>
      <c r="CP23" s="1344"/>
      <c r="CQ23" s="1344"/>
      <c r="CR23" s="1344"/>
      <c r="CS23" s="1344"/>
      <c r="CT23" s="1344"/>
      <c r="CU23" s="1344"/>
      <c r="CV23" s="1344"/>
      <c r="CW23" s="1344"/>
      <c r="CX23" s="1344"/>
      <c r="CY23" s="1344"/>
      <c r="CZ23" s="1344"/>
      <c r="DA23" s="1344"/>
    </row>
    <row r="24" spans="1:105" s="2" customFormat="1" ht="21" customHeight="1">
      <c r="A24" s="1"/>
      <c r="B24" s="10" t="s">
        <v>1877</v>
      </c>
      <c r="C24" s="8"/>
      <c r="D24" s="8"/>
      <c r="E24" s="1"/>
      <c r="F24" s="1"/>
      <c r="G24" s="1"/>
      <c r="K24" s="181" t="s">
        <v>1916</v>
      </c>
      <c r="L24" s="181"/>
      <c r="M24" s="1437"/>
      <c r="N24" s="1438"/>
      <c r="O24" s="174"/>
      <c r="P24" s="11" t="s">
        <v>195</v>
      </c>
      <c r="Q24" s="11"/>
      <c r="R24" s="11"/>
      <c r="S24" s="11"/>
      <c r="T24" s="11"/>
      <c r="U24" s="1439"/>
      <c r="V24" s="1440"/>
      <c r="W24" s="1440"/>
      <c r="X24" s="1440"/>
      <c r="Y24" s="1440"/>
      <c r="Z24" s="1440"/>
      <c r="AA24" s="1349"/>
      <c r="AB24" s="1334">
        <f>IF(M24="Yes",1,0)</f>
        <v>0</v>
      </c>
      <c r="AC24" s="1337">
        <f>IF(M24="No",1,0)</f>
        <v>0</v>
      </c>
      <c r="AD24" s="1334">
        <f>SUM(AB24:AC24)</f>
        <v>0</v>
      </c>
      <c r="AE24" s="1334"/>
      <c r="AF24" s="1334"/>
      <c r="AG24" s="1334"/>
      <c r="AH24" s="1334" t="s">
        <v>2137</v>
      </c>
      <c r="AI24" s="1334"/>
      <c r="AJ24" s="1334"/>
      <c r="AK24" s="1334"/>
      <c r="AL24" s="1334"/>
      <c r="AM24" s="1334"/>
      <c r="AN24" s="1344"/>
      <c r="AO24" s="1344"/>
      <c r="AP24" s="1344"/>
      <c r="AQ24" s="1344"/>
      <c r="AR24" s="1344"/>
      <c r="AS24" s="1344"/>
      <c r="AT24" s="1344"/>
      <c r="AU24" s="1344"/>
      <c r="AV24" s="1344"/>
      <c r="AW24" s="1344"/>
      <c r="AX24" s="1344"/>
      <c r="AY24" s="1344"/>
      <c r="AZ24" s="1344"/>
      <c r="BA24" s="1344"/>
      <c r="BB24" s="1344"/>
      <c r="BC24" s="1344"/>
      <c r="BD24" s="1344"/>
      <c r="BE24" s="1344"/>
      <c r="BF24" s="1344"/>
      <c r="BG24" s="1344"/>
      <c r="BH24" s="1344"/>
      <c r="BI24" s="1344"/>
      <c r="BJ24" s="1344"/>
      <c r="BK24" s="1344"/>
      <c r="BL24" s="1344"/>
      <c r="BM24" s="1344"/>
      <c r="BN24" s="1344"/>
      <c r="BO24" s="1344"/>
      <c r="BP24" s="1344"/>
      <c r="BQ24" s="1344"/>
      <c r="BR24" s="1344"/>
      <c r="BS24" s="1344"/>
      <c r="BT24" s="1344"/>
      <c r="BU24" s="1344"/>
      <c r="BV24" s="1344"/>
      <c r="BW24" s="1344"/>
      <c r="BX24" s="1344"/>
      <c r="BY24" s="1344"/>
      <c r="BZ24" s="1344"/>
      <c r="CA24" s="1344"/>
      <c r="CB24" s="1344"/>
      <c r="CC24" s="1344"/>
      <c r="CD24" s="1344"/>
      <c r="CE24" s="1344"/>
      <c r="CF24" s="1344"/>
      <c r="CG24" s="1344"/>
      <c r="CH24" s="1344"/>
      <c r="CI24" s="1344"/>
      <c r="CJ24" s="1344"/>
      <c r="CK24" s="1344"/>
      <c r="CL24" s="1344"/>
      <c r="CM24" s="1344"/>
      <c r="CN24" s="1344"/>
      <c r="CO24" s="1344"/>
      <c r="CP24" s="1344"/>
      <c r="CQ24" s="1344"/>
      <c r="CR24" s="1344"/>
      <c r="CS24" s="1344"/>
      <c r="CT24" s="1344"/>
      <c r="CU24" s="1344"/>
      <c r="CV24" s="1344"/>
      <c r="CW24" s="1344"/>
      <c r="CX24" s="1344"/>
      <c r="CY24" s="1344"/>
      <c r="CZ24" s="1344"/>
      <c r="DA24" s="1344"/>
    </row>
    <row r="25" spans="1:105" s="2" customFormat="1" ht="15" customHeight="1">
      <c r="A25" s="1"/>
      <c r="B25" s="1"/>
      <c r="C25" s="1"/>
      <c r="D25" s="1"/>
      <c r="E25" s="1"/>
      <c r="F25" s="1"/>
      <c r="G25" s="1"/>
      <c r="K25" s="11"/>
      <c r="L25" s="863">
        <f>IF(L24="",0,1)</f>
        <v>0</v>
      </c>
      <c r="M25" s="11"/>
      <c r="N25" s="11"/>
      <c r="O25" s="11"/>
      <c r="P25" s="11"/>
      <c r="Q25" s="11"/>
      <c r="R25" s="11"/>
      <c r="S25" s="174"/>
      <c r="T25" s="11"/>
      <c r="U25" s="863">
        <f>IF(M24="No",1,0)</f>
        <v>0</v>
      </c>
      <c r="V25" s="11"/>
      <c r="W25" s="11"/>
      <c r="X25" s="11"/>
      <c r="Y25" s="11"/>
      <c r="Z25" s="11"/>
      <c r="AA25" s="1348"/>
      <c r="AB25" s="1334"/>
      <c r="AC25" s="1334"/>
      <c r="AD25" s="1334"/>
      <c r="AE25" s="1334"/>
      <c r="AF25" s="1334"/>
      <c r="AG25" s="1334"/>
      <c r="AH25" s="1334" t="s">
        <v>2138</v>
      </c>
      <c r="AI25" s="1334"/>
      <c r="AJ25" s="1334"/>
      <c r="AK25" s="1334"/>
      <c r="AL25" s="1334"/>
      <c r="AM25" s="1334"/>
      <c r="AN25" s="1344"/>
      <c r="AO25" s="1344"/>
      <c r="AP25" s="1344"/>
      <c r="AQ25" s="1344"/>
      <c r="AR25" s="1344"/>
      <c r="AS25" s="1344"/>
      <c r="AT25" s="1344"/>
      <c r="AU25" s="1344"/>
      <c r="AV25" s="1344"/>
      <c r="AW25" s="1344"/>
      <c r="AX25" s="1344"/>
      <c r="AY25" s="1344"/>
      <c r="AZ25" s="1344"/>
      <c r="BA25" s="1344"/>
      <c r="BB25" s="1344"/>
      <c r="BC25" s="1344"/>
      <c r="BD25" s="1344"/>
      <c r="BE25" s="1344"/>
      <c r="BF25" s="1344"/>
      <c r="BG25" s="1344"/>
      <c r="BH25" s="1344"/>
      <c r="BI25" s="1344"/>
      <c r="BJ25" s="1344"/>
      <c r="BK25" s="1344"/>
      <c r="BL25" s="1344"/>
      <c r="BM25" s="1344"/>
      <c r="BN25" s="1344"/>
      <c r="BO25" s="1344"/>
      <c r="BP25" s="1344"/>
      <c r="BQ25" s="1344"/>
      <c r="BR25" s="1344"/>
      <c r="BS25" s="1344"/>
      <c r="BT25" s="1344"/>
      <c r="BU25" s="1344"/>
      <c r="BV25" s="1344"/>
      <c r="BW25" s="1344"/>
      <c r="BX25" s="1344"/>
      <c r="BY25" s="1344"/>
      <c r="BZ25" s="1344"/>
      <c r="CA25" s="1344"/>
      <c r="CB25" s="1344"/>
      <c r="CC25" s="1344"/>
      <c r="CD25" s="1344"/>
      <c r="CE25" s="1344"/>
      <c r="CF25" s="1344"/>
      <c r="CG25" s="1344"/>
      <c r="CH25" s="1344"/>
      <c r="CI25" s="1344"/>
      <c r="CJ25" s="1344"/>
      <c r="CK25" s="1344"/>
      <c r="CL25" s="1344"/>
      <c r="CM25" s="1344"/>
      <c r="CN25" s="1344"/>
      <c r="CO25" s="1344"/>
      <c r="CP25" s="1344"/>
      <c r="CQ25" s="1344"/>
      <c r="CR25" s="1344"/>
      <c r="CS25" s="1344"/>
      <c r="CT25" s="1344"/>
      <c r="CU25" s="1344"/>
      <c r="CV25" s="1344"/>
      <c r="CW25" s="1344"/>
      <c r="CX25" s="1344"/>
      <c r="CY25" s="1344"/>
      <c r="CZ25" s="1344"/>
      <c r="DA25" s="1344"/>
    </row>
    <row r="26" spans="1:105" s="2" customFormat="1" ht="15" customHeight="1">
      <c r="A26" s="10" t="s">
        <v>1878</v>
      </c>
      <c r="B26" s="10" t="s">
        <v>947</v>
      </c>
      <c r="C26" s="1"/>
      <c r="D26" s="8"/>
      <c r="E26" s="8"/>
      <c r="F26" s="1"/>
      <c r="G26" s="1"/>
      <c r="K26" s="1112"/>
      <c r="L26" s="11" t="s">
        <v>945</v>
      </c>
      <c r="N26" s="11"/>
      <c r="O26" s="11"/>
      <c r="P26" s="11"/>
      <c r="Q26" s="1112"/>
      <c r="R26" s="11" t="s">
        <v>946</v>
      </c>
      <c r="S26" s="174"/>
      <c r="U26" s="11"/>
      <c r="V26" s="181" t="s">
        <v>1916</v>
      </c>
      <c r="W26" s="181"/>
      <c r="X26" s="1437"/>
      <c r="Y26" s="1438"/>
      <c r="Z26" s="174"/>
      <c r="AA26" s="1349"/>
      <c r="AB26" s="1334">
        <f>IF(X26="Yes",1,0)</f>
        <v>0</v>
      </c>
      <c r="AC26" s="1337">
        <f>IF(X26="No",1,0)</f>
        <v>0</v>
      </c>
      <c r="AD26" s="1334">
        <f>SUM(AB26:AC26)</f>
        <v>0</v>
      </c>
      <c r="AE26" s="1334"/>
      <c r="AF26" s="1334"/>
      <c r="AG26" s="1334"/>
      <c r="AH26" s="1334" t="s">
        <v>2139</v>
      </c>
      <c r="AI26" s="1334"/>
      <c r="AJ26" s="1334"/>
      <c r="AK26" s="1334"/>
      <c r="AL26" s="1334"/>
      <c r="AM26" s="1334"/>
      <c r="AN26" s="1344"/>
      <c r="AO26" s="1344"/>
      <c r="AP26" s="1344"/>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c r="BO26" s="1344"/>
      <c r="BP26" s="1344"/>
      <c r="BQ26" s="1344"/>
      <c r="BR26" s="1344"/>
      <c r="BS26" s="1344"/>
      <c r="BT26" s="1344"/>
      <c r="BU26" s="1344"/>
      <c r="BV26" s="1344"/>
      <c r="BW26" s="1344"/>
      <c r="BX26" s="1344"/>
      <c r="BY26" s="1344"/>
      <c r="BZ26" s="1344"/>
      <c r="CA26" s="1344"/>
      <c r="CB26" s="1344"/>
      <c r="CC26" s="1344"/>
      <c r="CD26" s="1344"/>
      <c r="CE26" s="1344"/>
      <c r="CF26" s="1344"/>
      <c r="CG26" s="1344"/>
      <c r="CH26" s="1344"/>
      <c r="CI26" s="1344"/>
      <c r="CJ26" s="1344"/>
      <c r="CK26" s="1344"/>
      <c r="CL26" s="1344"/>
      <c r="CM26" s="1344"/>
      <c r="CN26" s="1344"/>
      <c r="CO26" s="1344"/>
      <c r="CP26" s="1344"/>
      <c r="CQ26" s="1344"/>
      <c r="CR26" s="1344"/>
      <c r="CS26" s="1344"/>
      <c r="CT26" s="1344"/>
      <c r="CU26" s="1344"/>
      <c r="CV26" s="1344"/>
      <c r="CW26" s="1344"/>
      <c r="CX26" s="1344"/>
      <c r="CY26" s="1344"/>
      <c r="CZ26" s="1344"/>
      <c r="DA26" s="1344"/>
    </row>
    <row r="27" spans="1:105" s="2" customFormat="1" ht="15" customHeight="1">
      <c r="A27" s="1"/>
      <c r="B27" s="1"/>
      <c r="C27" s="1"/>
      <c r="D27" s="1"/>
      <c r="E27" s="1"/>
      <c r="F27" s="1"/>
      <c r="G27" s="1"/>
      <c r="K27" s="11"/>
      <c r="L27" s="11"/>
      <c r="M27" s="11"/>
      <c r="N27" s="11"/>
      <c r="O27" s="11"/>
      <c r="P27" s="11"/>
      <c r="Q27" s="11"/>
      <c r="R27" s="11"/>
      <c r="S27" s="11"/>
      <c r="T27" s="11"/>
      <c r="U27" s="11"/>
      <c r="V27" s="174"/>
      <c r="W27" s="11"/>
      <c r="X27" s="11"/>
      <c r="Y27" s="11"/>
      <c r="Z27" s="11"/>
      <c r="AA27" s="1348"/>
      <c r="AB27" s="1334"/>
      <c r="AC27" s="1334"/>
      <c r="AD27" s="1334"/>
      <c r="AE27" s="1334"/>
      <c r="AF27" s="1334"/>
      <c r="AG27" s="1334"/>
      <c r="AH27" s="1334"/>
      <c r="AI27" s="1334"/>
      <c r="AJ27" s="1334"/>
      <c r="AK27" s="1334"/>
      <c r="AL27" s="1334"/>
      <c r="AM27" s="1334"/>
      <c r="AN27" s="1344"/>
      <c r="AO27" s="1344"/>
      <c r="AP27" s="1344"/>
      <c r="AQ27" s="1344"/>
      <c r="AR27" s="1344"/>
      <c r="AS27" s="1344"/>
      <c r="AT27" s="1344"/>
      <c r="AU27" s="1344"/>
      <c r="AV27" s="1344"/>
      <c r="AW27" s="1344"/>
      <c r="AX27" s="1344"/>
      <c r="AY27" s="1344"/>
      <c r="AZ27" s="1344"/>
      <c r="BA27" s="1344"/>
      <c r="BB27" s="1344"/>
      <c r="BC27" s="1344"/>
      <c r="BD27" s="1344"/>
      <c r="BE27" s="1344"/>
      <c r="BF27" s="1344"/>
      <c r="BG27" s="1344"/>
      <c r="BH27" s="1344"/>
      <c r="BI27" s="1344"/>
      <c r="BJ27" s="1344"/>
      <c r="BK27" s="1344"/>
      <c r="BL27" s="1344"/>
      <c r="BM27" s="1344"/>
      <c r="BN27" s="1344"/>
      <c r="BO27" s="1344"/>
      <c r="BP27" s="1344"/>
      <c r="BQ27" s="1344"/>
      <c r="BR27" s="1344"/>
      <c r="BS27" s="1344"/>
      <c r="BT27" s="1344"/>
      <c r="BU27" s="1344"/>
      <c r="BV27" s="1344"/>
      <c r="BW27" s="1344"/>
      <c r="BX27" s="1344"/>
      <c r="BY27" s="1344"/>
      <c r="BZ27" s="1344"/>
      <c r="CA27" s="1344"/>
      <c r="CB27" s="1344"/>
      <c r="CC27" s="1344"/>
      <c r="CD27" s="1344"/>
      <c r="CE27" s="1344"/>
      <c r="CF27" s="1344"/>
      <c r="CG27" s="1344"/>
      <c r="CH27" s="1344"/>
      <c r="CI27" s="1344"/>
      <c r="CJ27" s="1344"/>
      <c r="CK27" s="1344"/>
      <c r="CL27" s="1344"/>
      <c r="CM27" s="1344"/>
      <c r="CN27" s="1344"/>
      <c r="CO27" s="1344"/>
      <c r="CP27" s="1344"/>
      <c r="CQ27" s="1344"/>
      <c r="CR27" s="1344"/>
      <c r="CS27" s="1344"/>
      <c r="CT27" s="1344"/>
      <c r="CU27" s="1344"/>
      <c r="CV27" s="1344"/>
      <c r="CW27" s="1344"/>
      <c r="CX27" s="1344"/>
      <c r="CY27" s="1344"/>
      <c r="CZ27" s="1344"/>
      <c r="DA27" s="1344"/>
    </row>
    <row r="28" spans="1:105" s="2" customFormat="1" ht="15" customHeight="1">
      <c r="A28" s="10" t="s">
        <v>957</v>
      </c>
      <c r="B28" s="10" t="s">
        <v>1482</v>
      </c>
      <c r="C28" s="1"/>
      <c r="D28" s="8"/>
      <c r="E28" s="8"/>
      <c r="F28" s="1"/>
      <c r="G28" s="1"/>
      <c r="H28" s="780"/>
      <c r="K28" s="176"/>
      <c r="L28" s="181" t="s">
        <v>1916</v>
      </c>
      <c r="M28" s="181"/>
      <c r="N28" s="1437"/>
      <c r="O28" s="1438"/>
      <c r="P28" s="11"/>
      <c r="Q28" s="11"/>
      <c r="R28" s="11"/>
      <c r="S28" s="11"/>
      <c r="T28" s="11"/>
      <c r="U28" s="11"/>
      <c r="V28" s="80" t="s">
        <v>1922</v>
      </c>
      <c r="W28" s="1441"/>
      <c r="X28" s="1441"/>
      <c r="Y28" s="1441"/>
      <c r="Z28" s="174"/>
      <c r="AA28" s="1349"/>
      <c r="AB28" s="1334">
        <f>IF(N28="Yes",1,0)</f>
        <v>0</v>
      </c>
      <c r="AC28" s="1337">
        <f>IF(N28="No",1, )</f>
        <v>0</v>
      </c>
      <c r="AD28" s="1334">
        <f>SUM(AB28:AC28)</f>
        <v>0</v>
      </c>
      <c r="AE28" s="1334" t="s">
        <v>451</v>
      </c>
      <c r="AF28" s="1334"/>
      <c r="AG28" s="1334"/>
      <c r="AH28" s="1334"/>
      <c r="AI28" s="1334"/>
      <c r="AJ28" s="1334"/>
      <c r="AK28" s="1334"/>
      <c r="AL28" s="1334"/>
      <c r="AM28" s="1334"/>
      <c r="AN28" s="1344"/>
      <c r="AO28" s="1344"/>
      <c r="AP28" s="1344"/>
      <c r="AQ28" s="1344"/>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c r="BL28" s="1344"/>
      <c r="BM28" s="1344"/>
      <c r="BN28" s="1344"/>
      <c r="BO28" s="1344"/>
      <c r="BP28" s="1344"/>
      <c r="BQ28" s="1344"/>
      <c r="BR28" s="1344"/>
      <c r="BS28" s="1344"/>
      <c r="BT28" s="1344"/>
      <c r="BU28" s="1344"/>
      <c r="BV28" s="1344"/>
      <c r="BW28" s="1344"/>
      <c r="BX28" s="1344"/>
      <c r="BY28" s="1344"/>
      <c r="BZ28" s="1344"/>
      <c r="CA28" s="1344"/>
      <c r="CB28" s="1344"/>
      <c r="CC28" s="1344"/>
      <c r="CD28" s="1344"/>
      <c r="CE28" s="1344"/>
      <c r="CF28" s="1344"/>
      <c r="CG28" s="1344"/>
      <c r="CH28" s="1344"/>
      <c r="CI28" s="1344"/>
      <c r="CJ28" s="1344"/>
      <c r="CK28" s="1344"/>
      <c r="CL28" s="1344"/>
      <c r="CM28" s="1344"/>
      <c r="CN28" s="1344"/>
      <c r="CO28" s="1344"/>
      <c r="CP28" s="1344"/>
      <c r="CQ28" s="1344"/>
      <c r="CR28" s="1344"/>
      <c r="CS28" s="1344"/>
      <c r="CT28" s="1344"/>
      <c r="CU28" s="1344"/>
      <c r="CV28" s="1344"/>
      <c r="CW28" s="1344"/>
      <c r="CX28" s="1344"/>
      <c r="CY28" s="1344"/>
      <c r="CZ28" s="1344"/>
      <c r="DA28" s="1344"/>
    </row>
    <row r="29" spans="1:105" s="2" customFormat="1" ht="15" customHeight="1">
      <c r="A29" s="1"/>
      <c r="B29" s="422"/>
      <c r="C29" s="10" t="s">
        <v>2029</v>
      </c>
      <c r="D29" s="1"/>
      <c r="E29" s="1"/>
      <c r="F29" s="1"/>
      <c r="G29" s="1"/>
      <c r="I29" s="422"/>
      <c r="J29" s="10" t="s">
        <v>2030</v>
      </c>
      <c r="K29" s="11"/>
      <c r="L29" s="11"/>
      <c r="M29" s="11"/>
      <c r="N29" s="11"/>
      <c r="O29" s="11"/>
      <c r="P29" s="11"/>
      <c r="Q29" s="11"/>
      <c r="R29" s="11"/>
      <c r="S29" s="11"/>
      <c r="T29" s="11"/>
      <c r="U29" s="11"/>
      <c r="V29" s="11"/>
      <c r="W29" s="11"/>
      <c r="X29" s="11"/>
      <c r="Y29" s="11"/>
      <c r="Z29" s="11"/>
      <c r="AA29" s="1351"/>
      <c r="AB29" s="1334"/>
      <c r="AC29" s="1334"/>
      <c r="AD29" s="1334"/>
      <c r="AE29" s="1334" t="s">
        <v>2111</v>
      </c>
      <c r="AF29" s="1334"/>
      <c r="AG29" s="1334"/>
      <c r="AH29" s="1334"/>
      <c r="AI29" s="1334"/>
      <c r="AJ29" s="1334"/>
      <c r="AK29" s="1334"/>
      <c r="AL29" s="1334"/>
      <c r="AM29" s="1334"/>
      <c r="AN29" s="1344"/>
      <c r="AO29" s="1344"/>
      <c r="AP29" s="1344"/>
      <c r="AQ29" s="1344"/>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4"/>
      <c r="BY29" s="1344"/>
      <c r="BZ29" s="1344"/>
      <c r="CA29" s="1344"/>
      <c r="CB29" s="1344"/>
      <c r="CC29" s="1344"/>
      <c r="CD29" s="1344"/>
      <c r="CE29" s="1344"/>
      <c r="CF29" s="1344"/>
      <c r="CG29" s="1344"/>
      <c r="CH29" s="1344"/>
      <c r="CI29" s="1344"/>
      <c r="CJ29" s="1344"/>
      <c r="CK29" s="1344"/>
      <c r="CL29" s="1344"/>
      <c r="CM29" s="1344"/>
      <c r="CN29" s="1344"/>
      <c r="CO29" s="1344"/>
      <c r="CP29" s="1344"/>
      <c r="CQ29" s="1344"/>
      <c r="CR29" s="1344"/>
      <c r="CS29" s="1344"/>
      <c r="CT29" s="1344"/>
      <c r="CU29" s="1344"/>
      <c r="CV29" s="1344"/>
      <c r="CW29" s="1344"/>
      <c r="CX29" s="1344"/>
      <c r="CY29" s="1344"/>
      <c r="CZ29" s="1344"/>
      <c r="DA29" s="1344"/>
    </row>
    <row r="30" spans="1:105" s="2" customFormat="1" ht="15" customHeight="1">
      <c r="A30" s="1"/>
      <c r="B30" s="10" t="s">
        <v>2112</v>
      </c>
      <c r="C30" s="1"/>
      <c r="D30" s="1"/>
      <c r="E30" s="1"/>
      <c r="F30" s="1"/>
      <c r="G30" s="1"/>
      <c r="K30" s="11"/>
      <c r="L30" s="11"/>
      <c r="M30" s="11"/>
      <c r="N30" s="11"/>
      <c r="O30" s="11"/>
      <c r="P30" s="11"/>
      <c r="Q30" s="1448"/>
      <c r="R30" s="1449"/>
      <c r="S30" s="1449"/>
      <c r="T30" s="1449"/>
      <c r="U30" s="1449"/>
      <c r="V30" s="1449"/>
      <c r="W30" s="11"/>
      <c r="X30" s="11"/>
      <c r="Y30" s="11"/>
      <c r="Z30" s="11"/>
      <c r="AA30" s="1351"/>
      <c r="AB30" s="1334"/>
      <c r="AC30" s="1334"/>
      <c r="AD30" s="1334"/>
      <c r="AE30" s="1334" t="s">
        <v>356</v>
      </c>
      <c r="AF30" s="1334"/>
      <c r="AG30" s="1334"/>
      <c r="AH30" s="1334"/>
      <c r="AI30" s="1334"/>
      <c r="AJ30" s="1334"/>
      <c r="AK30" s="1334"/>
      <c r="AL30" s="1334"/>
      <c r="AM30" s="1334"/>
      <c r="AN30" s="1344"/>
      <c r="AO30" s="1344"/>
      <c r="AP30" s="1344"/>
      <c r="AQ30" s="1344"/>
      <c r="AR30" s="1344"/>
      <c r="AS30" s="1344"/>
      <c r="AT30" s="1344"/>
      <c r="AU30" s="1344"/>
      <c r="AV30" s="1344"/>
      <c r="AW30" s="1344"/>
      <c r="AX30" s="1344"/>
      <c r="AY30" s="1344"/>
      <c r="AZ30" s="1344"/>
      <c r="BA30" s="1344"/>
      <c r="BB30" s="1344"/>
      <c r="BC30" s="1344"/>
      <c r="BD30" s="1344"/>
      <c r="BE30" s="1344"/>
      <c r="BF30" s="1344"/>
      <c r="BG30" s="1344"/>
      <c r="BH30" s="1344"/>
      <c r="BI30" s="1344"/>
      <c r="BJ30" s="1344"/>
      <c r="BK30" s="1344"/>
      <c r="BL30" s="1344"/>
      <c r="BM30" s="1344"/>
      <c r="BN30" s="1344"/>
      <c r="BO30" s="1344"/>
      <c r="BP30" s="1344"/>
      <c r="BQ30" s="1344"/>
      <c r="BR30" s="1344"/>
      <c r="BS30" s="1344"/>
      <c r="BT30" s="1344"/>
      <c r="BU30" s="1344"/>
      <c r="BV30" s="1344"/>
      <c r="BW30" s="1344"/>
      <c r="BX30" s="1344"/>
      <c r="BY30" s="1344"/>
      <c r="BZ30" s="1344"/>
      <c r="CA30" s="1344"/>
      <c r="CB30" s="1344"/>
      <c r="CC30" s="1344"/>
      <c r="CD30" s="1344"/>
      <c r="CE30" s="1344"/>
      <c r="CF30" s="1344"/>
      <c r="CG30" s="1344"/>
      <c r="CH30" s="1344"/>
      <c r="CI30" s="1344"/>
      <c r="CJ30" s="1344"/>
      <c r="CK30" s="1344"/>
      <c r="CL30" s="1344"/>
      <c r="CM30" s="1344"/>
      <c r="CN30" s="1344"/>
      <c r="CO30" s="1344"/>
      <c r="CP30" s="1344"/>
      <c r="CQ30" s="1344"/>
      <c r="CR30" s="1344"/>
      <c r="CS30" s="1344"/>
      <c r="CT30" s="1344"/>
      <c r="CU30" s="1344"/>
      <c r="CV30" s="1344"/>
      <c r="CW30" s="1344"/>
      <c r="CX30" s="1344"/>
      <c r="CY30" s="1344"/>
      <c r="CZ30" s="1344"/>
      <c r="DA30" s="1344"/>
    </row>
    <row r="31" spans="1:105" s="2" customFormat="1" ht="15" customHeight="1">
      <c r="A31" s="1"/>
      <c r="B31" s="10" t="s">
        <v>958</v>
      </c>
      <c r="C31" s="1"/>
      <c r="D31" s="1"/>
      <c r="E31" s="1"/>
      <c r="F31" s="1"/>
      <c r="G31" s="1"/>
      <c r="K31" s="11"/>
      <c r="L31" s="11"/>
      <c r="M31" s="11"/>
      <c r="N31" s="11"/>
      <c r="O31" s="11"/>
      <c r="P31" s="11"/>
      <c r="Q31" s="1451"/>
      <c r="R31" s="1452"/>
      <c r="S31" s="1452"/>
      <c r="T31" s="1452"/>
      <c r="U31" s="1452"/>
      <c r="V31" s="1452"/>
      <c r="W31" s="11"/>
      <c r="X31" s="11"/>
      <c r="Y31" s="11"/>
      <c r="Z31" s="11"/>
      <c r="AA31" s="1351"/>
      <c r="AB31" s="1334"/>
      <c r="AC31" s="1334"/>
      <c r="AD31" s="1334"/>
      <c r="AE31" s="1334"/>
      <c r="AF31" s="1334"/>
      <c r="AG31" s="1334"/>
      <c r="AH31" s="1334"/>
      <c r="AI31" s="1334"/>
      <c r="AJ31" s="1334"/>
      <c r="AK31" s="1334"/>
      <c r="AL31" s="1334"/>
      <c r="AM31" s="1334"/>
      <c r="AN31" s="1344"/>
      <c r="AO31" s="1344"/>
      <c r="AP31" s="1344"/>
      <c r="AQ31" s="1344"/>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c r="BL31" s="1344"/>
      <c r="BM31" s="1344"/>
      <c r="BN31" s="1344"/>
      <c r="BO31" s="1344"/>
      <c r="BP31" s="1344"/>
      <c r="BQ31" s="1344"/>
      <c r="BR31" s="1344"/>
      <c r="BS31" s="1344"/>
      <c r="BT31" s="1344"/>
      <c r="BU31" s="1344"/>
      <c r="BV31" s="1344"/>
      <c r="BW31" s="1344"/>
      <c r="BX31" s="1344"/>
      <c r="BY31" s="1344"/>
      <c r="BZ31" s="1344"/>
      <c r="CA31" s="1344"/>
      <c r="CB31" s="1344"/>
      <c r="CC31" s="1344"/>
      <c r="CD31" s="1344"/>
      <c r="CE31" s="1344"/>
      <c r="CF31" s="1344"/>
      <c r="CG31" s="1344"/>
      <c r="CH31" s="1344"/>
      <c r="CI31" s="1344"/>
      <c r="CJ31" s="1344"/>
      <c r="CK31" s="1344"/>
      <c r="CL31" s="1344"/>
      <c r="CM31" s="1344"/>
      <c r="CN31" s="1344"/>
      <c r="CO31" s="1344"/>
      <c r="CP31" s="1344"/>
      <c r="CQ31" s="1344"/>
      <c r="CR31" s="1344"/>
      <c r="CS31" s="1344"/>
      <c r="CT31" s="1344"/>
      <c r="CU31" s="1344"/>
      <c r="CV31" s="1344"/>
      <c r="CW31" s="1344"/>
      <c r="CX31" s="1344"/>
      <c r="CY31" s="1344"/>
      <c r="CZ31" s="1344"/>
      <c r="DA31" s="1344"/>
    </row>
    <row r="32" spans="1:105" s="2" customFormat="1" ht="15" customHeight="1">
      <c r="A32" s="1"/>
      <c r="B32" s="10" t="s">
        <v>959</v>
      </c>
      <c r="C32" s="1"/>
      <c r="D32" s="1"/>
      <c r="E32" s="1"/>
      <c r="F32" s="1"/>
      <c r="G32" s="1"/>
      <c r="K32" s="11"/>
      <c r="L32" s="11"/>
      <c r="M32" s="11"/>
      <c r="N32" s="11"/>
      <c r="O32" s="11"/>
      <c r="P32" s="11"/>
      <c r="Q32" s="1448"/>
      <c r="R32" s="1449"/>
      <c r="S32" s="1449"/>
      <c r="T32" s="1449"/>
      <c r="U32" s="1449"/>
      <c r="V32" s="1449"/>
      <c r="W32" s="11"/>
      <c r="X32" s="11"/>
      <c r="Y32" s="11"/>
      <c r="Z32" s="11"/>
      <c r="AA32" s="1351"/>
      <c r="AB32" s="1334"/>
      <c r="AC32" s="1334"/>
      <c r="AD32" s="1334"/>
      <c r="AE32" s="1334"/>
      <c r="AF32" s="1334"/>
      <c r="AG32" s="1334"/>
      <c r="AH32" s="1334"/>
      <c r="AI32" s="1334"/>
      <c r="AJ32" s="1334"/>
      <c r="AK32" s="1334"/>
      <c r="AL32" s="1334"/>
      <c r="AM32" s="1334"/>
      <c r="AN32" s="1344"/>
      <c r="AO32" s="1344"/>
      <c r="AP32" s="1344"/>
      <c r="AQ32" s="1344"/>
      <c r="AR32" s="1344"/>
      <c r="AS32" s="1344"/>
      <c r="AT32" s="1344"/>
      <c r="AU32" s="1344"/>
      <c r="AV32" s="1344"/>
      <c r="AW32" s="1344"/>
      <c r="AX32" s="1344"/>
      <c r="AY32" s="1344"/>
      <c r="AZ32" s="1344"/>
      <c r="BA32" s="1344"/>
      <c r="BB32" s="1344"/>
      <c r="BC32" s="1344"/>
      <c r="BD32" s="1344"/>
      <c r="BE32" s="1344"/>
      <c r="BF32" s="1344"/>
      <c r="BG32" s="1344"/>
      <c r="BH32" s="1344"/>
      <c r="BI32" s="1344"/>
      <c r="BJ32" s="1344"/>
      <c r="BK32" s="1344"/>
      <c r="BL32" s="1344"/>
      <c r="BM32" s="1344"/>
      <c r="BN32" s="1344"/>
      <c r="BO32" s="1344"/>
      <c r="BP32" s="1344"/>
      <c r="BQ32" s="1344"/>
      <c r="BR32" s="1344"/>
      <c r="BS32" s="1344"/>
      <c r="BT32" s="1344"/>
      <c r="BU32" s="1344"/>
      <c r="BV32" s="1344"/>
      <c r="BW32" s="1344"/>
      <c r="BX32" s="1344"/>
      <c r="BY32" s="1344"/>
      <c r="BZ32" s="1344"/>
      <c r="CA32" s="1344"/>
      <c r="CB32" s="1344"/>
      <c r="CC32" s="1344"/>
      <c r="CD32" s="1344"/>
      <c r="CE32" s="1344"/>
      <c r="CF32" s="1344"/>
      <c r="CG32" s="1344"/>
      <c r="CH32" s="1344"/>
      <c r="CI32" s="1344"/>
      <c r="CJ32" s="1344"/>
      <c r="CK32" s="1344"/>
      <c r="CL32" s="1344"/>
      <c r="CM32" s="1344"/>
      <c r="CN32" s="1344"/>
      <c r="CO32" s="1344"/>
      <c r="CP32" s="1344"/>
      <c r="CQ32" s="1344"/>
      <c r="CR32" s="1344"/>
      <c r="CS32" s="1344"/>
      <c r="CT32" s="1344"/>
      <c r="CU32" s="1344"/>
      <c r="CV32" s="1344"/>
      <c r="CW32" s="1344"/>
      <c r="CX32" s="1344"/>
      <c r="CY32" s="1344"/>
      <c r="CZ32" s="1344"/>
      <c r="DA32" s="1344"/>
    </row>
    <row r="33" spans="1:105" s="2" customFormat="1" ht="15" customHeight="1">
      <c r="A33" s="1"/>
      <c r="B33" s="1"/>
      <c r="C33" s="1"/>
      <c r="D33" s="1"/>
      <c r="E33" s="1"/>
      <c r="F33" s="1"/>
      <c r="G33" s="1"/>
      <c r="K33" s="11"/>
      <c r="L33" s="11"/>
      <c r="M33" s="11"/>
      <c r="N33" s="11"/>
      <c r="O33" s="11"/>
      <c r="P33" s="11"/>
      <c r="Q33" s="11"/>
      <c r="R33" s="11"/>
      <c r="S33" s="11"/>
      <c r="T33" s="11"/>
      <c r="U33" s="11"/>
      <c r="V33" s="11"/>
      <c r="W33" s="11"/>
      <c r="X33" s="11"/>
      <c r="Y33" s="11"/>
      <c r="Z33" s="11"/>
      <c r="AA33" s="1348"/>
      <c r="AB33" s="1334"/>
      <c r="AC33" s="1334"/>
      <c r="AD33" s="1334"/>
      <c r="AE33" s="1334"/>
      <c r="AF33" s="1334"/>
      <c r="AG33" s="1334"/>
      <c r="AH33" s="1334"/>
      <c r="AI33" s="1334"/>
      <c r="AJ33" s="1334"/>
      <c r="AK33" s="1334"/>
      <c r="AL33" s="1334"/>
      <c r="AM33" s="1334"/>
      <c r="AN33" s="1344"/>
      <c r="AO33" s="1344"/>
      <c r="AP33" s="1344"/>
      <c r="AQ33" s="1344"/>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c r="BO33" s="1344"/>
      <c r="BP33" s="1344"/>
      <c r="BQ33" s="1344"/>
      <c r="BR33" s="1344"/>
      <c r="BS33" s="1344"/>
      <c r="BT33" s="1344"/>
      <c r="BU33" s="1344"/>
      <c r="BV33" s="1344"/>
      <c r="BW33" s="1344"/>
      <c r="BX33" s="1344"/>
      <c r="BY33" s="1344"/>
      <c r="BZ33" s="1344"/>
      <c r="CA33" s="1344"/>
      <c r="CB33" s="1344"/>
      <c r="CC33" s="1344"/>
      <c r="CD33" s="1344"/>
      <c r="CE33" s="1344"/>
      <c r="CF33" s="1344"/>
      <c r="CG33" s="1344"/>
      <c r="CH33" s="1344"/>
      <c r="CI33" s="1344"/>
      <c r="CJ33" s="1344"/>
      <c r="CK33" s="1344"/>
      <c r="CL33" s="1344"/>
      <c r="CM33" s="1344"/>
      <c r="CN33" s="1344"/>
      <c r="CO33" s="1344"/>
      <c r="CP33" s="1344"/>
      <c r="CQ33" s="1344"/>
      <c r="CR33" s="1344"/>
      <c r="CS33" s="1344"/>
      <c r="CT33" s="1344"/>
      <c r="CU33" s="1344"/>
      <c r="CV33" s="1344"/>
      <c r="CW33" s="1344"/>
      <c r="CX33" s="1344"/>
      <c r="CY33" s="1344"/>
      <c r="CZ33" s="1344"/>
      <c r="DA33" s="1344"/>
    </row>
    <row r="34" spans="1:105" s="2" customFormat="1" ht="15" customHeight="1">
      <c r="A34" s="10" t="s">
        <v>960</v>
      </c>
      <c r="B34" s="10" t="s">
        <v>961</v>
      </c>
      <c r="C34" s="8"/>
      <c r="D34" s="8"/>
      <c r="E34" s="1"/>
      <c r="F34" s="1"/>
      <c r="G34" s="1"/>
      <c r="K34" s="11"/>
      <c r="L34" s="11"/>
      <c r="M34" s="11"/>
      <c r="N34" s="11"/>
      <c r="O34" s="11"/>
      <c r="P34" s="11"/>
      <c r="Q34" s="11"/>
      <c r="R34" s="11"/>
      <c r="S34" s="11"/>
      <c r="T34" s="11"/>
      <c r="U34" s="11"/>
      <c r="V34" s="181" t="s">
        <v>1916</v>
      </c>
      <c r="W34" s="181"/>
      <c r="X34" s="1437"/>
      <c r="Y34" s="1438"/>
      <c r="Z34" s="174"/>
      <c r="AA34" s="1349"/>
      <c r="AB34" s="1334">
        <f>IF(X34="Yes",1,0)</f>
        <v>0</v>
      </c>
      <c r="AC34" s="1337">
        <f>IF(X34="No",1,0)</f>
        <v>0</v>
      </c>
      <c r="AD34" s="1334">
        <f>SUM(AB34:AC34)</f>
        <v>0</v>
      </c>
      <c r="AE34" s="1334"/>
      <c r="AF34" s="1334"/>
      <c r="AG34" s="1334" t="s">
        <v>121</v>
      </c>
      <c r="AH34" s="1334" t="s">
        <v>122</v>
      </c>
      <c r="AI34" s="1334"/>
      <c r="AJ34" s="1334"/>
      <c r="AK34" s="1334"/>
      <c r="AL34" s="1334"/>
      <c r="AM34" s="1334"/>
      <c r="AN34" s="1344"/>
      <c r="AO34" s="1344"/>
      <c r="AP34" s="1344"/>
      <c r="AQ34" s="1344"/>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c r="BM34" s="1344"/>
      <c r="BN34" s="1344"/>
      <c r="BO34" s="1344"/>
      <c r="BP34" s="1344"/>
      <c r="BQ34" s="1344"/>
      <c r="BR34" s="1344"/>
      <c r="BS34" s="1344"/>
      <c r="BT34" s="1344"/>
      <c r="BU34" s="1344"/>
      <c r="BV34" s="1344"/>
      <c r="BW34" s="1344"/>
      <c r="BX34" s="1344"/>
      <c r="BY34" s="1344"/>
      <c r="BZ34" s="1344"/>
      <c r="CA34" s="1344"/>
      <c r="CB34" s="1344"/>
      <c r="CC34" s="1344"/>
      <c r="CD34" s="1344"/>
      <c r="CE34" s="1344"/>
      <c r="CF34" s="1344"/>
      <c r="CG34" s="1344"/>
      <c r="CH34" s="1344"/>
      <c r="CI34" s="1344"/>
      <c r="CJ34" s="1344"/>
      <c r="CK34" s="1344"/>
      <c r="CL34" s="1344"/>
      <c r="CM34" s="1344"/>
      <c r="CN34" s="1344"/>
      <c r="CO34" s="1344"/>
      <c r="CP34" s="1344"/>
      <c r="CQ34" s="1344"/>
      <c r="CR34" s="1344"/>
      <c r="CS34" s="1344"/>
      <c r="CT34" s="1344"/>
      <c r="CU34" s="1344"/>
      <c r="CV34" s="1344"/>
      <c r="CW34" s="1344"/>
      <c r="CX34" s="1344"/>
      <c r="CY34" s="1344"/>
      <c r="CZ34" s="1344"/>
      <c r="DA34" s="1344"/>
    </row>
    <row r="35" spans="1:105" s="2" customFormat="1" ht="15" customHeight="1">
      <c r="A35" s="1"/>
      <c r="B35" s="10" t="s">
        <v>962</v>
      </c>
      <c r="C35" s="1"/>
      <c r="D35" s="1"/>
      <c r="E35" s="1444"/>
      <c r="F35" s="1445"/>
      <c r="G35" s="1445"/>
      <c r="H35" s="1445"/>
      <c r="I35" s="1445"/>
      <c r="J35" s="1445"/>
      <c r="K35" s="1445"/>
      <c r="L35" s="1445"/>
      <c r="M35" s="1445"/>
      <c r="N35" s="1445"/>
      <c r="O35" s="1445"/>
      <c r="P35" s="1445"/>
      <c r="Q35" s="1445"/>
      <c r="R35" s="1445"/>
      <c r="S35" s="1445"/>
      <c r="T35" s="1445"/>
      <c r="U35" s="1445"/>
      <c r="V35" s="1445"/>
      <c r="W35" s="1445"/>
      <c r="X35" s="1445"/>
      <c r="Y35" s="1445"/>
      <c r="Z35" s="1445"/>
      <c r="AA35" s="1347"/>
      <c r="AB35" s="1334"/>
      <c r="AC35" s="1334"/>
      <c r="AD35" s="1334"/>
      <c r="AE35" s="1334"/>
      <c r="AF35" s="1334"/>
      <c r="AG35" s="1334">
        <f>IF(X12=AG34,1,0)</f>
        <v>0</v>
      </c>
      <c r="AH35" s="1334"/>
      <c r="AI35" s="1334"/>
      <c r="AJ35" s="1334"/>
      <c r="AK35" s="1334"/>
      <c r="AL35" s="1334"/>
      <c r="AM35" s="1334"/>
      <c r="AN35" s="1344"/>
      <c r="AO35" s="1344"/>
      <c r="AP35" s="1344"/>
      <c r="AQ35" s="1344"/>
      <c r="AR35" s="1344"/>
      <c r="AS35" s="1344"/>
      <c r="AT35" s="1344"/>
      <c r="AU35" s="1344"/>
      <c r="AV35" s="1344"/>
      <c r="AW35" s="1344"/>
      <c r="AX35" s="1344"/>
      <c r="AY35" s="1344"/>
      <c r="AZ35" s="1344"/>
      <c r="BA35" s="1344"/>
      <c r="BB35" s="1344"/>
      <c r="BC35" s="1344"/>
      <c r="BD35" s="1344"/>
      <c r="BE35" s="1344"/>
      <c r="BF35" s="1344"/>
      <c r="BG35" s="1344"/>
      <c r="BH35" s="1344"/>
      <c r="BI35" s="1344"/>
      <c r="BJ35" s="1344"/>
      <c r="BK35" s="1344"/>
      <c r="BL35" s="1344"/>
      <c r="BM35" s="1344"/>
      <c r="BN35" s="1344"/>
      <c r="BO35" s="1344"/>
      <c r="BP35" s="1344"/>
      <c r="BQ35" s="1344"/>
      <c r="BR35" s="1344"/>
      <c r="BS35" s="1344"/>
      <c r="BT35" s="1344"/>
      <c r="BU35" s="1344"/>
      <c r="BV35" s="1344"/>
      <c r="BW35" s="1344"/>
      <c r="BX35" s="1344"/>
      <c r="BY35" s="1344"/>
      <c r="BZ35" s="1344"/>
      <c r="CA35" s="1344"/>
      <c r="CB35" s="1344"/>
      <c r="CC35" s="1344"/>
      <c r="CD35" s="1344"/>
      <c r="CE35" s="1344"/>
      <c r="CF35" s="1344"/>
      <c r="CG35" s="1344"/>
      <c r="CH35" s="1344"/>
      <c r="CI35" s="1344"/>
      <c r="CJ35" s="1344"/>
      <c r="CK35" s="1344"/>
      <c r="CL35" s="1344"/>
      <c r="CM35" s="1344"/>
      <c r="CN35" s="1344"/>
      <c r="CO35" s="1344"/>
      <c r="CP35" s="1344"/>
      <c r="CQ35" s="1344"/>
      <c r="CR35" s="1344"/>
      <c r="CS35" s="1344"/>
      <c r="CT35" s="1344"/>
      <c r="CU35" s="1344"/>
      <c r="CV35" s="1344"/>
      <c r="CW35" s="1344"/>
      <c r="CX35" s="1344"/>
      <c r="CY35" s="1344"/>
      <c r="CZ35" s="1344"/>
      <c r="DA35" s="1344"/>
    </row>
    <row r="36" spans="1:105" s="2" customFormat="1" ht="15" customHeight="1">
      <c r="A36" s="1"/>
      <c r="B36" s="10"/>
      <c r="C36" s="1"/>
      <c r="D36" s="1"/>
      <c r="E36" s="1446"/>
      <c r="F36" s="1446"/>
      <c r="G36" s="1446"/>
      <c r="H36" s="1446"/>
      <c r="I36" s="1446"/>
      <c r="J36" s="1446"/>
      <c r="K36" s="1446"/>
      <c r="L36" s="1446"/>
      <c r="M36" s="1446"/>
      <c r="N36" s="1446"/>
      <c r="O36" s="1446"/>
      <c r="P36" s="1446"/>
      <c r="Q36" s="1446"/>
      <c r="R36" s="1446"/>
      <c r="S36" s="1446"/>
      <c r="T36" s="1446"/>
      <c r="U36" s="1446"/>
      <c r="V36" s="1446"/>
      <c r="W36" s="1446"/>
      <c r="X36" s="1446"/>
      <c r="Y36" s="1446"/>
      <c r="Z36" s="1446"/>
      <c r="AA36" s="1347"/>
      <c r="AB36" s="1334"/>
      <c r="AC36" s="1334"/>
      <c r="AD36" s="1334"/>
      <c r="AE36" s="1334"/>
      <c r="AF36" s="1334"/>
      <c r="AG36" s="1334">
        <f>IF(X13=AG34,1,0)</f>
        <v>0</v>
      </c>
      <c r="AH36" s="1334"/>
      <c r="AI36" s="1334"/>
      <c r="AJ36" s="1334"/>
      <c r="AK36" s="1334"/>
      <c r="AL36" s="1334"/>
      <c r="AM36" s="1334"/>
      <c r="AN36" s="1344"/>
      <c r="AO36" s="1344"/>
      <c r="AP36" s="1344"/>
      <c r="AQ36" s="1344"/>
      <c r="AR36" s="1344"/>
      <c r="AS36" s="1344"/>
      <c r="AT36" s="1344"/>
      <c r="AU36" s="1344"/>
      <c r="AV36" s="1344"/>
      <c r="AW36" s="1344"/>
      <c r="AX36" s="1344"/>
      <c r="AY36" s="1344"/>
      <c r="AZ36" s="1344"/>
      <c r="BA36" s="1344"/>
      <c r="BB36" s="1344"/>
      <c r="BC36" s="1344"/>
      <c r="BD36" s="1344"/>
      <c r="BE36" s="1344"/>
      <c r="BF36" s="1344"/>
      <c r="BG36" s="1344"/>
      <c r="BH36" s="1344"/>
      <c r="BI36" s="1344"/>
      <c r="BJ36" s="1344"/>
      <c r="BK36" s="1344"/>
      <c r="BL36" s="1344"/>
      <c r="BM36" s="1344"/>
      <c r="BN36" s="1344"/>
      <c r="BO36" s="1344"/>
      <c r="BP36" s="1344"/>
      <c r="BQ36" s="1344"/>
      <c r="BR36" s="1344"/>
      <c r="BS36" s="1344"/>
      <c r="BT36" s="1344"/>
      <c r="BU36" s="1344"/>
      <c r="BV36" s="1344"/>
      <c r="BW36" s="1344"/>
      <c r="BX36" s="1344"/>
      <c r="BY36" s="1344"/>
      <c r="BZ36" s="1344"/>
      <c r="CA36" s="1344"/>
      <c r="CB36" s="1344"/>
      <c r="CC36" s="1344"/>
      <c r="CD36" s="1344"/>
      <c r="CE36" s="1344"/>
      <c r="CF36" s="1344"/>
      <c r="CG36" s="1344"/>
      <c r="CH36" s="1344"/>
      <c r="CI36" s="1344"/>
      <c r="CJ36" s="1344"/>
      <c r="CK36" s="1344"/>
      <c r="CL36" s="1344"/>
      <c r="CM36" s="1344"/>
      <c r="CN36" s="1344"/>
      <c r="CO36" s="1344"/>
      <c r="CP36" s="1344"/>
      <c r="CQ36" s="1344"/>
      <c r="CR36" s="1344"/>
      <c r="CS36" s="1344"/>
      <c r="CT36" s="1344"/>
      <c r="CU36" s="1344"/>
      <c r="CV36" s="1344"/>
      <c r="CW36" s="1344"/>
      <c r="CX36" s="1344"/>
      <c r="CY36" s="1344"/>
      <c r="CZ36" s="1344"/>
      <c r="DA36" s="1344"/>
    </row>
    <row r="37" spans="1:105" s="2" customFormat="1" ht="15" customHeight="1">
      <c r="A37" s="1"/>
      <c r="B37" s="1"/>
      <c r="C37" s="1"/>
      <c r="D37" s="1"/>
      <c r="E37" s="1"/>
      <c r="F37" s="1"/>
      <c r="G37" s="1"/>
      <c r="K37" s="11"/>
      <c r="L37" s="11"/>
      <c r="M37" s="11"/>
      <c r="N37" s="11"/>
      <c r="O37" s="11"/>
      <c r="P37" s="11"/>
      <c r="Q37" s="11"/>
      <c r="R37" s="11"/>
      <c r="S37" s="11"/>
      <c r="T37" s="11"/>
      <c r="U37" s="11"/>
      <c r="V37" s="11"/>
      <c r="W37" s="11"/>
      <c r="X37" s="11"/>
      <c r="Y37" s="11"/>
      <c r="Z37" s="11"/>
      <c r="AA37" s="1348"/>
      <c r="AB37" s="1334"/>
      <c r="AC37" s="1334"/>
      <c r="AD37" s="1334"/>
      <c r="AE37" s="1334"/>
      <c r="AF37" s="1334"/>
      <c r="AG37" s="1334"/>
      <c r="AH37" s="1334"/>
      <c r="AI37" s="1334"/>
      <c r="AJ37" s="1334"/>
      <c r="AK37" s="1334"/>
      <c r="AL37" s="1334"/>
      <c r="AM37" s="1334"/>
      <c r="AN37" s="1344"/>
      <c r="AO37" s="1344"/>
      <c r="AP37" s="1344"/>
      <c r="AQ37" s="1344"/>
      <c r="AR37" s="1344"/>
      <c r="AS37" s="1344"/>
      <c r="AT37" s="1344"/>
      <c r="AU37" s="1344"/>
      <c r="AV37" s="1344"/>
      <c r="AW37" s="1344"/>
      <c r="AX37" s="1344"/>
      <c r="AY37" s="1344"/>
      <c r="AZ37" s="1344"/>
      <c r="BA37" s="1344"/>
      <c r="BB37" s="1344"/>
      <c r="BC37" s="1344"/>
      <c r="BD37" s="1344"/>
      <c r="BE37" s="1344"/>
      <c r="BF37" s="1344"/>
      <c r="BG37" s="1344"/>
      <c r="BH37" s="1344"/>
      <c r="BI37" s="1344"/>
      <c r="BJ37" s="1344"/>
      <c r="BK37" s="1344"/>
      <c r="BL37" s="1344"/>
      <c r="BM37" s="1344"/>
      <c r="BN37" s="1344"/>
      <c r="BO37" s="1344"/>
      <c r="BP37" s="1344"/>
      <c r="BQ37" s="1344"/>
      <c r="BR37" s="1344"/>
      <c r="BS37" s="1344"/>
      <c r="BT37" s="1344"/>
      <c r="BU37" s="1344"/>
      <c r="BV37" s="1344"/>
      <c r="BW37" s="1344"/>
      <c r="BX37" s="1344"/>
      <c r="BY37" s="1344"/>
      <c r="BZ37" s="1344"/>
      <c r="CA37" s="1344"/>
      <c r="CB37" s="1344"/>
      <c r="CC37" s="1344"/>
      <c r="CD37" s="1344"/>
      <c r="CE37" s="1344"/>
      <c r="CF37" s="1344"/>
      <c r="CG37" s="1344"/>
      <c r="CH37" s="1344"/>
      <c r="CI37" s="1344"/>
      <c r="CJ37" s="1344"/>
      <c r="CK37" s="1344"/>
      <c r="CL37" s="1344"/>
      <c r="CM37" s="1344"/>
      <c r="CN37" s="1344"/>
      <c r="CO37" s="1344"/>
      <c r="CP37" s="1344"/>
      <c r="CQ37" s="1344"/>
      <c r="CR37" s="1344"/>
      <c r="CS37" s="1344"/>
      <c r="CT37" s="1344"/>
      <c r="CU37" s="1344"/>
      <c r="CV37" s="1344"/>
      <c r="CW37" s="1344"/>
      <c r="CX37" s="1344"/>
      <c r="CY37" s="1344"/>
      <c r="CZ37" s="1344"/>
      <c r="DA37" s="1344"/>
    </row>
    <row r="38" spans="1:105" s="2" customFormat="1" ht="15" customHeight="1">
      <c r="A38" s="10" t="s">
        <v>963</v>
      </c>
      <c r="B38" s="10" t="s">
        <v>964</v>
      </c>
      <c r="C38" s="8"/>
      <c r="D38" s="8"/>
      <c r="E38" s="1"/>
      <c r="F38" s="1"/>
      <c r="G38" s="1"/>
      <c r="K38" s="11"/>
      <c r="L38" s="11"/>
      <c r="M38" s="11"/>
      <c r="N38" s="11"/>
      <c r="O38" s="11"/>
      <c r="P38" s="11"/>
      <c r="Q38" s="11"/>
      <c r="R38" s="11"/>
      <c r="S38" s="11"/>
      <c r="T38" s="11"/>
      <c r="U38" s="11"/>
      <c r="V38" s="181" t="s">
        <v>1916</v>
      </c>
      <c r="W38" s="181"/>
      <c r="X38" s="1437"/>
      <c r="Y38" s="1438"/>
      <c r="Z38" s="174"/>
      <c r="AA38" s="1349"/>
      <c r="AB38" s="1334">
        <f>IF(X38="Yes",1,0)</f>
        <v>0</v>
      </c>
      <c r="AC38" s="1337">
        <f>IF(X38="No",1,0)</f>
        <v>0</v>
      </c>
      <c r="AD38" s="1334">
        <f>SUM(AB38:AC38)</f>
        <v>0</v>
      </c>
      <c r="AE38" s="1334"/>
      <c r="AF38" s="1334"/>
      <c r="AG38" s="1334"/>
      <c r="AH38" s="1334"/>
      <c r="AI38" s="1334"/>
      <c r="AJ38" s="1334"/>
      <c r="AK38" s="1334"/>
      <c r="AL38" s="1334"/>
      <c r="AM38" s="1334"/>
      <c r="AN38" s="1344"/>
      <c r="AO38" s="1344"/>
      <c r="AP38" s="1344"/>
      <c r="AQ38" s="1344"/>
      <c r="AR38" s="1344"/>
      <c r="AS38" s="1344"/>
      <c r="AT38" s="1344"/>
      <c r="AU38" s="1344"/>
      <c r="AV38" s="1344"/>
      <c r="AW38" s="1344"/>
      <c r="AX38" s="1344"/>
      <c r="AY38" s="1344"/>
      <c r="AZ38" s="1344"/>
      <c r="BA38" s="1344"/>
      <c r="BB38" s="1344"/>
      <c r="BC38" s="1344"/>
      <c r="BD38" s="1344"/>
      <c r="BE38" s="1344"/>
      <c r="BF38" s="1344"/>
      <c r="BG38" s="1344"/>
      <c r="BH38" s="1344"/>
      <c r="BI38" s="1344"/>
      <c r="BJ38" s="1344"/>
      <c r="BK38" s="1344"/>
      <c r="BL38" s="1344"/>
      <c r="BM38" s="1344"/>
      <c r="BN38" s="1344"/>
      <c r="BO38" s="1344"/>
      <c r="BP38" s="1344"/>
      <c r="BQ38" s="1344"/>
      <c r="BR38" s="1344"/>
      <c r="BS38" s="1344"/>
      <c r="BT38" s="1344"/>
      <c r="BU38" s="1344"/>
      <c r="BV38" s="1344"/>
      <c r="BW38" s="1344"/>
      <c r="BX38" s="1344"/>
      <c r="BY38" s="1344"/>
      <c r="BZ38" s="1344"/>
      <c r="CA38" s="1344"/>
      <c r="CB38" s="1344"/>
      <c r="CC38" s="1344"/>
      <c r="CD38" s="1344"/>
      <c r="CE38" s="1344"/>
      <c r="CF38" s="1344"/>
      <c r="CG38" s="1344"/>
      <c r="CH38" s="1344"/>
      <c r="CI38" s="1344"/>
      <c r="CJ38" s="1344"/>
      <c r="CK38" s="1344"/>
      <c r="CL38" s="1344"/>
      <c r="CM38" s="1344"/>
      <c r="CN38" s="1344"/>
      <c r="CO38" s="1344"/>
      <c r="CP38" s="1344"/>
      <c r="CQ38" s="1344"/>
      <c r="CR38" s="1344"/>
      <c r="CS38" s="1344"/>
      <c r="CT38" s="1344"/>
      <c r="CU38" s="1344"/>
      <c r="CV38" s="1344"/>
      <c r="CW38" s="1344"/>
      <c r="CX38" s="1344"/>
      <c r="CY38" s="1344"/>
      <c r="CZ38" s="1344"/>
      <c r="DA38" s="1344"/>
    </row>
    <row r="39" spans="1:105" s="2" customFormat="1" ht="15" customHeight="1">
      <c r="A39" s="1"/>
      <c r="B39" s="1"/>
      <c r="C39" s="1"/>
      <c r="D39" s="1"/>
      <c r="E39" s="1"/>
      <c r="F39" s="1"/>
      <c r="G39" s="1"/>
      <c r="AA39" s="1346"/>
      <c r="AB39" s="1334"/>
      <c r="AC39" s="1334"/>
      <c r="AD39" s="1334"/>
      <c r="AE39" s="1334"/>
      <c r="AF39" s="1334"/>
      <c r="AG39" s="1334"/>
      <c r="AH39" s="1334"/>
      <c r="AI39" s="1334"/>
      <c r="AJ39" s="1334"/>
      <c r="AK39" s="1334"/>
      <c r="AL39" s="1334"/>
      <c r="AM39" s="1334"/>
      <c r="AN39" s="1344"/>
      <c r="AO39" s="1344"/>
      <c r="AP39" s="1344"/>
      <c r="AQ39" s="1344"/>
      <c r="AR39" s="1344"/>
      <c r="AS39" s="1344"/>
      <c r="AT39" s="1344"/>
      <c r="AU39" s="1344"/>
      <c r="AV39" s="1344"/>
      <c r="AW39" s="1344"/>
      <c r="AX39" s="1344"/>
      <c r="AY39" s="1344"/>
      <c r="AZ39" s="1344"/>
      <c r="BA39" s="1344"/>
      <c r="BB39" s="1344"/>
      <c r="BC39" s="1344"/>
      <c r="BD39" s="1344"/>
      <c r="BE39" s="1344"/>
      <c r="BF39" s="1344"/>
      <c r="BG39" s="1344"/>
      <c r="BH39" s="1344"/>
      <c r="BI39" s="1344"/>
      <c r="BJ39" s="1344"/>
      <c r="BK39" s="1344"/>
      <c r="BL39" s="1344"/>
      <c r="BM39" s="1344"/>
      <c r="BN39" s="1344"/>
      <c r="BO39" s="1344"/>
      <c r="BP39" s="1344"/>
      <c r="BQ39" s="1344"/>
      <c r="BR39" s="1344"/>
      <c r="BS39" s="1344"/>
      <c r="BT39" s="1344"/>
      <c r="BU39" s="1344"/>
      <c r="BV39" s="1344"/>
      <c r="BW39" s="1344"/>
      <c r="BX39" s="1344"/>
      <c r="BY39" s="1344"/>
      <c r="BZ39" s="1344"/>
      <c r="CA39" s="1344"/>
      <c r="CB39" s="1344"/>
      <c r="CC39" s="1344"/>
      <c r="CD39" s="1344"/>
      <c r="CE39" s="1344"/>
      <c r="CF39" s="1344"/>
      <c r="CG39" s="1344"/>
      <c r="CH39" s="1344"/>
      <c r="CI39" s="1344"/>
      <c r="CJ39" s="1344"/>
      <c r="CK39" s="1344"/>
      <c r="CL39" s="1344"/>
      <c r="CM39" s="1344"/>
      <c r="CN39" s="1344"/>
      <c r="CO39" s="1344"/>
      <c r="CP39" s="1344"/>
      <c r="CQ39" s="1344"/>
      <c r="CR39" s="1344"/>
      <c r="CS39" s="1344"/>
      <c r="CT39" s="1344"/>
      <c r="CU39" s="1344"/>
      <c r="CV39" s="1344"/>
      <c r="CW39" s="1344"/>
      <c r="CX39" s="1344"/>
      <c r="CY39" s="1344"/>
      <c r="CZ39" s="1344"/>
      <c r="DA39" s="1344"/>
    </row>
    <row r="40" spans="1:105" s="2" customFormat="1" ht="15" customHeight="1">
      <c r="A40" s="10" t="s">
        <v>311</v>
      </c>
      <c r="B40" s="10" t="s">
        <v>312</v>
      </c>
      <c r="C40" s="1"/>
      <c r="D40" s="1"/>
      <c r="E40" s="1"/>
      <c r="F40" s="1"/>
      <c r="G40" s="1"/>
      <c r="AA40" s="1346"/>
      <c r="AB40" s="1334"/>
      <c r="AC40" s="1334"/>
      <c r="AD40" s="1334"/>
      <c r="AE40" s="1334"/>
      <c r="AF40" s="1334"/>
      <c r="AG40" s="1334"/>
      <c r="AH40" s="1334"/>
      <c r="AI40" s="1334"/>
      <c r="AJ40" s="1334"/>
      <c r="AK40" s="1334"/>
      <c r="AL40" s="1334"/>
      <c r="AM40" s="1334"/>
      <c r="AN40" s="1344"/>
      <c r="AO40" s="1344"/>
      <c r="AP40" s="1344"/>
      <c r="AQ40" s="1344"/>
      <c r="AR40" s="1344"/>
      <c r="AS40" s="1344"/>
      <c r="AT40" s="1344"/>
      <c r="AU40" s="1344"/>
      <c r="AV40" s="1344"/>
      <c r="AW40" s="1344"/>
      <c r="AX40" s="1344"/>
      <c r="AY40" s="1344"/>
      <c r="AZ40" s="1344"/>
      <c r="BA40" s="1344"/>
      <c r="BB40" s="1344"/>
      <c r="BC40" s="1344"/>
      <c r="BD40" s="1344"/>
      <c r="BE40" s="1344"/>
      <c r="BF40" s="1344"/>
      <c r="BG40" s="1344"/>
      <c r="BH40" s="1344"/>
      <c r="BI40" s="1344"/>
      <c r="BJ40" s="1344"/>
      <c r="BK40" s="1344"/>
      <c r="BL40" s="1344"/>
      <c r="BM40" s="1344"/>
      <c r="BN40" s="1344"/>
      <c r="BO40" s="1344"/>
      <c r="BP40" s="1344"/>
      <c r="BQ40" s="1344"/>
      <c r="BR40" s="1344"/>
      <c r="BS40" s="1344"/>
      <c r="BT40" s="1344"/>
      <c r="BU40" s="1344"/>
      <c r="BV40" s="1344"/>
      <c r="BW40" s="1344"/>
      <c r="BX40" s="1344"/>
      <c r="BY40" s="1344"/>
      <c r="BZ40" s="1344"/>
      <c r="CA40" s="1344"/>
      <c r="CB40" s="1344"/>
      <c r="CC40" s="1344"/>
      <c r="CD40" s="1344"/>
      <c r="CE40" s="1344"/>
      <c r="CF40" s="1344"/>
      <c r="CG40" s="1344"/>
      <c r="CH40" s="1344"/>
      <c r="CI40" s="1344"/>
      <c r="CJ40" s="1344"/>
      <c r="CK40" s="1344"/>
      <c r="CL40" s="1344"/>
      <c r="CM40" s="1344"/>
      <c r="CN40" s="1344"/>
      <c r="CO40" s="1344"/>
      <c r="CP40" s="1344"/>
      <c r="CQ40" s="1344"/>
      <c r="CR40" s="1344"/>
      <c r="CS40" s="1344"/>
      <c r="CT40" s="1344"/>
      <c r="CU40" s="1344"/>
      <c r="CV40" s="1344"/>
      <c r="CW40" s="1344"/>
      <c r="CX40" s="1344"/>
      <c r="CY40" s="1344"/>
      <c r="CZ40" s="1344"/>
      <c r="DA40" s="1344"/>
    </row>
    <row r="41" spans="1:105" s="2" customFormat="1" ht="15" customHeight="1">
      <c r="A41" s="1"/>
      <c r="B41" s="1423"/>
      <c r="C41" s="10" t="s">
        <v>2033</v>
      </c>
      <c r="D41" s="1"/>
      <c r="F41" s="1"/>
      <c r="G41" s="1"/>
      <c r="O41" s="28"/>
      <c r="P41" s="422"/>
      <c r="Q41" s="10" t="s">
        <v>2034</v>
      </c>
      <c r="AA41" s="1346"/>
      <c r="AB41" s="1334">
        <f>IF(B41="",0,1)</f>
        <v>0</v>
      </c>
      <c r="AC41" s="1334">
        <f>IF(P41="",0,1)</f>
        <v>0</v>
      </c>
      <c r="AD41" s="1334">
        <f>AB41+AC41</f>
        <v>0</v>
      </c>
      <c r="AE41" s="1334"/>
      <c r="AF41" s="1334"/>
      <c r="AG41" s="1334"/>
      <c r="AH41" s="1334"/>
      <c r="AI41" s="1334"/>
      <c r="AJ41" s="1334"/>
      <c r="AK41" s="1334"/>
      <c r="AL41" s="1334"/>
      <c r="AM41" s="1334"/>
      <c r="AN41" s="1344"/>
      <c r="AO41" s="1344"/>
      <c r="AP41" s="1344"/>
      <c r="AQ41" s="1344"/>
      <c r="AR41" s="1344"/>
      <c r="AS41" s="1344"/>
      <c r="AT41" s="1344"/>
      <c r="AU41" s="1344"/>
      <c r="AV41" s="1344"/>
      <c r="AW41" s="1344"/>
      <c r="AX41" s="1344"/>
      <c r="AY41" s="1344"/>
      <c r="AZ41" s="1344"/>
      <c r="BA41" s="1344"/>
      <c r="BB41" s="1344"/>
      <c r="BC41" s="1344"/>
      <c r="BD41" s="1344"/>
      <c r="BE41" s="1344"/>
      <c r="BF41" s="1344"/>
      <c r="BG41" s="1344"/>
      <c r="BH41" s="1344"/>
      <c r="BI41" s="1344"/>
      <c r="BJ41" s="1344"/>
      <c r="BK41" s="1344"/>
      <c r="BL41" s="1344"/>
      <c r="BM41" s="1344"/>
      <c r="BN41" s="1344"/>
      <c r="BO41" s="1344"/>
      <c r="BP41" s="1344"/>
      <c r="BQ41" s="1344"/>
      <c r="BR41" s="1344"/>
      <c r="BS41" s="1344"/>
      <c r="BT41" s="1344"/>
      <c r="BU41" s="1344"/>
      <c r="BV41" s="1344"/>
      <c r="BW41" s="1344"/>
      <c r="BX41" s="1344"/>
      <c r="BY41" s="1344"/>
      <c r="BZ41" s="1344"/>
      <c r="CA41" s="1344"/>
      <c r="CB41" s="1344"/>
      <c r="CC41" s="1344"/>
      <c r="CD41" s="1344"/>
      <c r="CE41" s="1344"/>
      <c r="CF41" s="1344"/>
      <c r="CG41" s="1344"/>
      <c r="CH41" s="1344"/>
      <c r="CI41" s="1344"/>
      <c r="CJ41" s="1344"/>
      <c r="CK41" s="1344"/>
      <c r="CL41" s="1344"/>
      <c r="CM41" s="1344"/>
      <c r="CN41" s="1344"/>
      <c r="CO41" s="1344"/>
      <c r="CP41" s="1344"/>
      <c r="CQ41" s="1344"/>
      <c r="CR41" s="1344"/>
      <c r="CS41" s="1344"/>
      <c r="CT41" s="1344"/>
      <c r="CU41" s="1344"/>
      <c r="CV41" s="1344"/>
      <c r="CW41" s="1344"/>
      <c r="CX41" s="1344"/>
      <c r="CY41" s="1344"/>
      <c r="CZ41" s="1344"/>
      <c r="DA41" s="1344"/>
    </row>
    <row r="42" spans="1:105" s="2" customFormat="1" ht="15" customHeight="1">
      <c r="A42" s="1"/>
      <c r="B42" s="1424"/>
      <c r="C42" s="10" t="s">
        <v>2035</v>
      </c>
      <c r="E42" s="1"/>
      <c r="F42" s="1"/>
      <c r="G42" s="1"/>
      <c r="O42" s="30"/>
      <c r="P42" s="423"/>
      <c r="Q42" s="10" t="s">
        <v>2036</v>
      </c>
      <c r="AA42" s="1346"/>
      <c r="AB42" s="1334">
        <f>IF(B42="",0,1)</f>
        <v>0</v>
      </c>
      <c r="AC42" s="1334">
        <f>IF(P42="",0,1)</f>
        <v>0</v>
      </c>
      <c r="AD42" s="1334">
        <f>AC42+AB42</f>
        <v>0</v>
      </c>
      <c r="AE42" s="1334"/>
      <c r="AF42" s="1334"/>
      <c r="AG42" s="1334"/>
      <c r="AH42" s="1334"/>
      <c r="AI42" s="1334"/>
      <c r="AJ42" s="1334"/>
      <c r="AK42" s="1334"/>
      <c r="AL42" s="1334"/>
      <c r="AM42" s="1334"/>
      <c r="AN42" s="1344"/>
      <c r="AO42" s="1344"/>
      <c r="AP42" s="1344"/>
      <c r="AQ42" s="1344"/>
      <c r="AR42" s="1344"/>
      <c r="AS42" s="1344"/>
      <c r="AT42" s="1344"/>
      <c r="AU42" s="1344"/>
      <c r="AV42" s="1344"/>
      <c r="AW42" s="1344"/>
      <c r="AX42" s="1344"/>
      <c r="AY42" s="1344"/>
      <c r="AZ42" s="1344"/>
      <c r="BA42" s="1344"/>
      <c r="BB42" s="1344"/>
      <c r="BC42" s="1344"/>
      <c r="BD42" s="1344"/>
      <c r="BE42" s="1344"/>
      <c r="BF42" s="1344"/>
      <c r="BG42" s="1344"/>
      <c r="BH42" s="1344"/>
      <c r="BI42" s="1344"/>
      <c r="BJ42" s="1344"/>
      <c r="BK42" s="1344"/>
      <c r="BL42" s="1344"/>
      <c r="BM42" s="1344"/>
      <c r="BN42" s="1344"/>
      <c r="BO42" s="1344"/>
      <c r="BP42" s="1344"/>
      <c r="BQ42" s="1344"/>
      <c r="BR42" s="1344"/>
      <c r="BS42" s="1344"/>
      <c r="BT42" s="1344"/>
      <c r="BU42" s="1344"/>
      <c r="BV42" s="1344"/>
      <c r="BW42" s="1344"/>
      <c r="BX42" s="1344"/>
      <c r="BY42" s="1344"/>
      <c r="BZ42" s="1344"/>
      <c r="CA42" s="1344"/>
      <c r="CB42" s="1344"/>
      <c r="CC42" s="1344"/>
      <c r="CD42" s="1344"/>
      <c r="CE42" s="1344"/>
      <c r="CF42" s="1344"/>
      <c r="CG42" s="1344"/>
      <c r="CH42" s="1344"/>
      <c r="CI42" s="1344"/>
      <c r="CJ42" s="1344"/>
      <c r="CK42" s="1344"/>
      <c r="CL42" s="1344"/>
      <c r="CM42" s="1344"/>
      <c r="CN42" s="1344"/>
      <c r="CO42" s="1344"/>
      <c r="CP42" s="1344"/>
      <c r="CQ42" s="1344"/>
      <c r="CR42" s="1344"/>
      <c r="CS42" s="1344"/>
      <c r="CT42" s="1344"/>
      <c r="CU42" s="1344"/>
      <c r="CV42" s="1344"/>
      <c r="CW42" s="1344"/>
      <c r="CX42" s="1344"/>
      <c r="CY42" s="1344"/>
      <c r="CZ42" s="1344"/>
      <c r="DA42" s="1344"/>
    </row>
    <row r="43" spans="1:105" s="2" customFormat="1" ht="15" customHeight="1">
      <c r="A43" s="1"/>
      <c r="B43" s="423"/>
      <c r="C43" s="10" t="s">
        <v>191</v>
      </c>
      <c r="D43" s="1"/>
      <c r="E43" s="1"/>
      <c r="F43" s="1"/>
      <c r="G43" s="1"/>
      <c r="AA43" s="1346"/>
      <c r="AB43" s="1334">
        <f>IF(B43="",0,1)</f>
        <v>0</v>
      </c>
      <c r="AC43" s="1334"/>
      <c r="AD43" s="1334"/>
      <c r="AE43" s="1334"/>
      <c r="AF43" s="1334"/>
      <c r="AG43" s="1334"/>
      <c r="AH43" s="1334"/>
      <c r="AI43" s="1334"/>
      <c r="AJ43" s="1334"/>
      <c r="AK43" s="1334"/>
      <c r="AL43" s="1334"/>
      <c r="AM43" s="1334"/>
      <c r="AN43" s="1344"/>
      <c r="AO43" s="1344"/>
      <c r="AP43" s="1344"/>
      <c r="AQ43" s="1344"/>
      <c r="AR43" s="1344"/>
      <c r="AS43" s="1344"/>
      <c r="AT43" s="1344"/>
      <c r="AU43" s="1344"/>
      <c r="AV43" s="1344"/>
      <c r="AW43" s="1344"/>
      <c r="AX43" s="1344"/>
      <c r="AY43" s="1344"/>
      <c r="AZ43" s="1344"/>
      <c r="BA43" s="1344"/>
      <c r="BB43" s="1344"/>
      <c r="BC43" s="1344"/>
      <c r="BD43" s="1344"/>
      <c r="BE43" s="1344"/>
      <c r="BF43" s="1344"/>
      <c r="BG43" s="1344"/>
      <c r="BH43" s="1344"/>
      <c r="BI43" s="1344"/>
      <c r="BJ43" s="1344"/>
      <c r="BK43" s="1344"/>
      <c r="BL43" s="1344"/>
      <c r="BM43" s="1344"/>
      <c r="BN43" s="1344"/>
      <c r="BO43" s="1344"/>
      <c r="BP43" s="1344"/>
      <c r="BQ43" s="1344"/>
      <c r="BR43" s="1344"/>
      <c r="BS43" s="1344"/>
      <c r="BT43" s="1344"/>
      <c r="BU43" s="1344"/>
      <c r="BV43" s="1344"/>
      <c r="BW43" s="1344"/>
      <c r="BX43" s="1344"/>
      <c r="BY43" s="1344"/>
      <c r="BZ43" s="1344"/>
      <c r="CA43" s="1344"/>
      <c r="CB43" s="1344"/>
      <c r="CC43" s="1344"/>
      <c r="CD43" s="1344"/>
      <c r="CE43" s="1344"/>
      <c r="CF43" s="1344"/>
      <c r="CG43" s="1344"/>
      <c r="CH43" s="1344"/>
      <c r="CI43" s="1344"/>
      <c r="CJ43" s="1344"/>
      <c r="CK43" s="1344"/>
      <c r="CL43" s="1344"/>
      <c r="CM43" s="1344"/>
      <c r="CN43" s="1344"/>
      <c r="CO43" s="1344"/>
      <c r="CP43" s="1344"/>
      <c r="CQ43" s="1344"/>
      <c r="CR43" s="1344"/>
      <c r="CS43" s="1344"/>
      <c r="CT43" s="1344"/>
      <c r="CU43" s="1344"/>
      <c r="CV43" s="1344"/>
      <c r="CW43" s="1344"/>
      <c r="CX43" s="1344"/>
      <c r="CY43" s="1344"/>
      <c r="CZ43" s="1344"/>
      <c r="DA43" s="1344"/>
    </row>
    <row r="44" spans="1:105" s="2" customFormat="1" ht="15" customHeight="1">
      <c r="A44" s="1"/>
      <c r="B44" s="423"/>
      <c r="C44" s="10" t="s">
        <v>2037</v>
      </c>
      <c r="D44" s="1"/>
      <c r="E44" s="1"/>
      <c r="F44" s="1"/>
      <c r="G44" s="1"/>
      <c r="AA44" s="1346"/>
      <c r="AB44" s="1334">
        <f>IF(B44="",0,1)</f>
        <v>0</v>
      </c>
      <c r="AC44" s="1334"/>
      <c r="AD44" s="1334"/>
      <c r="AE44" s="1334"/>
      <c r="AF44" s="1334"/>
      <c r="AG44" s="1334"/>
      <c r="AH44" s="1334"/>
      <c r="AI44" s="1334"/>
      <c r="AJ44" s="1334"/>
      <c r="AK44" s="1334"/>
      <c r="AL44" s="1334"/>
      <c r="AM44" s="1334"/>
      <c r="AN44" s="1344"/>
      <c r="AO44" s="1344"/>
      <c r="AP44" s="1344"/>
      <c r="AQ44" s="1344"/>
      <c r="AR44" s="1344"/>
      <c r="AS44" s="1344"/>
      <c r="AT44" s="1344"/>
      <c r="AU44" s="1344"/>
      <c r="AV44" s="1344"/>
      <c r="AW44" s="1344"/>
      <c r="AX44" s="1344"/>
      <c r="AY44" s="1344"/>
      <c r="AZ44" s="1344"/>
      <c r="BA44" s="1344"/>
      <c r="BB44" s="1344"/>
      <c r="BC44" s="1344"/>
      <c r="BD44" s="1344"/>
      <c r="BE44" s="1344"/>
      <c r="BF44" s="1344"/>
      <c r="BG44" s="1344"/>
      <c r="BH44" s="1344"/>
      <c r="BI44" s="1344"/>
      <c r="BJ44" s="1344"/>
      <c r="BK44" s="1344"/>
      <c r="BL44" s="1344"/>
      <c r="BM44" s="1344"/>
      <c r="BN44" s="1344"/>
      <c r="BO44" s="1344"/>
      <c r="BP44" s="1344"/>
      <c r="BQ44" s="1344"/>
      <c r="BR44" s="1344"/>
      <c r="BS44" s="1344"/>
      <c r="BT44" s="1344"/>
      <c r="BU44" s="1344"/>
      <c r="BV44" s="1344"/>
      <c r="BW44" s="1344"/>
      <c r="BX44" s="1344"/>
      <c r="BY44" s="1344"/>
      <c r="BZ44" s="1344"/>
      <c r="CA44" s="1344"/>
      <c r="CB44" s="1344"/>
      <c r="CC44" s="1344"/>
      <c r="CD44" s="1344"/>
      <c r="CE44" s="1344"/>
      <c r="CF44" s="1344"/>
      <c r="CG44" s="1344"/>
      <c r="CH44" s="1344"/>
      <c r="CI44" s="1344"/>
      <c r="CJ44" s="1344"/>
      <c r="CK44" s="1344"/>
      <c r="CL44" s="1344"/>
      <c r="CM44" s="1344"/>
      <c r="CN44" s="1344"/>
      <c r="CO44" s="1344"/>
      <c r="CP44" s="1344"/>
      <c r="CQ44" s="1344"/>
      <c r="CR44" s="1344"/>
      <c r="CS44" s="1344"/>
      <c r="CT44" s="1344"/>
      <c r="CU44" s="1344"/>
      <c r="CV44" s="1344"/>
      <c r="CW44" s="1344"/>
      <c r="CX44" s="1344"/>
      <c r="CY44" s="1344"/>
      <c r="CZ44" s="1344"/>
      <c r="DA44" s="1344"/>
    </row>
    <row r="45" spans="1:105" s="2" customFormat="1" ht="15" customHeight="1">
      <c r="A45" s="1"/>
      <c r="B45" s="423"/>
      <c r="C45" s="10" t="s">
        <v>2031</v>
      </c>
      <c r="D45" s="1"/>
      <c r="E45" s="1"/>
      <c r="F45" s="1"/>
      <c r="G45" s="1"/>
      <c r="AA45" s="1346"/>
      <c r="AB45" s="1334">
        <f>IF(B45="",0,1)</f>
        <v>0</v>
      </c>
      <c r="AC45" s="1334"/>
      <c r="AD45" s="1334"/>
      <c r="AE45" s="1334"/>
      <c r="AF45" s="1334"/>
      <c r="AG45" s="1334"/>
      <c r="AH45" s="1334"/>
      <c r="AI45" s="1334"/>
      <c r="AJ45" s="1334"/>
      <c r="AK45" s="1334"/>
      <c r="AL45" s="1334"/>
      <c r="AM45" s="1334"/>
      <c r="AN45" s="1344"/>
      <c r="AO45" s="1344"/>
      <c r="AP45" s="1344"/>
      <c r="AQ45" s="1344"/>
      <c r="AR45" s="1344"/>
      <c r="AS45" s="1344"/>
      <c r="AT45" s="1344"/>
      <c r="AU45" s="1344"/>
      <c r="AV45" s="1344"/>
      <c r="AW45" s="1344"/>
      <c r="AX45" s="1344"/>
      <c r="AY45" s="1344"/>
      <c r="AZ45" s="1344"/>
      <c r="BA45" s="1344"/>
      <c r="BB45" s="1344"/>
      <c r="BC45" s="1344"/>
      <c r="BD45" s="1344"/>
      <c r="BE45" s="1344"/>
      <c r="BF45" s="1344"/>
      <c r="BG45" s="1344"/>
      <c r="BH45" s="1344"/>
      <c r="BI45" s="1344"/>
      <c r="BJ45" s="1344"/>
      <c r="BK45" s="1344"/>
      <c r="BL45" s="1344"/>
      <c r="BM45" s="1344"/>
      <c r="BN45" s="1344"/>
      <c r="BO45" s="1344"/>
      <c r="BP45" s="1344"/>
      <c r="BQ45" s="1344"/>
      <c r="BR45" s="1344"/>
      <c r="BS45" s="1344"/>
      <c r="BT45" s="1344"/>
      <c r="BU45" s="1344"/>
      <c r="BV45" s="1344"/>
      <c r="BW45" s="1344"/>
      <c r="BX45" s="1344"/>
      <c r="BY45" s="1344"/>
      <c r="BZ45" s="1344"/>
      <c r="CA45" s="1344"/>
      <c r="CB45" s="1344"/>
      <c r="CC45" s="1344"/>
      <c r="CD45" s="1344"/>
      <c r="CE45" s="1344"/>
      <c r="CF45" s="1344"/>
      <c r="CG45" s="1344"/>
      <c r="CH45" s="1344"/>
      <c r="CI45" s="1344"/>
      <c r="CJ45" s="1344"/>
      <c r="CK45" s="1344"/>
      <c r="CL45" s="1344"/>
      <c r="CM45" s="1344"/>
      <c r="CN45" s="1344"/>
      <c r="CO45" s="1344"/>
      <c r="CP45" s="1344"/>
      <c r="CQ45" s="1344"/>
      <c r="CR45" s="1344"/>
      <c r="CS45" s="1344"/>
      <c r="CT45" s="1344"/>
      <c r="CU45" s="1344"/>
      <c r="CV45" s="1344"/>
      <c r="CW45" s="1344"/>
      <c r="CX45" s="1344"/>
      <c r="CY45" s="1344"/>
      <c r="CZ45" s="1344"/>
      <c r="DA45" s="1344"/>
    </row>
    <row r="46" spans="1:105" s="2" customFormat="1" ht="15" customHeight="1">
      <c r="A46" s="1"/>
      <c r="B46" s="10"/>
      <c r="C46" s="1"/>
      <c r="D46" s="1"/>
      <c r="E46" s="1"/>
      <c r="F46" s="1"/>
      <c r="G46" s="1"/>
      <c r="AA46" s="1346"/>
      <c r="AB46" s="1334">
        <f>SUM(AB43:AB45)</f>
        <v>0</v>
      </c>
      <c r="AC46" s="1334">
        <f>SUM(AB42:AB45)+AC42</f>
        <v>0</v>
      </c>
      <c r="AD46" s="1334"/>
      <c r="AE46" s="1334"/>
      <c r="AF46" s="1334"/>
      <c r="AG46" s="1334"/>
      <c r="AH46" s="1334"/>
      <c r="AI46" s="1334"/>
      <c r="AJ46" s="1334"/>
      <c r="AK46" s="1334"/>
      <c r="AL46" s="1334"/>
      <c r="AM46" s="1334"/>
      <c r="AN46" s="1344"/>
      <c r="AO46" s="1344"/>
      <c r="AP46" s="1344"/>
      <c r="AQ46" s="1344"/>
      <c r="AR46" s="1344"/>
      <c r="AS46" s="1344"/>
      <c r="AT46" s="1344"/>
      <c r="AU46" s="1344"/>
      <c r="AV46" s="1344"/>
      <c r="AW46" s="1344"/>
      <c r="AX46" s="1344"/>
      <c r="AY46" s="1344"/>
      <c r="AZ46" s="1344"/>
      <c r="BA46" s="1344"/>
      <c r="BB46" s="1344"/>
      <c r="BC46" s="1344"/>
      <c r="BD46" s="1344"/>
      <c r="BE46" s="1344"/>
      <c r="BF46" s="1344"/>
      <c r="BG46" s="1344"/>
      <c r="BH46" s="1344"/>
      <c r="BI46" s="1344"/>
      <c r="BJ46" s="1344"/>
      <c r="BK46" s="1344"/>
      <c r="BL46" s="1344"/>
      <c r="BM46" s="1344"/>
      <c r="BN46" s="1344"/>
      <c r="BO46" s="1344"/>
      <c r="BP46" s="1344"/>
      <c r="BQ46" s="1344"/>
      <c r="BR46" s="1344"/>
      <c r="BS46" s="1344"/>
      <c r="BT46" s="1344"/>
      <c r="BU46" s="1344"/>
      <c r="BV46" s="1344"/>
      <c r="BW46" s="1344"/>
      <c r="BX46" s="1344"/>
      <c r="BY46" s="1344"/>
      <c r="BZ46" s="1344"/>
      <c r="CA46" s="1344"/>
      <c r="CB46" s="1344"/>
      <c r="CC46" s="1344"/>
      <c r="CD46" s="1344"/>
      <c r="CE46" s="1344"/>
      <c r="CF46" s="1344"/>
      <c r="CG46" s="1344"/>
      <c r="CH46" s="1344"/>
      <c r="CI46" s="1344"/>
      <c r="CJ46" s="1344"/>
      <c r="CK46" s="1344"/>
      <c r="CL46" s="1344"/>
      <c r="CM46" s="1344"/>
      <c r="CN46" s="1344"/>
      <c r="CO46" s="1344"/>
      <c r="CP46" s="1344"/>
      <c r="CQ46" s="1344"/>
      <c r="CR46" s="1344"/>
      <c r="CS46" s="1344"/>
      <c r="CT46" s="1344"/>
      <c r="CU46" s="1344"/>
      <c r="CV46" s="1344"/>
      <c r="CW46" s="1344"/>
      <c r="CX46" s="1344"/>
      <c r="CY46" s="1344"/>
      <c r="CZ46" s="1344"/>
      <c r="DA46" s="1344"/>
    </row>
    <row r="47" spans="1:105" ht="15" customHeight="1">
      <c r="AA47" s="1330"/>
      <c r="AB47" s="1331"/>
      <c r="AC47" s="1331"/>
      <c r="AD47" s="1331"/>
      <c r="AE47" s="1331"/>
      <c r="AF47" s="1331"/>
      <c r="AG47" s="1331"/>
      <c r="AH47" s="1331"/>
      <c r="AI47" s="1331"/>
      <c r="AJ47" s="1331"/>
      <c r="AK47" s="1331"/>
      <c r="AL47" s="1331"/>
      <c r="AM47" s="1331"/>
      <c r="AN47" s="1329"/>
      <c r="AO47" s="1329"/>
      <c r="AP47" s="1329"/>
      <c r="AQ47" s="1329"/>
      <c r="AR47" s="1329"/>
      <c r="AS47" s="1329"/>
      <c r="AT47" s="1329"/>
      <c r="AU47" s="1329"/>
      <c r="AV47" s="1329"/>
      <c r="AW47" s="1329"/>
      <c r="AX47" s="1329"/>
      <c r="AY47" s="1329"/>
      <c r="AZ47" s="1329"/>
      <c r="BA47" s="1329"/>
      <c r="BB47" s="1329"/>
      <c r="BC47" s="1329"/>
      <c r="BD47" s="1329"/>
      <c r="BE47" s="1329"/>
      <c r="BF47" s="1329"/>
      <c r="BG47" s="1329"/>
      <c r="BH47" s="1329"/>
      <c r="BI47" s="1329"/>
      <c r="BJ47" s="1329"/>
      <c r="BK47" s="1329"/>
      <c r="BL47" s="1329"/>
      <c r="BM47" s="1329"/>
      <c r="BN47" s="1329"/>
      <c r="BO47" s="1329"/>
      <c r="BP47" s="1329"/>
      <c r="BQ47" s="1329"/>
      <c r="BR47" s="1329"/>
      <c r="BS47" s="1329"/>
      <c r="BT47" s="1329"/>
      <c r="BU47" s="1329"/>
      <c r="BV47" s="1329"/>
      <c r="BW47" s="1329"/>
      <c r="BX47" s="1329"/>
      <c r="BY47" s="1329"/>
      <c r="BZ47" s="1329"/>
      <c r="CA47" s="1329"/>
      <c r="CB47" s="1329"/>
      <c r="CC47" s="1329"/>
      <c r="CD47" s="1329"/>
      <c r="CE47" s="1329"/>
      <c r="CF47" s="1329"/>
      <c r="CG47" s="1329"/>
      <c r="CH47" s="1329"/>
      <c r="CI47" s="1329"/>
      <c r="CJ47" s="1329"/>
      <c r="CK47" s="1329"/>
      <c r="CL47" s="1329"/>
      <c r="CM47" s="1329"/>
      <c r="CN47" s="1329"/>
      <c r="CO47" s="1329"/>
      <c r="CP47" s="1329"/>
      <c r="CQ47" s="1329"/>
      <c r="CR47" s="1329"/>
      <c r="CS47" s="1329"/>
      <c r="CT47" s="1329"/>
      <c r="CU47" s="1329"/>
      <c r="CV47" s="1329"/>
      <c r="CW47" s="1329"/>
      <c r="CX47" s="1329"/>
      <c r="CY47" s="1329"/>
      <c r="CZ47" s="1329"/>
      <c r="DA47" s="1329"/>
    </row>
    <row r="48" spans="1:105" ht="15" customHeight="1">
      <c r="AA48" s="1330"/>
      <c r="AB48" s="1331"/>
      <c r="AC48" s="1331"/>
      <c r="AD48" s="1331"/>
      <c r="AE48" s="1331"/>
      <c r="AF48" s="1331"/>
      <c r="AG48" s="1331"/>
      <c r="AH48" s="1331"/>
      <c r="AI48" s="1331"/>
      <c r="AJ48" s="1331"/>
      <c r="AK48" s="1331"/>
      <c r="AL48" s="1331"/>
      <c r="AM48" s="1331"/>
      <c r="AN48" s="1329"/>
      <c r="AO48" s="1329"/>
      <c r="AP48" s="1329"/>
      <c r="AQ48" s="1329"/>
      <c r="AR48" s="1329"/>
      <c r="AS48" s="1329"/>
      <c r="AT48" s="1329"/>
      <c r="AU48" s="1329"/>
      <c r="AV48" s="1329"/>
      <c r="AW48" s="1329"/>
      <c r="AX48" s="1329"/>
      <c r="AY48" s="1329"/>
      <c r="AZ48" s="1329"/>
      <c r="BA48" s="1329"/>
      <c r="BB48" s="1329"/>
      <c r="BC48" s="1329"/>
      <c r="BD48" s="1329"/>
      <c r="BE48" s="1329"/>
      <c r="BF48" s="1329"/>
      <c r="BG48" s="1329"/>
      <c r="BH48" s="1329"/>
      <c r="BI48" s="1329"/>
      <c r="BJ48" s="1329"/>
      <c r="BK48" s="1329"/>
      <c r="BL48" s="1329"/>
      <c r="BM48" s="1329"/>
      <c r="BN48" s="1329"/>
      <c r="BO48" s="1329"/>
      <c r="BP48" s="1329"/>
      <c r="BQ48" s="1329"/>
      <c r="BR48" s="1329"/>
      <c r="BS48" s="1329"/>
      <c r="BT48" s="1329"/>
      <c r="BU48" s="1329"/>
      <c r="BV48" s="1329"/>
      <c r="BW48" s="1329"/>
      <c r="BX48" s="1329"/>
      <c r="BY48" s="1329"/>
      <c r="BZ48" s="1329"/>
      <c r="CA48" s="1329"/>
      <c r="CB48" s="1329"/>
      <c r="CC48" s="1329"/>
      <c r="CD48" s="1329"/>
      <c r="CE48" s="1329"/>
      <c r="CF48" s="1329"/>
      <c r="CG48" s="1329"/>
      <c r="CH48" s="1329"/>
      <c r="CI48" s="1329"/>
      <c r="CJ48" s="1329"/>
      <c r="CK48" s="1329"/>
      <c r="CL48" s="1329"/>
      <c r="CM48" s="1329"/>
      <c r="CN48" s="1329"/>
      <c r="CO48" s="1329"/>
      <c r="CP48" s="1329"/>
      <c r="CQ48" s="1329"/>
      <c r="CR48" s="1329"/>
      <c r="CS48" s="1329"/>
      <c r="CT48" s="1329"/>
      <c r="CU48" s="1329"/>
      <c r="CV48" s="1329"/>
      <c r="CW48" s="1329"/>
      <c r="CX48" s="1329"/>
      <c r="CY48" s="1329"/>
      <c r="CZ48" s="1329"/>
      <c r="DA48" s="1329"/>
    </row>
    <row r="49" spans="28:49" ht="15" customHeight="1">
      <c r="AB49" s="1331"/>
      <c r="AC49" s="1331"/>
      <c r="AD49" s="1331"/>
      <c r="AE49" s="1331"/>
      <c r="AF49" s="1331"/>
      <c r="AG49" s="1331"/>
      <c r="AH49" s="1331"/>
      <c r="AI49" s="1331"/>
      <c r="AJ49" s="1331"/>
      <c r="AK49" s="1331"/>
      <c r="AL49" s="1331"/>
      <c r="AM49" s="1331"/>
      <c r="AN49" s="1329"/>
      <c r="AO49" s="1329"/>
      <c r="AP49" s="1329"/>
      <c r="AQ49" s="1329"/>
      <c r="AR49" s="1329"/>
      <c r="AS49" s="1329"/>
      <c r="AT49" s="1329"/>
      <c r="AU49" s="1329"/>
      <c r="AV49" s="1329"/>
      <c r="AW49" s="1329"/>
    </row>
    <row r="50" spans="28:49" ht="15" customHeight="1">
      <c r="AB50" s="1331"/>
      <c r="AC50" s="1331"/>
      <c r="AD50" s="1331"/>
      <c r="AE50" s="1331"/>
      <c r="AF50" s="1331"/>
      <c r="AG50" s="1331"/>
      <c r="AH50" s="1331"/>
      <c r="AI50" s="1331"/>
      <c r="AJ50" s="1331"/>
      <c r="AK50" s="1331"/>
      <c r="AL50" s="1331"/>
      <c r="AM50" s="1331"/>
      <c r="AN50" s="1329"/>
      <c r="AO50" s="1329"/>
      <c r="AP50" s="1329"/>
      <c r="AQ50" s="1329"/>
      <c r="AR50" s="1329"/>
      <c r="AS50" s="1329"/>
      <c r="AT50" s="1329"/>
      <c r="AU50" s="1329"/>
      <c r="AV50" s="1329"/>
      <c r="AW50" s="1329"/>
    </row>
    <row r="51" spans="28:49" ht="15" customHeight="1">
      <c r="AB51" s="1331"/>
      <c r="AC51" s="1331"/>
      <c r="AD51" s="1331"/>
      <c r="AE51" s="1331"/>
      <c r="AF51" s="1331"/>
      <c r="AG51" s="1331"/>
      <c r="AH51" s="1331"/>
      <c r="AI51" s="1331"/>
      <c r="AJ51" s="1331"/>
      <c r="AK51" s="1331"/>
      <c r="AL51" s="1331"/>
      <c r="AM51" s="1331"/>
      <c r="AN51" s="1329"/>
      <c r="AO51" s="1329"/>
      <c r="AP51" s="1329"/>
      <c r="AQ51" s="1329"/>
      <c r="AR51" s="1329"/>
      <c r="AS51" s="1329"/>
      <c r="AT51" s="1329"/>
      <c r="AU51" s="1329"/>
      <c r="AV51" s="1329"/>
      <c r="AW51" s="1329"/>
    </row>
    <row r="52" spans="28:49" ht="15" customHeight="1">
      <c r="AB52" s="1331"/>
      <c r="AC52" s="1331"/>
      <c r="AD52" s="1331"/>
      <c r="AE52" s="1331"/>
      <c r="AF52" s="1331"/>
      <c r="AG52" s="1331"/>
      <c r="AH52" s="1331"/>
      <c r="AI52" s="1331"/>
      <c r="AJ52" s="1331"/>
      <c r="AK52" s="1331"/>
      <c r="AL52" s="1331"/>
      <c r="AM52" s="1331"/>
      <c r="AN52" s="1329"/>
      <c r="AO52" s="1329"/>
      <c r="AP52" s="1329"/>
      <c r="AQ52" s="1329"/>
      <c r="AR52" s="1329"/>
      <c r="AS52" s="1329"/>
      <c r="AT52" s="1329"/>
      <c r="AU52" s="1329"/>
      <c r="AV52" s="1329"/>
      <c r="AW52" s="1329"/>
    </row>
    <row r="53" spans="28:49" ht="15" customHeight="1">
      <c r="AB53" s="1329"/>
      <c r="AC53" s="1329"/>
      <c r="AD53" s="1329"/>
      <c r="AE53" s="1329"/>
      <c r="AF53" s="1329"/>
      <c r="AG53" s="1329"/>
      <c r="AH53" s="1329"/>
      <c r="AI53" s="1329"/>
      <c r="AJ53" s="1329"/>
      <c r="AK53" s="1329"/>
      <c r="AL53" s="1329"/>
      <c r="AM53" s="1329"/>
      <c r="AN53" s="1329"/>
      <c r="AO53" s="1329"/>
      <c r="AP53" s="1329"/>
      <c r="AQ53" s="1329"/>
      <c r="AR53" s="1329"/>
      <c r="AS53" s="1329"/>
      <c r="AT53" s="1329"/>
      <c r="AU53" s="1329"/>
      <c r="AV53" s="1329"/>
      <c r="AW53" s="1329"/>
    </row>
    <row r="54" spans="28:49" ht="15" customHeight="1">
      <c r="AB54" s="1329"/>
      <c r="AC54" s="1329"/>
      <c r="AD54" s="1329"/>
      <c r="AE54" s="1329"/>
      <c r="AF54" s="1329"/>
      <c r="AG54" s="1329"/>
      <c r="AH54" s="1329"/>
      <c r="AI54" s="1329"/>
      <c r="AJ54" s="1329"/>
      <c r="AK54" s="1329"/>
      <c r="AL54" s="1329"/>
      <c r="AM54" s="1329"/>
      <c r="AN54" s="1329"/>
      <c r="AO54" s="1329"/>
      <c r="AP54" s="1329"/>
      <c r="AQ54" s="1329"/>
      <c r="AR54" s="1329"/>
      <c r="AS54" s="1329"/>
      <c r="AT54" s="1329"/>
      <c r="AU54" s="1329"/>
      <c r="AV54" s="1329"/>
      <c r="AW54" s="1329"/>
    </row>
    <row r="55" spans="28:49" ht="15" customHeight="1">
      <c r="AB55" s="1329"/>
      <c r="AC55" s="1329"/>
      <c r="AD55" s="1329"/>
      <c r="AE55" s="1329"/>
      <c r="AF55" s="1329"/>
      <c r="AG55" s="1329"/>
      <c r="AH55" s="1329"/>
      <c r="AI55" s="1329"/>
      <c r="AJ55" s="1329"/>
      <c r="AK55" s="1329"/>
      <c r="AL55" s="1329"/>
      <c r="AM55" s="1329"/>
      <c r="AN55" s="1329"/>
      <c r="AO55" s="1329"/>
      <c r="AP55" s="1329"/>
      <c r="AQ55" s="1329"/>
      <c r="AR55" s="1329"/>
      <c r="AS55" s="1329"/>
      <c r="AT55" s="1329"/>
      <c r="AU55" s="1329"/>
      <c r="AV55" s="1329"/>
      <c r="AW55" s="1329"/>
    </row>
    <row r="56" spans="28:49" ht="15" customHeight="1">
      <c r="AB56" s="1329"/>
      <c r="AC56" s="1329"/>
      <c r="AD56" s="1329"/>
      <c r="AE56" s="1329"/>
      <c r="AF56" s="1329"/>
      <c r="AG56" s="1329"/>
      <c r="AH56" s="1329"/>
      <c r="AI56" s="1329"/>
      <c r="AJ56" s="1329"/>
      <c r="AK56" s="1329"/>
      <c r="AL56" s="1329"/>
      <c r="AM56" s="1329"/>
      <c r="AN56" s="1329"/>
      <c r="AO56" s="1329"/>
      <c r="AP56" s="1329"/>
      <c r="AQ56" s="1329"/>
      <c r="AR56" s="1329"/>
      <c r="AS56" s="1329"/>
      <c r="AT56" s="1329"/>
      <c r="AU56" s="1329"/>
      <c r="AV56" s="1329"/>
      <c r="AW56" s="1329"/>
    </row>
    <row r="57" spans="28:49" ht="15" customHeight="1">
      <c r="AB57" s="1329"/>
      <c r="AC57" s="1329"/>
      <c r="AD57" s="1329"/>
      <c r="AE57" s="1329"/>
      <c r="AF57" s="1329"/>
      <c r="AG57" s="1329"/>
      <c r="AH57" s="1329"/>
      <c r="AI57" s="1329"/>
      <c r="AJ57" s="1329"/>
      <c r="AK57" s="1329"/>
      <c r="AL57" s="1329"/>
      <c r="AM57" s="1329"/>
      <c r="AN57" s="1329"/>
      <c r="AO57" s="1329"/>
      <c r="AP57" s="1329"/>
      <c r="AQ57" s="1329"/>
      <c r="AR57" s="1329"/>
      <c r="AS57" s="1329"/>
      <c r="AT57" s="1329"/>
      <c r="AU57" s="1329"/>
      <c r="AV57" s="1329"/>
      <c r="AW57" s="1329"/>
    </row>
    <row r="58" spans="28:49" ht="15" customHeight="1">
      <c r="AB58" s="1329"/>
      <c r="AC58" s="1329"/>
      <c r="AD58" s="1329"/>
      <c r="AE58" s="1329"/>
      <c r="AF58" s="1329"/>
      <c r="AG58" s="1329"/>
      <c r="AH58" s="1329"/>
      <c r="AI58" s="1329"/>
      <c r="AJ58" s="1329"/>
      <c r="AK58" s="1329"/>
      <c r="AL58" s="1329"/>
      <c r="AM58" s="1329"/>
      <c r="AN58" s="1329"/>
      <c r="AO58" s="1329"/>
      <c r="AP58" s="1329"/>
      <c r="AQ58" s="1329"/>
      <c r="AR58" s="1329"/>
      <c r="AS58" s="1329"/>
      <c r="AT58" s="1329"/>
      <c r="AU58" s="1329"/>
      <c r="AV58" s="1329"/>
      <c r="AW58" s="1329"/>
    </row>
    <row r="59" spans="28:49" ht="15" customHeight="1">
      <c r="AB59" s="1329"/>
      <c r="AC59" s="1329"/>
      <c r="AD59" s="1329"/>
      <c r="AE59" s="1329"/>
      <c r="AF59" s="1329"/>
      <c r="AG59" s="1329"/>
      <c r="AH59" s="1329"/>
      <c r="AI59" s="1329"/>
      <c r="AJ59" s="1329"/>
      <c r="AK59" s="1329"/>
      <c r="AL59" s="1329"/>
      <c r="AM59" s="1329"/>
      <c r="AN59" s="1329"/>
      <c r="AO59" s="1329"/>
      <c r="AP59" s="1329"/>
      <c r="AQ59" s="1329"/>
      <c r="AR59" s="1329"/>
      <c r="AS59" s="1329"/>
      <c r="AT59" s="1329"/>
      <c r="AU59" s="1329"/>
      <c r="AV59" s="1329"/>
      <c r="AW59" s="1329"/>
    </row>
    <row r="60" spans="28:49" ht="15" customHeight="1">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row>
    <row r="61" spans="28:49" ht="15" customHeight="1">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row>
    <row r="62" spans="28:49" ht="15" customHeight="1">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row>
    <row r="63" spans="28:49" ht="15" customHeight="1">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row>
    <row r="64" spans="28:49" ht="15" customHeight="1">
      <c r="AB64" s="1329"/>
      <c r="AC64" s="1329"/>
      <c r="AD64" s="1329"/>
      <c r="AE64" s="1329"/>
      <c r="AF64" s="1329"/>
      <c r="AG64" s="1329"/>
      <c r="AH64" s="1329"/>
      <c r="AI64" s="1329"/>
      <c r="AJ64" s="1329"/>
      <c r="AK64" s="1329"/>
      <c r="AL64" s="1329"/>
      <c r="AM64" s="1329"/>
      <c r="AN64" s="1329"/>
      <c r="AO64" s="1329"/>
      <c r="AP64" s="1329"/>
      <c r="AQ64" s="1329"/>
      <c r="AR64" s="1329"/>
      <c r="AS64" s="1329"/>
      <c r="AT64" s="1329"/>
      <c r="AU64" s="1329"/>
      <c r="AV64" s="1329"/>
      <c r="AW64" s="1329"/>
    </row>
    <row r="65" spans="28:49" ht="15" customHeight="1">
      <c r="AB65" s="1329"/>
      <c r="AC65" s="1329"/>
      <c r="AD65" s="1329"/>
      <c r="AE65" s="1329"/>
      <c r="AF65" s="1329"/>
      <c r="AG65" s="1329"/>
      <c r="AH65" s="1329"/>
      <c r="AI65" s="1329"/>
      <c r="AJ65" s="1329"/>
      <c r="AK65" s="1329"/>
      <c r="AL65" s="1329"/>
      <c r="AM65" s="1329"/>
      <c r="AN65" s="1329"/>
      <c r="AO65" s="1329"/>
      <c r="AP65" s="1329"/>
      <c r="AQ65" s="1329"/>
      <c r="AR65" s="1329"/>
      <c r="AS65" s="1329"/>
      <c r="AT65" s="1329"/>
      <c r="AU65" s="1329"/>
      <c r="AV65" s="1329"/>
      <c r="AW65" s="1329"/>
    </row>
    <row r="66" spans="28:49" ht="15" customHeight="1">
      <c r="AB66" s="1329"/>
      <c r="AC66" s="1329"/>
      <c r="AD66" s="1329"/>
      <c r="AE66" s="1329"/>
      <c r="AF66" s="1329"/>
      <c r="AG66" s="1329"/>
      <c r="AH66" s="1329"/>
      <c r="AI66" s="1329"/>
      <c r="AJ66" s="1329"/>
      <c r="AK66" s="1329"/>
      <c r="AL66" s="1329"/>
      <c r="AM66" s="1329"/>
      <c r="AN66" s="1329"/>
      <c r="AO66" s="1329"/>
      <c r="AP66" s="1329"/>
      <c r="AQ66" s="1329"/>
      <c r="AR66" s="1329"/>
      <c r="AS66" s="1329"/>
      <c r="AT66" s="1329"/>
      <c r="AU66" s="1329"/>
      <c r="AV66" s="1329"/>
      <c r="AW66" s="1329"/>
    </row>
    <row r="67" spans="28:49" ht="15" customHeight="1">
      <c r="AB67" s="1329"/>
      <c r="AC67" s="1329"/>
      <c r="AD67" s="1329"/>
      <c r="AE67" s="1329"/>
      <c r="AF67" s="1329"/>
      <c r="AG67" s="1329"/>
      <c r="AH67" s="1329"/>
      <c r="AI67" s="1329"/>
      <c r="AJ67" s="1329"/>
      <c r="AK67" s="1329"/>
      <c r="AL67" s="1329"/>
      <c r="AM67" s="1329"/>
      <c r="AN67" s="1329"/>
      <c r="AO67" s="1329"/>
      <c r="AP67" s="1329"/>
      <c r="AQ67" s="1329"/>
      <c r="AR67" s="1329"/>
      <c r="AS67" s="1329"/>
      <c r="AT67" s="1329"/>
      <c r="AU67" s="1329"/>
      <c r="AV67" s="1329"/>
      <c r="AW67" s="1329"/>
    </row>
    <row r="68" spans="28:49" ht="15" customHeight="1">
      <c r="AB68" s="1329"/>
      <c r="AC68" s="1329"/>
      <c r="AD68" s="1329"/>
      <c r="AE68" s="1329"/>
      <c r="AF68" s="1329"/>
      <c r="AG68" s="1329"/>
      <c r="AH68" s="1329"/>
      <c r="AI68" s="1329"/>
      <c r="AJ68" s="1329"/>
      <c r="AK68" s="1329"/>
      <c r="AL68" s="1329"/>
      <c r="AM68" s="1329"/>
      <c r="AN68" s="1329"/>
      <c r="AO68" s="1329"/>
      <c r="AP68" s="1329"/>
      <c r="AQ68" s="1329"/>
      <c r="AR68" s="1329"/>
      <c r="AS68" s="1329"/>
      <c r="AT68" s="1329"/>
      <c r="AU68" s="1329"/>
      <c r="AV68" s="1329"/>
      <c r="AW68" s="1329"/>
    </row>
    <row r="69" spans="28:49" ht="15" customHeight="1">
      <c r="AB69" s="1329"/>
      <c r="AC69" s="1329"/>
      <c r="AD69" s="1329"/>
      <c r="AE69" s="1329"/>
      <c r="AF69" s="1329"/>
      <c r="AG69" s="1329"/>
      <c r="AH69" s="1329"/>
      <c r="AI69" s="1329"/>
      <c r="AJ69" s="1329"/>
      <c r="AK69" s="1329"/>
      <c r="AL69" s="1329"/>
      <c r="AM69" s="1329"/>
      <c r="AN69" s="1329"/>
      <c r="AO69" s="1329"/>
      <c r="AP69" s="1329"/>
      <c r="AQ69" s="1329"/>
      <c r="AR69" s="1329"/>
      <c r="AS69" s="1329"/>
      <c r="AT69" s="1329"/>
      <c r="AU69" s="1329"/>
      <c r="AV69" s="1329"/>
      <c r="AW69" s="1329"/>
    </row>
    <row r="70" spans="28:49" ht="15" customHeight="1">
      <c r="AB70" s="1329"/>
      <c r="AC70" s="1329"/>
      <c r="AD70" s="1329"/>
      <c r="AE70" s="1329"/>
      <c r="AF70" s="1329"/>
      <c r="AG70" s="1329"/>
      <c r="AH70" s="1329"/>
      <c r="AI70" s="1329"/>
      <c r="AJ70" s="1329"/>
      <c r="AK70" s="1329"/>
      <c r="AL70" s="1329"/>
      <c r="AM70" s="1329"/>
      <c r="AN70" s="1329"/>
      <c r="AO70" s="1329"/>
      <c r="AP70" s="1329"/>
      <c r="AQ70" s="1329"/>
      <c r="AR70" s="1329"/>
      <c r="AS70" s="1329"/>
      <c r="AT70" s="1329"/>
      <c r="AU70" s="1329"/>
      <c r="AV70" s="1329"/>
      <c r="AW70" s="1329"/>
    </row>
    <row r="71" spans="28:49" ht="15" customHeight="1">
      <c r="AB71" s="1329"/>
      <c r="AC71" s="1329"/>
      <c r="AD71" s="1329"/>
      <c r="AE71" s="1329"/>
      <c r="AF71" s="1329"/>
      <c r="AG71" s="1329"/>
      <c r="AH71" s="1329"/>
      <c r="AI71" s="1329"/>
      <c r="AJ71" s="1329"/>
      <c r="AK71" s="1329"/>
      <c r="AL71" s="1329"/>
      <c r="AM71" s="1329"/>
      <c r="AN71" s="1329"/>
      <c r="AO71" s="1329"/>
      <c r="AP71" s="1329"/>
      <c r="AQ71" s="1329"/>
      <c r="AR71" s="1329"/>
      <c r="AS71" s="1329"/>
      <c r="AT71" s="1329"/>
      <c r="AU71" s="1329"/>
      <c r="AV71" s="1329"/>
      <c r="AW71" s="1329"/>
    </row>
    <row r="72" spans="28:49" ht="15" customHeight="1">
      <c r="AB72" s="1329"/>
      <c r="AC72" s="1329"/>
      <c r="AD72" s="1329"/>
      <c r="AE72" s="1329"/>
      <c r="AF72" s="1329"/>
      <c r="AG72" s="1329"/>
      <c r="AH72" s="1329"/>
      <c r="AI72" s="1329"/>
      <c r="AJ72" s="1329"/>
      <c r="AK72" s="1329"/>
      <c r="AL72" s="1329"/>
      <c r="AM72" s="1329"/>
      <c r="AN72" s="1329"/>
      <c r="AO72" s="1329"/>
      <c r="AP72" s="1329"/>
      <c r="AQ72" s="1329"/>
      <c r="AR72" s="1329"/>
      <c r="AS72" s="1329"/>
      <c r="AT72" s="1329"/>
      <c r="AU72" s="1329"/>
      <c r="AV72" s="1329"/>
      <c r="AW72" s="1329"/>
    </row>
    <row r="73" spans="28:49" ht="15" customHeight="1">
      <c r="AB73" s="1329"/>
      <c r="AC73" s="1329"/>
      <c r="AD73" s="1329"/>
      <c r="AE73" s="1329"/>
      <c r="AF73" s="1329"/>
      <c r="AG73" s="1329"/>
      <c r="AH73" s="1329"/>
      <c r="AI73" s="1329"/>
      <c r="AJ73" s="1329"/>
      <c r="AK73" s="1329"/>
      <c r="AL73" s="1329"/>
      <c r="AM73" s="1329"/>
      <c r="AN73" s="1329"/>
      <c r="AO73" s="1329"/>
      <c r="AP73" s="1329"/>
      <c r="AQ73" s="1329"/>
      <c r="AR73" s="1329"/>
      <c r="AS73" s="1329"/>
      <c r="AT73" s="1329"/>
      <c r="AU73" s="1329"/>
      <c r="AV73" s="1329"/>
      <c r="AW73" s="1329"/>
    </row>
    <row r="74" spans="28:49" ht="15" customHeight="1">
      <c r="AB74" s="1329"/>
      <c r="AC74" s="1329"/>
      <c r="AD74" s="1329"/>
      <c r="AE74" s="1329"/>
      <c r="AF74" s="1329"/>
      <c r="AG74" s="1329"/>
      <c r="AH74" s="1329"/>
      <c r="AI74" s="1329"/>
      <c r="AJ74" s="1329"/>
      <c r="AK74" s="1329"/>
      <c r="AL74" s="1329"/>
      <c r="AM74" s="1329"/>
      <c r="AN74" s="1329"/>
      <c r="AO74" s="1329"/>
      <c r="AP74" s="1329"/>
      <c r="AQ74" s="1329"/>
      <c r="AR74" s="1329"/>
      <c r="AS74" s="1329"/>
      <c r="AT74" s="1329"/>
      <c r="AU74" s="1329"/>
      <c r="AV74" s="1329"/>
      <c r="AW74" s="1329"/>
    </row>
    <row r="75" spans="28:49" ht="15" customHeight="1">
      <c r="AB75" s="1329"/>
      <c r="AC75" s="1329"/>
      <c r="AD75" s="1329"/>
      <c r="AE75" s="1329"/>
      <c r="AF75" s="1329"/>
      <c r="AG75" s="1329"/>
      <c r="AH75" s="1329"/>
      <c r="AI75" s="1329"/>
      <c r="AJ75" s="1329"/>
      <c r="AK75" s="1329"/>
      <c r="AL75" s="1329"/>
      <c r="AM75" s="1329"/>
      <c r="AN75" s="1329"/>
      <c r="AO75" s="1329"/>
      <c r="AP75" s="1329"/>
      <c r="AQ75" s="1329"/>
      <c r="AR75" s="1329"/>
      <c r="AS75" s="1329"/>
      <c r="AT75" s="1329"/>
      <c r="AU75" s="1329"/>
      <c r="AV75" s="1329"/>
      <c r="AW75" s="1329"/>
    </row>
    <row r="76" spans="28:49" ht="15" customHeight="1">
      <c r="AB76" s="1329"/>
      <c r="AC76" s="1329"/>
      <c r="AD76" s="1329"/>
      <c r="AE76" s="1329"/>
      <c r="AF76" s="1329"/>
      <c r="AG76" s="1329"/>
      <c r="AH76" s="1329"/>
      <c r="AI76" s="1329"/>
      <c r="AJ76" s="1329"/>
      <c r="AK76" s="1329"/>
      <c r="AL76" s="1329"/>
      <c r="AM76" s="1329"/>
      <c r="AN76" s="1329"/>
      <c r="AO76" s="1329"/>
      <c r="AP76" s="1329"/>
      <c r="AQ76" s="1329"/>
      <c r="AR76" s="1329"/>
      <c r="AS76" s="1329"/>
      <c r="AT76" s="1329"/>
      <c r="AU76" s="1329"/>
      <c r="AV76" s="1329"/>
      <c r="AW76" s="1329"/>
    </row>
    <row r="77" spans="28:49" ht="15" customHeight="1">
      <c r="AB77" s="1329"/>
      <c r="AC77" s="1329"/>
      <c r="AD77" s="1329"/>
      <c r="AE77" s="1329"/>
      <c r="AF77" s="1329"/>
      <c r="AG77" s="1329"/>
      <c r="AH77" s="1329"/>
      <c r="AI77" s="1329"/>
      <c r="AJ77" s="1329"/>
      <c r="AK77" s="1329"/>
      <c r="AL77" s="1329"/>
      <c r="AM77" s="1329"/>
      <c r="AN77" s="1329"/>
      <c r="AO77" s="1329"/>
      <c r="AP77" s="1329"/>
      <c r="AQ77" s="1329"/>
      <c r="AR77" s="1329"/>
      <c r="AS77" s="1329"/>
      <c r="AT77" s="1329"/>
      <c r="AU77" s="1329"/>
      <c r="AV77" s="1329"/>
      <c r="AW77" s="1329"/>
    </row>
    <row r="78" spans="28:49" ht="15" customHeight="1">
      <c r="AB78" s="1329"/>
      <c r="AC78" s="1329"/>
      <c r="AD78" s="1329"/>
      <c r="AE78" s="1329"/>
      <c r="AF78" s="1329"/>
      <c r="AG78" s="1329"/>
      <c r="AH78" s="1329"/>
      <c r="AI78" s="1329"/>
      <c r="AJ78" s="1329"/>
      <c r="AK78" s="1329"/>
      <c r="AL78" s="1329"/>
      <c r="AM78" s="1329"/>
      <c r="AN78" s="1329"/>
      <c r="AO78" s="1329"/>
      <c r="AP78" s="1329"/>
      <c r="AQ78" s="1329"/>
      <c r="AR78" s="1329"/>
      <c r="AS78" s="1329"/>
      <c r="AT78" s="1329"/>
      <c r="AU78" s="1329"/>
      <c r="AV78" s="1329"/>
      <c r="AW78" s="1329"/>
    </row>
    <row r="79" spans="28:49" ht="15" customHeight="1">
      <c r="AB79" s="1329"/>
      <c r="AC79" s="1329"/>
      <c r="AD79" s="1329"/>
      <c r="AE79" s="1329"/>
      <c r="AF79" s="1329"/>
      <c r="AG79" s="1329"/>
      <c r="AH79" s="1329"/>
      <c r="AI79" s="1329"/>
      <c r="AJ79" s="1329"/>
      <c r="AK79" s="1329"/>
      <c r="AL79" s="1329"/>
      <c r="AM79" s="1329"/>
      <c r="AN79" s="1329"/>
      <c r="AO79" s="1329"/>
      <c r="AP79" s="1329"/>
      <c r="AQ79" s="1329"/>
      <c r="AR79" s="1329"/>
      <c r="AS79" s="1329"/>
      <c r="AT79" s="1329"/>
      <c r="AU79" s="1329"/>
      <c r="AV79" s="1329"/>
      <c r="AW79" s="1329"/>
    </row>
    <row r="80" spans="28:49" ht="15" customHeight="1">
      <c r="AB80" s="1329"/>
      <c r="AC80" s="1329"/>
      <c r="AD80" s="1329"/>
      <c r="AE80" s="1329"/>
      <c r="AF80" s="1329"/>
      <c r="AG80" s="1329"/>
      <c r="AH80" s="1329"/>
      <c r="AI80" s="1329"/>
      <c r="AJ80" s="1329"/>
      <c r="AK80" s="1329"/>
      <c r="AL80" s="1329"/>
      <c r="AM80" s="1329"/>
      <c r="AN80" s="1329"/>
      <c r="AO80" s="1329"/>
      <c r="AP80" s="1329"/>
      <c r="AQ80" s="1329"/>
      <c r="AR80" s="1329"/>
      <c r="AS80" s="1329"/>
      <c r="AT80" s="1329"/>
      <c r="AU80" s="1329"/>
      <c r="AV80" s="1329"/>
      <c r="AW80" s="1329"/>
    </row>
    <row r="81" spans="28:49" ht="15" customHeight="1">
      <c r="AB81" s="1329"/>
      <c r="AC81" s="1329"/>
      <c r="AD81" s="1329"/>
      <c r="AE81" s="1329"/>
      <c r="AF81" s="1329"/>
      <c r="AG81" s="1329"/>
      <c r="AH81" s="1329"/>
      <c r="AI81" s="1329"/>
      <c r="AJ81" s="1329"/>
      <c r="AK81" s="1329"/>
      <c r="AL81" s="1329"/>
      <c r="AM81" s="1329"/>
      <c r="AN81" s="1329"/>
      <c r="AO81" s="1329"/>
      <c r="AP81" s="1329"/>
      <c r="AQ81" s="1329"/>
      <c r="AR81" s="1329"/>
      <c r="AS81" s="1329"/>
      <c r="AT81" s="1329"/>
      <c r="AU81" s="1329"/>
      <c r="AV81" s="1329"/>
      <c r="AW81" s="1329"/>
    </row>
    <row r="82" spans="28:49" ht="15" customHeight="1">
      <c r="AB82" s="1329"/>
      <c r="AC82" s="1329"/>
      <c r="AD82" s="1329"/>
      <c r="AE82" s="1329"/>
      <c r="AF82" s="1329"/>
      <c r="AG82" s="1329"/>
      <c r="AH82" s="1329"/>
      <c r="AI82" s="1329"/>
      <c r="AJ82" s="1329"/>
      <c r="AK82" s="1329"/>
      <c r="AL82" s="1329"/>
      <c r="AM82" s="1329"/>
      <c r="AN82" s="1329"/>
      <c r="AO82" s="1329"/>
      <c r="AP82" s="1329"/>
      <c r="AQ82" s="1329"/>
      <c r="AR82" s="1329"/>
      <c r="AS82" s="1329"/>
      <c r="AT82" s="1329"/>
      <c r="AU82" s="1329"/>
      <c r="AV82" s="1329"/>
      <c r="AW82" s="1329"/>
    </row>
    <row r="83" spans="28:49" ht="15" customHeight="1">
      <c r="AB83" s="1329"/>
      <c r="AC83" s="1329"/>
      <c r="AD83" s="1329"/>
      <c r="AE83" s="1329"/>
      <c r="AF83" s="1329"/>
      <c r="AG83" s="1329"/>
      <c r="AH83" s="1329"/>
      <c r="AI83" s="1329"/>
      <c r="AJ83" s="1329"/>
      <c r="AK83" s="1329"/>
      <c r="AL83" s="1329"/>
      <c r="AM83" s="1329"/>
      <c r="AN83" s="1329"/>
      <c r="AO83" s="1329"/>
      <c r="AP83" s="1329"/>
      <c r="AQ83" s="1329"/>
      <c r="AR83" s="1329"/>
      <c r="AS83" s="1329"/>
      <c r="AT83" s="1329"/>
      <c r="AU83" s="1329"/>
      <c r="AV83" s="1329"/>
      <c r="AW83" s="1329"/>
    </row>
    <row r="84" spans="28:49" ht="15" customHeight="1">
      <c r="AB84" s="1329"/>
      <c r="AC84" s="1329"/>
      <c r="AD84" s="1329"/>
      <c r="AE84" s="1329"/>
      <c r="AF84" s="1329"/>
      <c r="AG84" s="1329"/>
      <c r="AH84" s="1329"/>
      <c r="AI84" s="1329"/>
      <c r="AJ84" s="1329"/>
      <c r="AK84" s="1329"/>
      <c r="AL84" s="1329"/>
      <c r="AM84" s="1329"/>
      <c r="AN84" s="1329"/>
      <c r="AO84" s="1329"/>
      <c r="AP84" s="1329"/>
      <c r="AQ84" s="1329"/>
      <c r="AR84" s="1329"/>
      <c r="AS84" s="1329"/>
      <c r="AT84" s="1329"/>
      <c r="AU84" s="1329"/>
      <c r="AV84" s="1329"/>
      <c r="AW84" s="1329"/>
    </row>
    <row r="85" spans="28:49" ht="15" customHeight="1">
      <c r="AB85" s="1329"/>
      <c r="AC85" s="1329"/>
      <c r="AD85" s="1329"/>
      <c r="AE85" s="1329"/>
      <c r="AF85" s="1329"/>
      <c r="AG85" s="1329"/>
      <c r="AH85" s="1329"/>
      <c r="AI85" s="1329"/>
      <c r="AJ85" s="1329"/>
      <c r="AK85" s="1329"/>
      <c r="AL85" s="1329"/>
      <c r="AM85" s="1329"/>
      <c r="AN85" s="1329"/>
      <c r="AO85" s="1329"/>
      <c r="AP85" s="1329"/>
      <c r="AQ85" s="1329"/>
      <c r="AR85" s="1329"/>
      <c r="AS85" s="1329"/>
      <c r="AT85" s="1329"/>
      <c r="AU85" s="1329"/>
      <c r="AV85" s="1329"/>
      <c r="AW85" s="1329"/>
    </row>
    <row r="86" spans="28:49" ht="15" customHeight="1">
      <c r="AB86" s="1329"/>
      <c r="AC86" s="1329"/>
      <c r="AD86" s="1329"/>
      <c r="AE86" s="1329"/>
      <c r="AF86" s="1329"/>
      <c r="AG86" s="1329"/>
      <c r="AH86" s="1329"/>
      <c r="AI86" s="1329"/>
      <c r="AJ86" s="1329"/>
      <c r="AK86" s="1329"/>
      <c r="AL86" s="1329"/>
      <c r="AM86" s="1329"/>
      <c r="AN86" s="1329"/>
      <c r="AO86" s="1329"/>
      <c r="AP86" s="1329"/>
      <c r="AQ86" s="1329"/>
      <c r="AR86" s="1329"/>
      <c r="AS86" s="1329"/>
      <c r="AT86" s="1329"/>
      <c r="AU86" s="1329"/>
      <c r="AV86" s="1329"/>
      <c r="AW86" s="1329"/>
    </row>
    <row r="87" spans="28:49" ht="15" customHeight="1">
      <c r="AB87" s="1329"/>
      <c r="AC87" s="1329"/>
      <c r="AD87" s="1329"/>
      <c r="AE87" s="1329"/>
      <c r="AF87" s="1329"/>
      <c r="AG87" s="1329"/>
      <c r="AH87" s="1329"/>
      <c r="AI87" s="1329"/>
      <c r="AJ87" s="1329"/>
      <c r="AK87" s="1329"/>
      <c r="AL87" s="1329"/>
      <c r="AM87" s="1329"/>
      <c r="AN87" s="1329"/>
      <c r="AO87" s="1329"/>
      <c r="AP87" s="1329"/>
      <c r="AQ87" s="1329"/>
      <c r="AR87" s="1329"/>
      <c r="AS87" s="1329"/>
      <c r="AT87" s="1329"/>
      <c r="AU87" s="1329"/>
      <c r="AV87" s="1329"/>
      <c r="AW87" s="1329"/>
    </row>
    <row r="88" spans="28:49" ht="15" customHeight="1">
      <c r="AB88" s="1329"/>
      <c r="AC88" s="1329"/>
      <c r="AD88" s="1329"/>
      <c r="AE88" s="1329"/>
      <c r="AF88" s="1329"/>
      <c r="AG88" s="1329"/>
      <c r="AH88" s="1329"/>
      <c r="AI88" s="1329"/>
      <c r="AJ88" s="1329"/>
      <c r="AK88" s="1329"/>
      <c r="AL88" s="1329"/>
      <c r="AM88" s="1329"/>
      <c r="AN88" s="1329"/>
      <c r="AO88" s="1329"/>
      <c r="AP88" s="1329"/>
      <c r="AQ88" s="1329"/>
      <c r="AR88" s="1329"/>
      <c r="AS88" s="1329"/>
      <c r="AT88" s="1329"/>
      <c r="AU88" s="1329"/>
      <c r="AV88" s="1329"/>
      <c r="AW88" s="1329"/>
    </row>
    <row r="89" spans="28:49" ht="15" customHeight="1">
      <c r="AB89" s="1329"/>
      <c r="AC89" s="1329"/>
      <c r="AD89" s="1329"/>
      <c r="AE89" s="1329"/>
      <c r="AF89" s="1329"/>
      <c r="AG89" s="1329"/>
      <c r="AH89" s="1329"/>
      <c r="AI89" s="1329"/>
      <c r="AJ89" s="1329"/>
      <c r="AK89" s="1329"/>
      <c r="AL89" s="1329"/>
      <c r="AM89" s="1329"/>
      <c r="AN89" s="1329"/>
      <c r="AO89" s="1329"/>
      <c r="AP89" s="1329"/>
      <c r="AQ89" s="1329"/>
      <c r="AR89" s="1329"/>
      <c r="AS89" s="1329"/>
      <c r="AT89" s="1329"/>
      <c r="AU89" s="1329"/>
      <c r="AV89" s="1329"/>
      <c r="AW89" s="1329"/>
    </row>
    <row r="90" spans="28:49" ht="15" customHeight="1">
      <c r="AB90" s="1329"/>
      <c r="AC90" s="1329"/>
      <c r="AD90" s="1329"/>
      <c r="AE90" s="1329"/>
      <c r="AF90" s="1329"/>
      <c r="AG90" s="1329"/>
      <c r="AH90" s="1329"/>
      <c r="AI90" s="1329"/>
      <c r="AJ90" s="1329"/>
      <c r="AK90" s="1329"/>
      <c r="AL90" s="1329"/>
      <c r="AM90" s="1329"/>
      <c r="AN90" s="1329"/>
      <c r="AO90" s="1329"/>
      <c r="AP90" s="1329"/>
      <c r="AQ90" s="1329"/>
      <c r="AR90" s="1329"/>
      <c r="AS90" s="1329"/>
      <c r="AT90" s="1329"/>
      <c r="AU90" s="1329"/>
      <c r="AV90" s="1329"/>
      <c r="AW90" s="1329"/>
    </row>
    <row r="91" spans="28:49" ht="15" customHeight="1">
      <c r="AB91" s="1329"/>
      <c r="AC91" s="1329"/>
      <c r="AD91" s="1329"/>
      <c r="AE91" s="1329"/>
      <c r="AF91" s="1329"/>
      <c r="AG91" s="1329"/>
      <c r="AH91" s="1329"/>
      <c r="AI91" s="1329"/>
      <c r="AJ91" s="1329"/>
      <c r="AK91" s="1329"/>
      <c r="AL91" s="1329"/>
      <c r="AM91" s="1329"/>
      <c r="AN91" s="1329"/>
      <c r="AO91" s="1329"/>
      <c r="AP91" s="1329"/>
      <c r="AQ91" s="1329"/>
      <c r="AR91" s="1329"/>
      <c r="AS91" s="1329"/>
      <c r="AT91" s="1329"/>
      <c r="AU91" s="1329"/>
      <c r="AV91" s="1329"/>
      <c r="AW91" s="1329"/>
    </row>
    <row r="92" spans="28:49" ht="15" customHeight="1">
      <c r="AB92" s="1329"/>
      <c r="AC92" s="1329"/>
      <c r="AD92" s="1329"/>
      <c r="AE92" s="1329"/>
      <c r="AF92" s="1329"/>
      <c r="AG92" s="1329"/>
      <c r="AH92" s="1329"/>
      <c r="AI92" s="1329"/>
      <c r="AJ92" s="1329"/>
      <c r="AK92" s="1329"/>
      <c r="AL92" s="1329"/>
      <c r="AM92" s="1329"/>
      <c r="AN92" s="1329"/>
      <c r="AO92" s="1329"/>
      <c r="AP92" s="1329"/>
      <c r="AQ92" s="1329"/>
      <c r="AR92" s="1329"/>
      <c r="AS92" s="1329"/>
      <c r="AT92" s="1329"/>
      <c r="AU92" s="1329"/>
      <c r="AV92" s="1329"/>
      <c r="AW92" s="1329"/>
    </row>
    <row r="93" spans="28:49" ht="15" customHeight="1">
      <c r="AB93" s="1329"/>
      <c r="AC93" s="1329"/>
      <c r="AD93" s="1329"/>
      <c r="AE93" s="1329"/>
      <c r="AF93" s="1329"/>
      <c r="AG93" s="1329"/>
      <c r="AH93" s="1329"/>
      <c r="AI93" s="1329"/>
      <c r="AJ93" s="1329"/>
      <c r="AK93" s="1329"/>
      <c r="AL93" s="1329"/>
      <c r="AM93" s="1329"/>
      <c r="AN93" s="1329"/>
      <c r="AO93" s="1329"/>
      <c r="AP93" s="1329"/>
      <c r="AQ93" s="1329"/>
      <c r="AR93" s="1329"/>
      <c r="AS93" s="1329"/>
      <c r="AT93" s="1329"/>
      <c r="AU93" s="1329"/>
      <c r="AV93" s="1329"/>
      <c r="AW93" s="1329"/>
    </row>
    <row r="94" spans="28:49" ht="15" customHeight="1">
      <c r="AB94" s="1329"/>
      <c r="AC94" s="1329"/>
      <c r="AD94" s="1329"/>
      <c r="AE94" s="1329"/>
      <c r="AF94" s="1329"/>
      <c r="AG94" s="1329"/>
      <c r="AH94" s="1329"/>
      <c r="AI94" s="1329"/>
      <c r="AJ94" s="1329"/>
      <c r="AK94" s="1329"/>
      <c r="AL94" s="1329"/>
      <c r="AM94" s="1329"/>
      <c r="AN94" s="1329"/>
      <c r="AO94" s="1329"/>
      <c r="AP94" s="1329"/>
      <c r="AQ94" s="1329"/>
      <c r="AR94" s="1329"/>
      <c r="AS94" s="1329"/>
      <c r="AT94" s="1329"/>
      <c r="AU94" s="1329"/>
      <c r="AV94" s="1329"/>
      <c r="AW94" s="1329"/>
    </row>
    <row r="95" spans="28:49" ht="15" customHeight="1">
      <c r="AB95" s="1329"/>
      <c r="AC95" s="1329"/>
      <c r="AD95" s="1329"/>
      <c r="AE95" s="1329"/>
      <c r="AF95" s="1329"/>
      <c r="AG95" s="1329"/>
      <c r="AH95" s="1329"/>
      <c r="AI95" s="1329"/>
      <c r="AJ95" s="1329"/>
      <c r="AK95" s="1329"/>
      <c r="AL95" s="1329"/>
      <c r="AM95" s="1329"/>
      <c r="AN95" s="1329"/>
      <c r="AO95" s="1329"/>
      <c r="AP95" s="1329"/>
      <c r="AQ95" s="1329"/>
      <c r="AR95" s="1329"/>
      <c r="AS95" s="1329"/>
      <c r="AT95" s="1329"/>
      <c r="AU95" s="1329"/>
      <c r="AV95" s="1329"/>
      <c r="AW95" s="1329"/>
    </row>
    <row r="96" spans="28:49" ht="15" customHeight="1">
      <c r="AB96" s="1329"/>
      <c r="AC96" s="1329"/>
      <c r="AD96" s="1329"/>
      <c r="AE96" s="1329"/>
      <c r="AF96" s="1329"/>
      <c r="AG96" s="1329"/>
      <c r="AH96" s="1329"/>
      <c r="AI96" s="1329"/>
      <c r="AJ96" s="1329"/>
      <c r="AK96" s="1329"/>
      <c r="AL96" s="1329"/>
      <c r="AM96" s="1329"/>
      <c r="AN96" s="1329"/>
      <c r="AO96" s="1329"/>
      <c r="AP96" s="1329"/>
      <c r="AQ96" s="1329"/>
      <c r="AR96" s="1329"/>
      <c r="AS96" s="1329"/>
      <c r="AT96" s="1329"/>
      <c r="AU96" s="1329"/>
      <c r="AV96" s="1329"/>
      <c r="AW96" s="1329"/>
    </row>
    <row r="97" spans="28:49" ht="15" customHeight="1">
      <c r="AB97" s="1329"/>
      <c r="AC97" s="1329"/>
      <c r="AD97" s="1329"/>
      <c r="AE97" s="1329"/>
      <c r="AF97" s="1329"/>
      <c r="AG97" s="1329"/>
      <c r="AH97" s="1329"/>
      <c r="AI97" s="1329"/>
      <c r="AJ97" s="1329"/>
      <c r="AK97" s="1329"/>
      <c r="AL97" s="1329"/>
      <c r="AM97" s="1329"/>
      <c r="AN97" s="1329"/>
      <c r="AO97" s="1329"/>
      <c r="AP97" s="1329"/>
      <c r="AQ97" s="1329"/>
      <c r="AR97" s="1329"/>
      <c r="AS97" s="1329"/>
      <c r="AT97" s="1329"/>
      <c r="AU97" s="1329"/>
      <c r="AV97" s="1329"/>
      <c r="AW97" s="1329"/>
    </row>
    <row r="98" spans="28:49" ht="15" customHeight="1">
      <c r="AB98" s="1329"/>
      <c r="AC98" s="1329"/>
      <c r="AD98" s="1329"/>
      <c r="AE98" s="1329"/>
      <c r="AF98" s="1329"/>
      <c r="AG98" s="1329"/>
      <c r="AH98" s="1329"/>
      <c r="AI98" s="1329"/>
      <c r="AJ98" s="1329"/>
      <c r="AK98" s="1329"/>
      <c r="AL98" s="1329"/>
      <c r="AM98" s="1329"/>
      <c r="AN98" s="1329"/>
      <c r="AO98" s="1329"/>
      <c r="AP98" s="1329"/>
      <c r="AQ98" s="1329"/>
      <c r="AR98" s="1329"/>
      <c r="AS98" s="1329"/>
      <c r="AT98" s="1329"/>
      <c r="AU98" s="1329"/>
      <c r="AV98" s="1329"/>
      <c r="AW98" s="1329"/>
    </row>
    <row r="99" spans="28:49" ht="15" customHeight="1">
      <c r="AB99" s="1329"/>
      <c r="AC99" s="1329"/>
      <c r="AD99" s="1329"/>
      <c r="AE99" s="1329"/>
      <c r="AF99" s="1329"/>
      <c r="AG99" s="1329"/>
      <c r="AH99" s="1329"/>
      <c r="AI99" s="1329"/>
      <c r="AJ99" s="1329"/>
      <c r="AK99" s="1329"/>
      <c r="AL99" s="1329"/>
      <c r="AM99" s="1329"/>
      <c r="AN99" s="1329"/>
      <c r="AO99" s="1329"/>
      <c r="AP99" s="1329"/>
      <c r="AQ99" s="1329"/>
      <c r="AR99" s="1329"/>
      <c r="AS99" s="1329"/>
      <c r="AT99" s="1329"/>
      <c r="AU99" s="1329"/>
      <c r="AV99" s="1329"/>
      <c r="AW99" s="1329"/>
    </row>
    <row r="100" spans="28:49" ht="15" customHeight="1">
      <c r="AB100" s="1329"/>
      <c r="AC100" s="1329"/>
      <c r="AD100" s="1329"/>
      <c r="AE100" s="1329"/>
      <c r="AF100" s="1329"/>
      <c r="AG100" s="1329"/>
      <c r="AH100" s="1329"/>
      <c r="AI100" s="1329"/>
      <c r="AJ100" s="1329"/>
      <c r="AK100" s="1329"/>
      <c r="AL100" s="1329"/>
      <c r="AM100" s="1329"/>
      <c r="AN100" s="1329"/>
      <c r="AO100" s="1329"/>
      <c r="AP100" s="1329"/>
      <c r="AQ100" s="1329"/>
      <c r="AR100" s="1329"/>
      <c r="AS100" s="1329"/>
      <c r="AT100" s="1329"/>
      <c r="AU100" s="1329"/>
      <c r="AV100" s="1329"/>
      <c r="AW100" s="1329"/>
    </row>
    <row r="101" spans="28:49" ht="15" customHeight="1">
      <c r="AB101" s="1329"/>
      <c r="AC101" s="1329"/>
      <c r="AD101" s="1329"/>
      <c r="AE101" s="1329"/>
      <c r="AF101" s="1329"/>
      <c r="AG101" s="1329"/>
      <c r="AH101" s="1329"/>
      <c r="AI101" s="1329"/>
      <c r="AJ101" s="1329"/>
      <c r="AK101" s="1329"/>
      <c r="AL101" s="1329"/>
      <c r="AM101" s="1329"/>
      <c r="AN101" s="1329"/>
      <c r="AO101" s="1329"/>
      <c r="AP101" s="1329"/>
      <c r="AQ101" s="1329"/>
      <c r="AR101" s="1329"/>
      <c r="AS101" s="1329"/>
      <c r="AT101" s="1329"/>
      <c r="AU101" s="1329"/>
      <c r="AV101" s="1329"/>
      <c r="AW101" s="1329"/>
    </row>
    <row r="102" spans="28:49" ht="15" customHeight="1">
      <c r="AB102" s="1329"/>
      <c r="AC102" s="1329"/>
      <c r="AD102" s="1329"/>
      <c r="AE102" s="1329"/>
      <c r="AF102" s="1329"/>
      <c r="AG102" s="1329"/>
      <c r="AH102" s="1329"/>
      <c r="AI102" s="1329"/>
      <c r="AJ102" s="1329"/>
      <c r="AK102" s="1329"/>
      <c r="AL102" s="1329"/>
      <c r="AM102" s="1329"/>
      <c r="AN102" s="1329"/>
      <c r="AO102" s="1329"/>
      <c r="AP102" s="1329"/>
      <c r="AQ102" s="1329"/>
      <c r="AR102" s="1329"/>
      <c r="AS102" s="1329"/>
      <c r="AT102" s="1329"/>
      <c r="AU102" s="1329"/>
      <c r="AV102" s="1329"/>
      <c r="AW102" s="1329"/>
    </row>
    <row r="103" spans="28:49" ht="15" customHeight="1">
      <c r="AB103" s="1329"/>
      <c r="AC103" s="1329"/>
      <c r="AD103" s="1329"/>
      <c r="AE103" s="1329"/>
      <c r="AF103" s="1329"/>
      <c r="AG103" s="1329"/>
      <c r="AH103" s="1329"/>
      <c r="AI103" s="1329"/>
      <c r="AJ103" s="1329"/>
      <c r="AK103" s="1329"/>
      <c r="AL103" s="1329"/>
      <c r="AM103" s="1329"/>
      <c r="AN103" s="1329"/>
      <c r="AO103" s="1329"/>
      <c r="AP103" s="1329"/>
      <c r="AQ103" s="1329"/>
      <c r="AR103" s="1329"/>
      <c r="AS103" s="1329"/>
      <c r="AT103" s="1329"/>
      <c r="AU103" s="1329"/>
      <c r="AV103" s="1329"/>
      <c r="AW103" s="1329"/>
    </row>
    <row r="104" spans="28:49" ht="15" customHeight="1">
      <c r="AB104" s="1329"/>
      <c r="AC104" s="1329"/>
      <c r="AD104" s="1329"/>
      <c r="AE104" s="1329"/>
      <c r="AF104" s="1329"/>
      <c r="AG104" s="1329"/>
      <c r="AH104" s="1329"/>
      <c r="AI104" s="1329"/>
      <c r="AJ104" s="1329"/>
      <c r="AK104" s="1329"/>
      <c r="AL104" s="1329"/>
      <c r="AM104" s="1329"/>
      <c r="AN104" s="1329"/>
      <c r="AO104" s="1329"/>
      <c r="AP104" s="1329"/>
      <c r="AQ104" s="1329"/>
      <c r="AR104" s="1329"/>
      <c r="AS104" s="1329"/>
      <c r="AT104" s="1329"/>
      <c r="AU104" s="1329"/>
      <c r="AV104" s="1329"/>
      <c r="AW104" s="1329"/>
    </row>
    <row r="105" spans="28:49" ht="15" customHeight="1">
      <c r="AB105" s="1329"/>
      <c r="AC105" s="1329"/>
      <c r="AD105" s="1329"/>
      <c r="AE105" s="1329"/>
      <c r="AF105" s="1329"/>
      <c r="AG105" s="1329"/>
      <c r="AH105" s="1329"/>
      <c r="AI105" s="1329"/>
      <c r="AJ105" s="1329"/>
      <c r="AK105" s="1329"/>
      <c r="AL105" s="1329"/>
      <c r="AM105" s="1329"/>
      <c r="AN105" s="1329"/>
      <c r="AO105" s="1329"/>
      <c r="AP105" s="1329"/>
      <c r="AQ105" s="1329"/>
      <c r="AR105" s="1329"/>
      <c r="AS105" s="1329"/>
      <c r="AT105" s="1329"/>
      <c r="AU105" s="1329"/>
      <c r="AV105" s="1329"/>
      <c r="AW105" s="1329"/>
    </row>
    <row r="106" spans="28:49" ht="15" customHeight="1">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row>
    <row r="107" spans="28:49" ht="15" customHeight="1">
      <c r="AB107" s="1329"/>
      <c r="AC107" s="1329"/>
      <c r="AD107" s="1329"/>
      <c r="AE107" s="1329"/>
      <c r="AF107" s="1329"/>
      <c r="AG107" s="1329"/>
      <c r="AH107" s="1329"/>
      <c r="AI107" s="1329"/>
      <c r="AJ107" s="1329"/>
      <c r="AK107" s="1329"/>
      <c r="AL107" s="1329"/>
      <c r="AM107" s="1329"/>
      <c r="AN107" s="1329"/>
      <c r="AO107" s="1329"/>
      <c r="AP107" s="1329"/>
      <c r="AQ107" s="1329"/>
      <c r="AR107" s="1329"/>
      <c r="AS107" s="1329"/>
      <c r="AT107" s="1329"/>
      <c r="AU107" s="1329"/>
      <c r="AV107" s="1329"/>
      <c r="AW107" s="1329"/>
    </row>
    <row r="108" spans="28:49" ht="15" customHeight="1">
      <c r="AB108" s="1329"/>
      <c r="AC108" s="1329"/>
      <c r="AD108" s="1329"/>
      <c r="AE108" s="1329"/>
      <c r="AF108" s="1329"/>
      <c r="AG108" s="1329"/>
      <c r="AH108" s="1329"/>
      <c r="AI108" s="1329"/>
      <c r="AJ108" s="1329"/>
      <c r="AK108" s="1329"/>
      <c r="AL108" s="1329"/>
      <c r="AM108" s="1329"/>
      <c r="AN108" s="1329"/>
      <c r="AO108" s="1329"/>
      <c r="AP108" s="1329"/>
      <c r="AQ108" s="1329"/>
      <c r="AR108" s="1329"/>
      <c r="AS108" s="1329"/>
      <c r="AT108" s="1329"/>
      <c r="AU108" s="1329"/>
      <c r="AV108" s="1329"/>
      <c r="AW108" s="1329"/>
    </row>
    <row r="109" spans="28:49" ht="15" customHeight="1">
      <c r="AB109" s="1329"/>
      <c r="AC109" s="1329"/>
      <c r="AD109" s="1329"/>
      <c r="AE109" s="1329"/>
      <c r="AF109" s="1329"/>
      <c r="AG109" s="1329"/>
      <c r="AH109" s="1329"/>
      <c r="AI109" s="1329"/>
      <c r="AJ109" s="1329"/>
      <c r="AK109" s="1329"/>
      <c r="AL109" s="1329"/>
      <c r="AM109" s="1329"/>
      <c r="AN109" s="1329"/>
      <c r="AO109" s="1329"/>
      <c r="AP109" s="1329"/>
      <c r="AQ109" s="1329"/>
      <c r="AR109" s="1329"/>
      <c r="AS109" s="1329"/>
      <c r="AT109" s="1329"/>
      <c r="AU109" s="1329"/>
      <c r="AV109" s="1329"/>
      <c r="AW109" s="1329"/>
    </row>
    <row r="110" spans="28:49" ht="15" customHeight="1">
      <c r="AB110" s="1329"/>
      <c r="AC110" s="1329"/>
      <c r="AD110" s="1329"/>
      <c r="AE110" s="1329"/>
      <c r="AF110" s="1329"/>
      <c r="AG110" s="1329"/>
      <c r="AH110" s="1329"/>
      <c r="AI110" s="1329"/>
      <c r="AJ110" s="1329"/>
      <c r="AK110" s="1329"/>
      <c r="AL110" s="1329"/>
      <c r="AM110" s="1329"/>
      <c r="AN110" s="1329"/>
      <c r="AO110" s="1329"/>
      <c r="AP110" s="1329"/>
      <c r="AQ110" s="1329"/>
      <c r="AR110" s="1329"/>
      <c r="AS110" s="1329"/>
      <c r="AT110" s="1329"/>
      <c r="AU110" s="1329"/>
      <c r="AV110" s="1329"/>
      <c r="AW110" s="1329"/>
    </row>
    <row r="111" spans="28:49" ht="15" customHeight="1">
      <c r="AB111" s="1329"/>
      <c r="AC111" s="1329"/>
      <c r="AD111" s="1329"/>
      <c r="AE111" s="1329"/>
      <c r="AF111" s="1329"/>
      <c r="AG111" s="1329"/>
      <c r="AH111" s="1329"/>
      <c r="AI111" s="1329"/>
      <c r="AJ111" s="1329"/>
      <c r="AK111" s="1329"/>
      <c r="AL111" s="1329"/>
      <c r="AM111" s="1329"/>
      <c r="AN111" s="1329"/>
      <c r="AO111" s="1329"/>
      <c r="AP111" s="1329"/>
      <c r="AQ111" s="1329"/>
      <c r="AR111" s="1329"/>
      <c r="AS111" s="1329"/>
      <c r="AT111" s="1329"/>
      <c r="AU111" s="1329"/>
      <c r="AV111" s="1329"/>
      <c r="AW111" s="1329"/>
    </row>
    <row r="112" spans="28:49" ht="15" customHeight="1">
      <c r="AB112" s="1329"/>
      <c r="AC112" s="1329"/>
      <c r="AD112" s="1329"/>
      <c r="AE112" s="1329"/>
      <c r="AF112" s="1329"/>
      <c r="AG112" s="1329"/>
      <c r="AH112" s="1329"/>
      <c r="AI112" s="1329"/>
      <c r="AJ112" s="1329"/>
      <c r="AK112" s="1329"/>
      <c r="AL112" s="1329"/>
      <c r="AM112" s="1329"/>
      <c r="AN112" s="1329"/>
      <c r="AO112" s="1329"/>
      <c r="AP112" s="1329"/>
      <c r="AQ112" s="1329"/>
      <c r="AR112" s="1329"/>
      <c r="AS112" s="1329"/>
      <c r="AT112" s="1329"/>
      <c r="AU112" s="1329"/>
      <c r="AV112" s="1329"/>
      <c r="AW112" s="1329"/>
    </row>
    <row r="113" spans="28:49" ht="15" customHeight="1">
      <c r="AB113" s="1329"/>
      <c r="AC113" s="1329"/>
      <c r="AD113" s="1329"/>
      <c r="AE113" s="1329"/>
      <c r="AF113" s="1329"/>
      <c r="AG113" s="1329"/>
      <c r="AH113" s="1329"/>
      <c r="AI113" s="1329"/>
      <c r="AJ113" s="1329"/>
      <c r="AK113" s="1329"/>
      <c r="AL113" s="1329"/>
      <c r="AM113" s="1329"/>
      <c r="AN113" s="1329"/>
      <c r="AO113" s="1329"/>
      <c r="AP113" s="1329"/>
      <c r="AQ113" s="1329"/>
      <c r="AR113" s="1329"/>
      <c r="AS113" s="1329"/>
      <c r="AT113" s="1329"/>
      <c r="AU113" s="1329"/>
      <c r="AV113" s="1329"/>
      <c r="AW113" s="1329"/>
    </row>
    <row r="114" spans="28:49" ht="15" customHeight="1">
      <c r="AB114" s="1329"/>
      <c r="AC114" s="1329"/>
      <c r="AD114" s="1329"/>
      <c r="AE114" s="1329"/>
      <c r="AF114" s="1329"/>
      <c r="AG114" s="1329"/>
      <c r="AH114" s="1329"/>
      <c r="AI114" s="1329"/>
      <c r="AJ114" s="1329"/>
      <c r="AK114" s="1329"/>
      <c r="AL114" s="1329"/>
      <c r="AM114" s="1329"/>
      <c r="AN114" s="1329"/>
      <c r="AO114" s="1329"/>
      <c r="AP114" s="1329"/>
      <c r="AQ114" s="1329"/>
      <c r="AR114" s="1329"/>
      <c r="AS114" s="1329"/>
      <c r="AT114" s="1329"/>
      <c r="AU114" s="1329"/>
      <c r="AV114" s="1329"/>
      <c r="AW114" s="1329"/>
    </row>
    <row r="115" spans="28:49" ht="15" customHeight="1">
      <c r="AB115" s="1329"/>
      <c r="AC115" s="1329"/>
      <c r="AD115" s="1329"/>
      <c r="AE115" s="1329"/>
      <c r="AF115" s="1329"/>
      <c r="AG115" s="1329"/>
      <c r="AH115" s="1329"/>
      <c r="AI115" s="1329"/>
      <c r="AJ115" s="1329"/>
      <c r="AK115" s="1329"/>
      <c r="AL115" s="1329"/>
      <c r="AM115" s="1329"/>
      <c r="AN115" s="1329"/>
      <c r="AO115" s="1329"/>
      <c r="AP115" s="1329"/>
      <c r="AQ115" s="1329"/>
      <c r="AR115" s="1329"/>
      <c r="AS115" s="1329"/>
      <c r="AT115" s="1329"/>
      <c r="AU115" s="1329"/>
      <c r="AV115" s="1329"/>
      <c r="AW115" s="1329"/>
    </row>
    <row r="116" spans="28:49" ht="15" customHeight="1">
      <c r="AB116" s="1329"/>
      <c r="AC116" s="1329"/>
      <c r="AD116" s="1329"/>
      <c r="AE116" s="1329"/>
      <c r="AF116" s="1329"/>
      <c r="AG116" s="1329"/>
      <c r="AH116" s="1329"/>
      <c r="AI116" s="1329"/>
      <c r="AJ116" s="1329"/>
      <c r="AK116" s="1329"/>
      <c r="AL116" s="1329"/>
      <c r="AM116" s="1329"/>
      <c r="AN116" s="1329"/>
      <c r="AO116" s="1329"/>
      <c r="AP116" s="1329"/>
      <c r="AQ116" s="1329"/>
      <c r="AR116" s="1329"/>
      <c r="AS116" s="1329"/>
      <c r="AT116" s="1329"/>
      <c r="AU116" s="1329"/>
      <c r="AV116" s="1329"/>
      <c r="AW116" s="1329"/>
    </row>
    <row r="117" spans="28:49" ht="15" customHeight="1">
      <c r="AB117" s="1329"/>
      <c r="AC117" s="1329"/>
      <c r="AD117" s="1329"/>
      <c r="AE117" s="1329"/>
      <c r="AF117" s="1329"/>
      <c r="AG117" s="1329"/>
      <c r="AH117" s="1329"/>
      <c r="AI117" s="1329"/>
      <c r="AJ117" s="1329"/>
      <c r="AK117" s="1329"/>
      <c r="AL117" s="1329"/>
      <c r="AM117" s="1329"/>
      <c r="AN117" s="1329"/>
      <c r="AO117" s="1329"/>
      <c r="AP117" s="1329"/>
      <c r="AQ117" s="1329"/>
      <c r="AR117" s="1329"/>
      <c r="AS117" s="1329"/>
      <c r="AT117" s="1329"/>
      <c r="AU117" s="1329"/>
      <c r="AV117" s="1329"/>
      <c r="AW117" s="1329"/>
    </row>
    <row r="118" spans="28:49" ht="15" customHeight="1">
      <c r="AB118" s="1329"/>
      <c r="AC118" s="1329"/>
      <c r="AD118" s="1329"/>
      <c r="AE118" s="1329"/>
      <c r="AF118" s="1329"/>
      <c r="AG118" s="1329"/>
      <c r="AH118" s="1329"/>
      <c r="AI118" s="1329"/>
      <c r="AJ118" s="1329"/>
      <c r="AK118" s="1329"/>
      <c r="AL118" s="1329"/>
      <c r="AM118" s="1329"/>
      <c r="AN118" s="1329"/>
      <c r="AO118" s="1329"/>
      <c r="AP118" s="1329"/>
      <c r="AQ118" s="1329"/>
      <c r="AR118" s="1329"/>
      <c r="AS118" s="1329"/>
      <c r="AT118" s="1329"/>
      <c r="AU118" s="1329"/>
      <c r="AV118" s="1329"/>
      <c r="AW118" s="1329"/>
    </row>
    <row r="119" spans="28:49" ht="15" customHeight="1">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row>
    <row r="120" spans="28:49" ht="15" customHeight="1">
      <c r="AB120" s="1329"/>
      <c r="AC120" s="1329"/>
      <c r="AD120" s="1329"/>
      <c r="AE120" s="1329"/>
      <c r="AF120" s="1329"/>
      <c r="AG120" s="1329"/>
      <c r="AH120" s="1329"/>
      <c r="AI120" s="1329"/>
      <c r="AJ120" s="1329"/>
      <c r="AK120" s="1329"/>
      <c r="AL120" s="1329"/>
      <c r="AM120" s="1329"/>
      <c r="AN120" s="1329"/>
      <c r="AO120" s="1329"/>
      <c r="AP120" s="1329"/>
      <c r="AQ120" s="1329"/>
      <c r="AR120" s="1329"/>
      <c r="AS120" s="1329"/>
      <c r="AT120" s="1329"/>
      <c r="AU120" s="1329"/>
      <c r="AV120" s="1329"/>
      <c r="AW120" s="1329"/>
    </row>
    <row r="121" spans="28:49" ht="15" customHeight="1">
      <c r="AB121" s="1329"/>
      <c r="AC121" s="1329"/>
      <c r="AD121" s="1329"/>
      <c r="AE121" s="1329"/>
      <c r="AF121" s="1329"/>
      <c r="AG121" s="1329"/>
      <c r="AH121" s="1329"/>
      <c r="AI121" s="1329"/>
      <c r="AJ121" s="1329"/>
      <c r="AK121" s="1329"/>
      <c r="AL121" s="1329"/>
      <c r="AM121" s="1329"/>
      <c r="AN121" s="1329"/>
      <c r="AO121" s="1329"/>
      <c r="AP121" s="1329"/>
      <c r="AQ121" s="1329"/>
      <c r="AR121" s="1329"/>
      <c r="AS121" s="1329"/>
      <c r="AT121" s="1329"/>
      <c r="AU121" s="1329"/>
      <c r="AV121" s="1329"/>
      <c r="AW121" s="1329"/>
    </row>
    <row r="122" spans="28:49" ht="15" customHeight="1">
      <c r="AB122" s="1329"/>
      <c r="AC122" s="1329"/>
      <c r="AD122" s="1329"/>
      <c r="AE122" s="1329"/>
      <c r="AF122" s="1329"/>
      <c r="AG122" s="1329"/>
      <c r="AH122" s="1329"/>
      <c r="AI122" s="1329"/>
      <c r="AJ122" s="1329"/>
      <c r="AK122" s="1329"/>
      <c r="AL122" s="1329"/>
      <c r="AM122" s="1329"/>
      <c r="AN122" s="1329"/>
      <c r="AO122" s="1329"/>
      <c r="AP122" s="1329"/>
      <c r="AQ122" s="1329"/>
      <c r="AR122" s="1329"/>
      <c r="AS122" s="1329"/>
      <c r="AT122" s="1329"/>
      <c r="AU122" s="1329"/>
      <c r="AV122" s="1329"/>
      <c r="AW122" s="1329"/>
    </row>
    <row r="123" spans="28:49" ht="15" customHeight="1">
      <c r="AB123" s="1329"/>
      <c r="AC123" s="1329"/>
      <c r="AD123" s="1329"/>
      <c r="AE123" s="1329"/>
      <c r="AF123" s="1329"/>
      <c r="AG123" s="1329"/>
      <c r="AH123" s="1329"/>
      <c r="AI123" s="1329"/>
      <c r="AJ123" s="1329"/>
      <c r="AK123" s="1329"/>
      <c r="AL123" s="1329"/>
      <c r="AM123" s="1329"/>
      <c r="AN123" s="1329"/>
      <c r="AO123" s="1329"/>
      <c r="AP123" s="1329"/>
      <c r="AQ123" s="1329"/>
      <c r="AR123" s="1329"/>
      <c r="AS123" s="1329"/>
      <c r="AT123" s="1329"/>
      <c r="AU123" s="1329"/>
      <c r="AV123" s="1329"/>
      <c r="AW123" s="1329"/>
    </row>
    <row r="124" spans="28:49" ht="15" customHeight="1">
      <c r="AB124" s="1329"/>
      <c r="AC124" s="1329"/>
      <c r="AD124" s="1329"/>
      <c r="AE124" s="1329"/>
      <c r="AF124" s="1329"/>
      <c r="AG124" s="1329"/>
      <c r="AH124" s="1329"/>
      <c r="AI124" s="1329"/>
      <c r="AJ124" s="1329"/>
      <c r="AK124" s="1329"/>
      <c r="AL124" s="1329"/>
      <c r="AM124" s="1329"/>
      <c r="AN124" s="1329"/>
      <c r="AO124" s="1329"/>
      <c r="AP124" s="1329"/>
      <c r="AQ124" s="1329"/>
      <c r="AR124" s="1329"/>
      <c r="AS124" s="1329"/>
      <c r="AT124" s="1329"/>
      <c r="AU124" s="1329"/>
      <c r="AV124" s="1329"/>
      <c r="AW124" s="1329"/>
    </row>
    <row r="125" spans="28:49" ht="15" customHeight="1">
      <c r="AB125" s="1329"/>
      <c r="AC125" s="1329"/>
      <c r="AD125" s="1329"/>
      <c r="AE125" s="1329"/>
      <c r="AF125" s="1329"/>
      <c r="AG125" s="1329"/>
      <c r="AH125" s="1329"/>
      <c r="AI125" s="1329"/>
      <c r="AJ125" s="1329"/>
      <c r="AK125" s="1329"/>
      <c r="AL125" s="1329"/>
      <c r="AM125" s="1329"/>
      <c r="AN125" s="1329"/>
      <c r="AO125" s="1329"/>
      <c r="AP125" s="1329"/>
      <c r="AQ125" s="1329"/>
      <c r="AR125" s="1329"/>
      <c r="AS125" s="1329"/>
      <c r="AT125" s="1329"/>
      <c r="AU125" s="1329"/>
      <c r="AV125" s="1329"/>
      <c r="AW125" s="1329"/>
    </row>
    <row r="126" spans="28:49" ht="15" customHeight="1">
      <c r="AB126" s="1329"/>
      <c r="AC126" s="1329"/>
      <c r="AD126" s="1329"/>
      <c r="AE126" s="1329"/>
      <c r="AF126" s="1329"/>
      <c r="AG126" s="1329"/>
      <c r="AH126" s="1329"/>
      <c r="AI126" s="1329"/>
      <c r="AJ126" s="1329"/>
      <c r="AK126" s="1329"/>
      <c r="AL126" s="1329"/>
      <c r="AM126" s="1329"/>
      <c r="AN126" s="1329"/>
      <c r="AO126" s="1329"/>
      <c r="AP126" s="1329"/>
      <c r="AQ126" s="1329"/>
      <c r="AR126" s="1329"/>
      <c r="AS126" s="1329"/>
      <c r="AT126" s="1329"/>
      <c r="AU126" s="1329"/>
      <c r="AV126" s="1329"/>
      <c r="AW126" s="1329"/>
    </row>
    <row r="127" spans="28:49" ht="15" customHeight="1">
      <c r="AB127" s="1329"/>
      <c r="AC127" s="1329"/>
      <c r="AD127" s="1329"/>
      <c r="AE127" s="1329"/>
      <c r="AF127" s="1329"/>
      <c r="AG127" s="1329"/>
      <c r="AH127" s="1329"/>
      <c r="AI127" s="1329"/>
      <c r="AJ127" s="1329"/>
      <c r="AK127" s="1329"/>
      <c r="AL127" s="1329"/>
      <c r="AM127" s="1329"/>
      <c r="AN127" s="1329"/>
      <c r="AO127" s="1329"/>
      <c r="AP127" s="1329"/>
      <c r="AQ127" s="1329"/>
      <c r="AR127" s="1329"/>
      <c r="AS127" s="1329"/>
      <c r="AT127" s="1329"/>
      <c r="AU127" s="1329"/>
      <c r="AV127" s="1329"/>
      <c r="AW127" s="1329"/>
    </row>
    <row r="128" spans="28:49" ht="15" customHeight="1">
      <c r="AB128" s="1329"/>
      <c r="AC128" s="1329"/>
      <c r="AD128" s="1329"/>
      <c r="AE128" s="1329"/>
      <c r="AF128" s="1329"/>
      <c r="AG128" s="1329"/>
      <c r="AH128" s="1329"/>
      <c r="AI128" s="1329"/>
      <c r="AJ128" s="1329"/>
      <c r="AK128" s="1329"/>
      <c r="AL128" s="1329"/>
      <c r="AM128" s="1329"/>
      <c r="AN128" s="1329"/>
      <c r="AO128" s="1329"/>
      <c r="AP128" s="1329"/>
      <c r="AQ128" s="1329"/>
      <c r="AR128" s="1329"/>
      <c r="AS128" s="1329"/>
      <c r="AT128" s="1329"/>
      <c r="AU128" s="1329"/>
      <c r="AV128" s="1329"/>
      <c r="AW128" s="1329"/>
    </row>
    <row r="129" spans="28:49" ht="15" customHeight="1">
      <c r="AB129" s="1329"/>
      <c r="AC129" s="1329"/>
      <c r="AD129" s="1329"/>
      <c r="AE129" s="1329"/>
      <c r="AF129" s="1329"/>
      <c r="AG129" s="1329"/>
      <c r="AH129" s="1329"/>
      <c r="AI129" s="1329"/>
      <c r="AJ129" s="1329"/>
      <c r="AK129" s="1329"/>
      <c r="AL129" s="1329"/>
      <c r="AM129" s="1329"/>
      <c r="AN129" s="1329"/>
      <c r="AO129" s="1329"/>
      <c r="AP129" s="1329"/>
      <c r="AQ129" s="1329"/>
      <c r="AR129" s="1329"/>
      <c r="AS129" s="1329"/>
      <c r="AT129" s="1329"/>
      <c r="AU129" s="1329"/>
      <c r="AV129" s="1329"/>
      <c r="AW129" s="1329"/>
    </row>
    <row r="130" spans="28:49" ht="15" customHeight="1">
      <c r="AB130" s="1329"/>
      <c r="AC130" s="1329"/>
      <c r="AD130" s="1329"/>
      <c r="AE130" s="1329"/>
      <c r="AF130" s="1329"/>
      <c r="AG130" s="1329"/>
      <c r="AH130" s="1329"/>
      <c r="AI130" s="1329"/>
      <c r="AJ130" s="1329"/>
      <c r="AK130" s="1329"/>
      <c r="AL130" s="1329"/>
      <c r="AM130" s="1329"/>
      <c r="AN130" s="1329"/>
      <c r="AO130" s="1329"/>
      <c r="AP130" s="1329"/>
      <c r="AQ130" s="1329"/>
      <c r="AR130" s="1329"/>
      <c r="AS130" s="1329"/>
      <c r="AT130" s="1329"/>
      <c r="AU130" s="1329"/>
      <c r="AV130" s="1329"/>
      <c r="AW130" s="1329"/>
    </row>
    <row r="131" spans="28:49" ht="15" customHeight="1">
      <c r="AB131" s="1329"/>
      <c r="AC131" s="1329"/>
      <c r="AD131" s="1329"/>
      <c r="AE131" s="1329"/>
      <c r="AF131" s="1329"/>
      <c r="AG131" s="1329"/>
      <c r="AH131" s="1329"/>
      <c r="AI131" s="1329"/>
      <c r="AJ131" s="1329"/>
      <c r="AK131" s="1329"/>
      <c r="AL131" s="1329"/>
      <c r="AM131" s="1329"/>
      <c r="AN131" s="1329"/>
      <c r="AO131" s="1329"/>
      <c r="AP131" s="1329"/>
      <c r="AQ131" s="1329"/>
      <c r="AR131" s="1329"/>
      <c r="AS131" s="1329"/>
      <c r="AT131" s="1329"/>
      <c r="AU131" s="1329"/>
      <c r="AV131" s="1329"/>
      <c r="AW131" s="1329"/>
    </row>
    <row r="132" spans="28:49" ht="15" customHeight="1">
      <c r="AB132" s="1329"/>
      <c r="AC132" s="1329"/>
      <c r="AD132" s="1329"/>
      <c r="AE132" s="1329"/>
      <c r="AF132" s="1329"/>
      <c r="AG132" s="1329"/>
      <c r="AH132" s="1329"/>
      <c r="AI132" s="1329"/>
      <c r="AJ132" s="1329"/>
      <c r="AK132" s="1329"/>
      <c r="AL132" s="1329"/>
      <c r="AM132" s="1329"/>
      <c r="AN132" s="1329"/>
      <c r="AO132" s="1329"/>
      <c r="AP132" s="1329"/>
      <c r="AQ132" s="1329"/>
      <c r="AR132" s="1329"/>
      <c r="AS132" s="1329"/>
      <c r="AT132" s="1329"/>
      <c r="AU132" s="1329"/>
      <c r="AV132" s="1329"/>
      <c r="AW132" s="1329"/>
    </row>
    <row r="133" spans="28:49" ht="15" customHeight="1">
      <c r="AB133" s="1329"/>
      <c r="AC133" s="1329"/>
      <c r="AD133" s="1329"/>
      <c r="AE133" s="1329"/>
      <c r="AF133" s="1329"/>
      <c r="AG133" s="1329"/>
      <c r="AH133" s="1329"/>
      <c r="AI133" s="1329"/>
      <c r="AJ133" s="1329"/>
      <c r="AK133" s="1329"/>
      <c r="AL133" s="1329"/>
      <c r="AM133" s="1329"/>
      <c r="AN133" s="1329"/>
      <c r="AO133" s="1329"/>
      <c r="AP133" s="1329"/>
      <c r="AQ133" s="1329"/>
      <c r="AR133" s="1329"/>
      <c r="AS133" s="1329"/>
      <c r="AT133" s="1329"/>
      <c r="AU133" s="1329"/>
      <c r="AV133" s="1329"/>
      <c r="AW133" s="1329"/>
    </row>
    <row r="134" spans="28:49" ht="15" customHeight="1">
      <c r="AB134" s="1329"/>
      <c r="AC134" s="1329"/>
      <c r="AD134" s="1329"/>
      <c r="AE134" s="1329"/>
      <c r="AF134" s="1329"/>
      <c r="AG134" s="1329"/>
      <c r="AH134" s="1329"/>
      <c r="AI134" s="1329"/>
      <c r="AJ134" s="1329"/>
      <c r="AK134" s="1329"/>
      <c r="AL134" s="1329"/>
      <c r="AM134" s="1329"/>
      <c r="AN134" s="1329"/>
      <c r="AO134" s="1329"/>
      <c r="AP134" s="1329"/>
      <c r="AQ134" s="1329"/>
      <c r="AR134" s="1329"/>
      <c r="AS134" s="1329"/>
      <c r="AT134" s="1329"/>
      <c r="AU134" s="1329"/>
      <c r="AV134" s="1329"/>
      <c r="AW134" s="1329"/>
    </row>
    <row r="135" spans="28:49" ht="15" customHeight="1">
      <c r="AB135" s="1329"/>
      <c r="AC135" s="1329"/>
      <c r="AD135" s="1329"/>
      <c r="AE135" s="1329"/>
      <c r="AF135" s="1329"/>
      <c r="AG135" s="1329"/>
      <c r="AH135" s="1329"/>
      <c r="AI135" s="1329"/>
      <c r="AJ135" s="1329"/>
      <c r="AK135" s="1329"/>
      <c r="AL135" s="1329"/>
      <c r="AM135" s="1329"/>
      <c r="AN135" s="1329"/>
      <c r="AO135" s="1329"/>
      <c r="AP135" s="1329"/>
      <c r="AQ135" s="1329"/>
      <c r="AR135" s="1329"/>
      <c r="AS135" s="1329"/>
      <c r="AT135" s="1329"/>
      <c r="AU135" s="1329"/>
      <c r="AV135" s="1329"/>
      <c r="AW135" s="1329"/>
    </row>
    <row r="136" spans="28:49" ht="15" customHeight="1">
      <c r="AB136" s="1329"/>
      <c r="AC136" s="1329"/>
      <c r="AD136" s="1329"/>
      <c r="AE136" s="1329"/>
      <c r="AF136" s="1329"/>
      <c r="AG136" s="1329"/>
      <c r="AH136" s="1329"/>
      <c r="AI136" s="1329"/>
      <c r="AJ136" s="1329"/>
      <c r="AK136" s="1329"/>
      <c r="AL136" s="1329"/>
      <c r="AM136" s="1329"/>
      <c r="AN136" s="1329"/>
      <c r="AO136" s="1329"/>
      <c r="AP136" s="1329"/>
      <c r="AQ136" s="1329"/>
      <c r="AR136" s="1329"/>
      <c r="AS136" s="1329"/>
      <c r="AT136" s="1329"/>
      <c r="AU136" s="1329"/>
      <c r="AV136" s="1329"/>
      <c r="AW136" s="1329"/>
    </row>
    <row r="137" spans="28:49" ht="15" customHeight="1">
      <c r="AB137" s="1329"/>
      <c r="AC137" s="1329"/>
      <c r="AD137" s="1329"/>
      <c r="AE137" s="1329"/>
      <c r="AF137" s="1329"/>
      <c r="AG137" s="1329"/>
      <c r="AH137" s="1329"/>
      <c r="AI137" s="1329"/>
      <c r="AJ137" s="1329"/>
      <c r="AK137" s="1329"/>
      <c r="AL137" s="1329"/>
      <c r="AM137" s="1329"/>
      <c r="AN137" s="1329"/>
      <c r="AO137" s="1329"/>
      <c r="AP137" s="1329"/>
      <c r="AQ137" s="1329"/>
      <c r="AR137" s="1329"/>
      <c r="AS137" s="1329"/>
      <c r="AT137" s="1329"/>
      <c r="AU137" s="1329"/>
      <c r="AV137" s="1329"/>
      <c r="AW137" s="1329"/>
    </row>
    <row r="138" spans="28:49" ht="15" customHeight="1">
      <c r="AB138" s="1329"/>
      <c r="AC138" s="1329"/>
      <c r="AD138" s="1329"/>
      <c r="AE138" s="1329"/>
      <c r="AF138" s="1329"/>
      <c r="AG138" s="1329"/>
      <c r="AH138" s="1329"/>
      <c r="AI138" s="1329"/>
      <c r="AJ138" s="1329"/>
      <c r="AK138" s="1329"/>
      <c r="AL138" s="1329"/>
      <c r="AM138" s="1329"/>
      <c r="AN138" s="1329"/>
      <c r="AO138" s="1329"/>
      <c r="AP138" s="1329"/>
      <c r="AQ138" s="1329"/>
      <c r="AR138" s="1329"/>
      <c r="AS138" s="1329"/>
      <c r="AT138" s="1329"/>
      <c r="AU138" s="1329"/>
      <c r="AV138" s="1329"/>
      <c r="AW138" s="1329"/>
    </row>
    <row r="139" spans="28:49" ht="15" customHeight="1">
      <c r="AB139" s="1329"/>
      <c r="AC139" s="1329"/>
      <c r="AD139" s="1329"/>
      <c r="AE139" s="1329"/>
      <c r="AF139" s="1329"/>
      <c r="AG139" s="1329"/>
      <c r="AH139" s="1329"/>
      <c r="AI139" s="1329"/>
      <c r="AJ139" s="1329"/>
      <c r="AK139" s="1329"/>
      <c r="AL139" s="1329"/>
      <c r="AM139" s="1329"/>
      <c r="AN139" s="1329"/>
      <c r="AO139" s="1329"/>
      <c r="AP139" s="1329"/>
      <c r="AQ139" s="1329"/>
      <c r="AR139" s="1329"/>
      <c r="AS139" s="1329"/>
      <c r="AT139" s="1329"/>
      <c r="AU139" s="1329"/>
      <c r="AV139" s="1329"/>
      <c r="AW139" s="1329"/>
    </row>
    <row r="140" spans="28:49" ht="15" customHeight="1">
      <c r="AB140" s="1329"/>
      <c r="AC140" s="1329"/>
      <c r="AD140" s="1329"/>
      <c r="AE140" s="1329"/>
      <c r="AF140" s="1329"/>
      <c r="AG140" s="1329"/>
      <c r="AH140" s="1329"/>
      <c r="AI140" s="1329"/>
      <c r="AJ140" s="1329"/>
      <c r="AK140" s="1329"/>
      <c r="AL140" s="1329"/>
      <c r="AM140" s="1329"/>
    </row>
    <row r="141" spans="28:49" ht="15" customHeight="1">
      <c r="AB141" s="1329"/>
      <c r="AC141" s="1329"/>
      <c r="AD141" s="1329"/>
      <c r="AE141" s="1329"/>
      <c r="AF141" s="1329"/>
      <c r="AG141" s="1329"/>
      <c r="AH141" s="1329"/>
      <c r="AI141" s="1329"/>
      <c r="AJ141" s="1329"/>
      <c r="AK141" s="1329"/>
      <c r="AL141" s="1329"/>
      <c r="AM141" s="1329"/>
    </row>
    <row r="142" spans="28:49" ht="15" customHeight="1">
      <c r="AB142" s="1329"/>
      <c r="AC142" s="1329"/>
      <c r="AD142" s="1329"/>
      <c r="AE142" s="1329"/>
      <c r="AF142" s="1329"/>
      <c r="AG142" s="1329"/>
      <c r="AH142" s="1329"/>
      <c r="AI142" s="1329"/>
      <c r="AJ142" s="1329"/>
      <c r="AK142" s="1329"/>
      <c r="AL142" s="1329"/>
      <c r="AM142" s="1329"/>
    </row>
    <row r="143" spans="28:49" ht="15" customHeight="1">
      <c r="AB143" s="1329"/>
      <c r="AC143" s="1329"/>
      <c r="AD143" s="1329"/>
      <c r="AE143" s="1329"/>
      <c r="AF143" s="1329"/>
      <c r="AG143" s="1329"/>
      <c r="AH143" s="1329"/>
      <c r="AI143" s="1329"/>
      <c r="AJ143" s="1329"/>
      <c r="AK143" s="1329"/>
      <c r="AL143" s="1329"/>
      <c r="AM143" s="1329"/>
    </row>
    <row r="144" spans="28:49" ht="15" customHeight="1">
      <c r="AB144" s="1329"/>
      <c r="AC144" s="1329"/>
      <c r="AD144" s="1329"/>
      <c r="AE144" s="1329"/>
      <c r="AF144" s="1329"/>
      <c r="AG144" s="1329"/>
      <c r="AH144" s="1329"/>
      <c r="AI144" s="1329"/>
      <c r="AJ144" s="1329"/>
      <c r="AK144" s="1329"/>
      <c r="AL144" s="1329"/>
      <c r="AM144" s="1329"/>
    </row>
    <row r="145" spans="28:39" ht="15" customHeight="1">
      <c r="AB145" s="1329"/>
      <c r="AC145" s="1329"/>
      <c r="AD145" s="1329"/>
      <c r="AE145" s="1329"/>
      <c r="AF145" s="1329"/>
      <c r="AG145" s="1329"/>
      <c r="AH145" s="1329"/>
      <c r="AI145" s="1329"/>
      <c r="AJ145" s="1329"/>
      <c r="AK145" s="1329"/>
      <c r="AL145" s="1329"/>
      <c r="AM145" s="1329"/>
    </row>
    <row r="146" spans="28:39" ht="15" customHeight="1">
      <c r="AB146" s="1329"/>
      <c r="AC146" s="1329"/>
      <c r="AD146" s="1329"/>
      <c r="AE146" s="1329"/>
      <c r="AF146" s="1329"/>
      <c r="AG146" s="1329"/>
      <c r="AH146" s="1329"/>
      <c r="AI146" s="1329"/>
      <c r="AJ146" s="1329"/>
      <c r="AK146" s="1329"/>
      <c r="AL146" s="1329"/>
      <c r="AM146" s="1329"/>
    </row>
    <row r="147" spans="28:39" ht="15" customHeight="1">
      <c r="AB147" s="1329"/>
      <c r="AC147" s="1329"/>
      <c r="AD147" s="1329"/>
      <c r="AE147" s="1329"/>
      <c r="AF147" s="1329"/>
      <c r="AG147" s="1329"/>
      <c r="AH147" s="1329"/>
      <c r="AI147" s="1329"/>
      <c r="AJ147" s="1329"/>
      <c r="AK147" s="1329"/>
      <c r="AL147" s="1329"/>
      <c r="AM147" s="1329"/>
    </row>
    <row r="148" spans="28:39" ht="15" customHeight="1">
      <c r="AB148" s="1329"/>
      <c r="AC148" s="1329"/>
      <c r="AD148" s="1329"/>
      <c r="AE148" s="1329"/>
      <c r="AF148" s="1329"/>
      <c r="AG148" s="1329"/>
      <c r="AH148" s="1329"/>
      <c r="AI148" s="1329"/>
      <c r="AJ148" s="1329"/>
      <c r="AK148" s="1329"/>
      <c r="AL148" s="1329"/>
      <c r="AM148" s="1329"/>
    </row>
    <row r="149" spans="28:39" ht="15" customHeight="1">
      <c r="AB149" s="1329"/>
      <c r="AC149" s="1329"/>
      <c r="AD149" s="1329"/>
      <c r="AE149" s="1329"/>
      <c r="AF149" s="1329"/>
      <c r="AG149" s="1329"/>
      <c r="AH149" s="1329"/>
      <c r="AI149" s="1329"/>
      <c r="AJ149" s="1329"/>
      <c r="AK149" s="1329"/>
      <c r="AL149" s="1329"/>
      <c r="AM149" s="1329"/>
    </row>
    <row r="150" spans="28:39" ht="15" customHeight="1">
      <c r="AB150" s="1329"/>
      <c r="AC150" s="1329"/>
      <c r="AD150" s="1329"/>
      <c r="AE150" s="1329"/>
      <c r="AF150" s="1329"/>
      <c r="AG150" s="1329"/>
      <c r="AH150" s="1329"/>
      <c r="AI150" s="1329"/>
      <c r="AJ150" s="1329"/>
      <c r="AK150" s="1329"/>
      <c r="AL150" s="1329"/>
      <c r="AM150" s="1329"/>
    </row>
    <row r="151" spans="28:39" ht="15" customHeight="1">
      <c r="AB151" s="1329"/>
      <c r="AC151" s="1329"/>
      <c r="AD151" s="1329"/>
      <c r="AE151" s="1329"/>
      <c r="AF151" s="1329"/>
      <c r="AG151" s="1329"/>
      <c r="AH151" s="1329"/>
      <c r="AI151" s="1329"/>
      <c r="AJ151" s="1329"/>
      <c r="AK151" s="1329"/>
      <c r="AL151" s="1329"/>
      <c r="AM151" s="1329"/>
    </row>
    <row r="152" spans="28:39" ht="15" customHeight="1">
      <c r="AB152" s="1329"/>
      <c r="AC152" s="1329"/>
      <c r="AD152" s="1329"/>
      <c r="AE152" s="1329"/>
      <c r="AF152" s="1329"/>
      <c r="AG152" s="1329"/>
      <c r="AH152" s="1329"/>
      <c r="AI152" s="1329"/>
      <c r="AJ152" s="1329"/>
      <c r="AK152" s="1329"/>
      <c r="AL152" s="1329"/>
      <c r="AM152" s="1329"/>
    </row>
    <row r="153" spans="28:39" ht="15" customHeight="1">
      <c r="AB153" s="1329"/>
      <c r="AC153" s="1329"/>
      <c r="AD153" s="1329"/>
      <c r="AE153" s="1329"/>
      <c r="AF153" s="1329"/>
      <c r="AG153" s="1329"/>
      <c r="AH153" s="1329"/>
      <c r="AI153" s="1329"/>
      <c r="AJ153" s="1329"/>
      <c r="AK153" s="1329"/>
      <c r="AL153" s="1329"/>
      <c r="AM153" s="1329"/>
    </row>
    <row r="154" spans="28:39" ht="15" customHeight="1">
      <c r="AB154" s="1329"/>
      <c r="AC154" s="1329"/>
      <c r="AD154" s="1329"/>
      <c r="AE154" s="1329"/>
      <c r="AF154" s="1329"/>
      <c r="AG154" s="1329"/>
      <c r="AH154" s="1329"/>
      <c r="AI154" s="1329"/>
      <c r="AJ154" s="1329"/>
      <c r="AK154" s="1329"/>
      <c r="AL154" s="1329"/>
      <c r="AM154" s="1329"/>
    </row>
    <row r="155" spans="28:39" ht="15" customHeight="1">
      <c r="AB155" s="1329"/>
      <c r="AC155" s="1329"/>
      <c r="AD155" s="1329"/>
      <c r="AE155" s="1329"/>
      <c r="AF155" s="1329"/>
      <c r="AG155" s="1329"/>
      <c r="AH155" s="1329"/>
      <c r="AI155" s="1329"/>
      <c r="AJ155" s="1329"/>
      <c r="AK155" s="1329"/>
      <c r="AL155" s="1329"/>
      <c r="AM155" s="1329"/>
    </row>
    <row r="156" spans="28:39" ht="15" customHeight="1">
      <c r="AB156" s="1329"/>
      <c r="AC156" s="1329"/>
      <c r="AD156" s="1329"/>
      <c r="AE156" s="1329"/>
      <c r="AF156" s="1329"/>
      <c r="AG156" s="1329"/>
      <c r="AH156" s="1329"/>
      <c r="AI156" s="1329"/>
      <c r="AJ156" s="1329"/>
      <c r="AK156" s="1329"/>
      <c r="AL156" s="1329"/>
      <c r="AM156" s="1329"/>
    </row>
    <row r="157" spans="28:39" ht="15" customHeight="1">
      <c r="AB157" s="1329"/>
      <c r="AC157" s="1329"/>
      <c r="AD157" s="1329"/>
      <c r="AE157" s="1329"/>
      <c r="AF157" s="1329"/>
      <c r="AG157" s="1329"/>
      <c r="AH157" s="1329"/>
      <c r="AI157" s="1329"/>
      <c r="AJ157" s="1329"/>
      <c r="AK157" s="1329"/>
      <c r="AL157" s="1329"/>
      <c r="AM157" s="1329"/>
    </row>
    <row r="158" spans="28:39" ht="15" customHeight="1">
      <c r="AB158" s="1329"/>
      <c r="AC158" s="1329"/>
      <c r="AD158" s="1329"/>
      <c r="AE158" s="1329"/>
      <c r="AF158" s="1329"/>
      <c r="AG158" s="1329"/>
      <c r="AH158" s="1329"/>
      <c r="AI158" s="1329"/>
      <c r="AJ158" s="1329"/>
      <c r="AK158" s="1329"/>
      <c r="AL158" s="1329"/>
      <c r="AM158" s="1329"/>
    </row>
    <row r="159" spans="28:39" ht="15" customHeight="1">
      <c r="AB159" s="1329"/>
      <c r="AC159" s="1329"/>
      <c r="AD159" s="1329"/>
      <c r="AE159" s="1329"/>
      <c r="AF159" s="1329"/>
      <c r="AG159" s="1329"/>
      <c r="AH159" s="1329"/>
      <c r="AI159" s="1329"/>
      <c r="AJ159" s="1329"/>
      <c r="AK159" s="1329"/>
      <c r="AL159" s="1329"/>
      <c r="AM159" s="1329"/>
    </row>
    <row r="160" spans="28:39" ht="15" customHeight="1">
      <c r="AB160" s="1329"/>
      <c r="AC160" s="1329"/>
      <c r="AD160" s="1329"/>
      <c r="AE160" s="1329"/>
      <c r="AF160" s="1329"/>
      <c r="AG160" s="1329"/>
      <c r="AH160" s="1329"/>
      <c r="AI160" s="1329"/>
      <c r="AJ160" s="1329"/>
      <c r="AK160" s="1329"/>
      <c r="AL160" s="1329"/>
      <c r="AM160" s="1329"/>
    </row>
    <row r="161" spans="28:39" ht="15" customHeight="1">
      <c r="AB161" s="1329"/>
      <c r="AC161" s="1329"/>
      <c r="AD161" s="1329"/>
      <c r="AE161" s="1329"/>
      <c r="AF161" s="1329"/>
      <c r="AG161" s="1329"/>
      <c r="AH161" s="1329"/>
      <c r="AI161" s="1329"/>
      <c r="AJ161" s="1329"/>
      <c r="AK161" s="1329"/>
      <c r="AL161" s="1329"/>
      <c r="AM161" s="1329"/>
    </row>
    <row r="162" spans="28:39" ht="15" customHeight="1">
      <c r="AB162" s="1329"/>
      <c r="AC162" s="1329"/>
      <c r="AD162" s="1329"/>
      <c r="AE162" s="1329"/>
      <c r="AF162" s="1329"/>
      <c r="AG162" s="1329"/>
      <c r="AH162" s="1329"/>
      <c r="AI162" s="1329"/>
      <c r="AJ162" s="1329"/>
      <c r="AK162" s="1329"/>
      <c r="AL162" s="1329"/>
      <c r="AM162" s="1329"/>
    </row>
    <row r="163" spans="28:39" ht="15" customHeight="1">
      <c r="AB163" s="1329"/>
      <c r="AC163" s="1329"/>
      <c r="AD163" s="1329"/>
      <c r="AE163" s="1329"/>
      <c r="AF163" s="1329"/>
      <c r="AG163" s="1329"/>
      <c r="AH163" s="1329"/>
      <c r="AI163" s="1329"/>
      <c r="AJ163" s="1329"/>
      <c r="AK163" s="1329"/>
      <c r="AL163" s="1329"/>
      <c r="AM163" s="1329"/>
    </row>
    <row r="164" spans="28:39" ht="15" customHeight="1">
      <c r="AB164" s="1329"/>
      <c r="AC164" s="1329"/>
      <c r="AD164" s="1329"/>
      <c r="AE164" s="1329"/>
      <c r="AF164" s="1329"/>
      <c r="AG164" s="1329"/>
      <c r="AH164" s="1329"/>
      <c r="AI164" s="1329"/>
      <c r="AJ164" s="1329"/>
      <c r="AK164" s="1329"/>
      <c r="AL164" s="1329"/>
      <c r="AM164" s="1329"/>
    </row>
    <row r="165" spans="28:39" ht="15" customHeight="1">
      <c r="AB165" s="1329"/>
      <c r="AC165" s="1329"/>
      <c r="AD165" s="1329"/>
      <c r="AE165" s="1329"/>
      <c r="AF165" s="1329"/>
      <c r="AG165" s="1329"/>
      <c r="AH165" s="1329"/>
      <c r="AI165" s="1329"/>
      <c r="AJ165" s="1329"/>
      <c r="AK165" s="1329"/>
      <c r="AL165" s="1329"/>
      <c r="AM165" s="1329"/>
    </row>
    <row r="166" spans="28:39" ht="15" customHeight="1">
      <c r="AB166" s="1329"/>
      <c r="AC166" s="1329"/>
      <c r="AD166" s="1329"/>
      <c r="AE166" s="1329"/>
      <c r="AF166" s="1329"/>
      <c r="AG166" s="1329"/>
      <c r="AH166" s="1329"/>
      <c r="AI166" s="1329"/>
      <c r="AJ166" s="1329"/>
      <c r="AK166" s="1329"/>
      <c r="AL166" s="1329"/>
      <c r="AM166" s="1329"/>
    </row>
    <row r="167" spans="28:39" ht="15" customHeight="1">
      <c r="AB167" s="1329"/>
      <c r="AC167" s="1329"/>
      <c r="AD167" s="1329"/>
      <c r="AE167" s="1329"/>
      <c r="AF167" s="1329"/>
      <c r="AG167" s="1329"/>
      <c r="AH167" s="1329"/>
      <c r="AI167" s="1329"/>
      <c r="AJ167" s="1329"/>
      <c r="AK167" s="1329"/>
      <c r="AL167" s="1329"/>
      <c r="AM167" s="1329"/>
    </row>
    <row r="168" spans="28:39" ht="15" customHeight="1">
      <c r="AB168" s="1329"/>
      <c r="AC168" s="1329"/>
      <c r="AD168" s="1329"/>
      <c r="AE168" s="1329"/>
      <c r="AF168" s="1329"/>
      <c r="AG168" s="1329"/>
      <c r="AH168" s="1329"/>
      <c r="AI168" s="1329"/>
      <c r="AJ168" s="1329"/>
      <c r="AK168" s="1329"/>
      <c r="AL168" s="1329"/>
      <c r="AM168" s="1329"/>
    </row>
    <row r="169" spans="28:39" ht="15" customHeight="1">
      <c r="AB169" s="1329"/>
      <c r="AC169" s="1329"/>
      <c r="AD169" s="1329"/>
      <c r="AE169" s="1329"/>
      <c r="AF169" s="1329"/>
      <c r="AG169" s="1329"/>
      <c r="AH169" s="1329"/>
      <c r="AI169" s="1329"/>
      <c r="AJ169" s="1329"/>
      <c r="AK169" s="1329"/>
      <c r="AL169" s="1329"/>
      <c r="AM169" s="1329"/>
    </row>
    <row r="170" spans="28:39" ht="15" customHeight="1">
      <c r="AB170" s="1329"/>
      <c r="AC170" s="1329"/>
      <c r="AD170" s="1329"/>
      <c r="AE170" s="1329"/>
      <c r="AF170" s="1329"/>
      <c r="AG170" s="1329"/>
      <c r="AH170" s="1329"/>
      <c r="AI170" s="1329"/>
      <c r="AJ170" s="1329"/>
      <c r="AK170" s="1329"/>
      <c r="AL170" s="1329"/>
      <c r="AM170" s="1329"/>
    </row>
    <row r="171" spans="28:39" ht="15" customHeight="1">
      <c r="AB171" s="1329"/>
      <c r="AC171" s="1329"/>
      <c r="AD171" s="1329"/>
      <c r="AE171" s="1329"/>
      <c r="AF171" s="1329"/>
      <c r="AG171" s="1329"/>
      <c r="AH171" s="1329"/>
      <c r="AI171" s="1329"/>
      <c r="AJ171" s="1329"/>
      <c r="AK171" s="1329"/>
      <c r="AL171" s="1329"/>
      <c r="AM171" s="1329"/>
    </row>
    <row r="172" spans="28:39" ht="15" customHeight="1">
      <c r="AB172" s="1329"/>
      <c r="AC172" s="1329"/>
      <c r="AD172" s="1329"/>
      <c r="AE172" s="1329"/>
      <c r="AF172" s="1329"/>
      <c r="AG172" s="1329"/>
      <c r="AH172" s="1329"/>
      <c r="AI172" s="1329"/>
      <c r="AJ172" s="1329"/>
      <c r="AK172" s="1329"/>
      <c r="AL172" s="1329"/>
      <c r="AM172" s="1329"/>
    </row>
    <row r="173" spans="28:39" ht="15" customHeight="1">
      <c r="AB173" s="1329"/>
      <c r="AC173" s="1329"/>
      <c r="AD173" s="1329"/>
      <c r="AE173" s="1329"/>
      <c r="AF173" s="1329"/>
      <c r="AG173" s="1329"/>
      <c r="AH173" s="1329"/>
      <c r="AI173" s="1329"/>
      <c r="AJ173" s="1329"/>
      <c r="AK173" s="1329"/>
      <c r="AL173" s="1329"/>
      <c r="AM173" s="1329"/>
    </row>
    <row r="174" spans="28:39" ht="15" customHeight="1">
      <c r="AB174" s="1329"/>
      <c r="AC174" s="1329"/>
      <c r="AD174" s="1329"/>
      <c r="AE174" s="1329"/>
      <c r="AF174" s="1329"/>
      <c r="AG174" s="1329"/>
      <c r="AH174" s="1329"/>
      <c r="AI174" s="1329"/>
      <c r="AJ174" s="1329"/>
      <c r="AK174" s="1329"/>
      <c r="AL174" s="1329"/>
      <c r="AM174" s="1329"/>
    </row>
    <row r="175" spans="28:39" ht="15" customHeight="1">
      <c r="AB175" s="1329"/>
      <c r="AC175" s="1329"/>
      <c r="AD175" s="1329"/>
      <c r="AE175" s="1329"/>
      <c r="AF175" s="1329"/>
      <c r="AG175" s="1329"/>
      <c r="AH175" s="1329"/>
      <c r="AI175" s="1329"/>
      <c r="AJ175" s="1329"/>
      <c r="AK175" s="1329"/>
      <c r="AL175" s="1329"/>
      <c r="AM175" s="1329"/>
    </row>
    <row r="176" spans="28:39" ht="15" customHeight="1">
      <c r="AB176" s="1329"/>
      <c r="AC176" s="1329"/>
      <c r="AD176" s="1329"/>
      <c r="AE176" s="1329"/>
      <c r="AF176" s="1329"/>
      <c r="AG176" s="1329"/>
      <c r="AH176" s="1329"/>
      <c r="AI176" s="1329"/>
      <c r="AJ176" s="1329"/>
      <c r="AK176" s="1329"/>
      <c r="AL176" s="1329"/>
      <c r="AM176" s="1329"/>
    </row>
    <row r="177" spans="28:39" ht="15" customHeight="1">
      <c r="AB177" s="1329"/>
      <c r="AC177" s="1329"/>
      <c r="AD177" s="1329"/>
      <c r="AE177" s="1329"/>
      <c r="AF177" s="1329"/>
      <c r="AG177" s="1329"/>
      <c r="AH177" s="1329"/>
      <c r="AI177" s="1329"/>
      <c r="AJ177" s="1329"/>
      <c r="AK177" s="1329"/>
      <c r="AL177" s="1329"/>
      <c r="AM177" s="1329"/>
    </row>
    <row r="178" spans="28:39" ht="15" customHeight="1">
      <c r="AB178" s="1329"/>
      <c r="AC178" s="1329"/>
      <c r="AD178" s="1329"/>
      <c r="AE178" s="1329"/>
      <c r="AF178" s="1329"/>
      <c r="AG178" s="1329"/>
      <c r="AH178" s="1329"/>
      <c r="AI178" s="1329"/>
      <c r="AJ178" s="1329"/>
      <c r="AK178" s="1329"/>
      <c r="AL178" s="1329"/>
      <c r="AM178" s="1329"/>
    </row>
    <row r="179" spans="28:39" ht="15" customHeight="1">
      <c r="AB179" s="1329"/>
      <c r="AC179" s="1329"/>
      <c r="AD179" s="1329"/>
      <c r="AE179" s="1329"/>
      <c r="AF179" s="1329"/>
      <c r="AG179" s="1329"/>
      <c r="AH179" s="1329"/>
      <c r="AI179" s="1329"/>
      <c r="AJ179" s="1329"/>
      <c r="AK179" s="1329"/>
      <c r="AL179" s="1329"/>
      <c r="AM179" s="1329"/>
    </row>
    <row r="180" spans="28:39" ht="15" customHeight="1">
      <c r="AB180" s="1329"/>
      <c r="AC180" s="1329"/>
      <c r="AD180" s="1329"/>
      <c r="AE180" s="1329"/>
      <c r="AF180" s="1329"/>
      <c r="AG180" s="1329"/>
      <c r="AH180" s="1329"/>
      <c r="AI180" s="1329"/>
      <c r="AJ180" s="1329"/>
      <c r="AK180" s="1329"/>
      <c r="AL180" s="1329"/>
      <c r="AM180" s="1329"/>
    </row>
    <row r="181" spans="28:39" ht="15" customHeight="1">
      <c r="AB181" s="1329"/>
      <c r="AC181" s="1329"/>
      <c r="AD181" s="1329"/>
      <c r="AE181" s="1329"/>
      <c r="AF181" s="1329"/>
      <c r="AG181" s="1329"/>
      <c r="AH181" s="1329"/>
      <c r="AI181" s="1329"/>
      <c r="AJ181" s="1329"/>
      <c r="AK181" s="1329"/>
      <c r="AL181" s="1329"/>
      <c r="AM181" s="1329"/>
    </row>
    <row r="182" spans="28:39" ht="15" customHeight="1">
      <c r="AB182" s="1329"/>
      <c r="AC182" s="1329"/>
      <c r="AD182" s="1329"/>
      <c r="AE182" s="1329"/>
      <c r="AF182" s="1329"/>
      <c r="AG182" s="1329"/>
      <c r="AH182" s="1329"/>
      <c r="AI182" s="1329"/>
      <c r="AJ182" s="1329"/>
      <c r="AK182" s="1329"/>
      <c r="AL182" s="1329"/>
      <c r="AM182" s="1329"/>
    </row>
    <row r="183" spans="28:39" ht="15" customHeight="1">
      <c r="AB183" s="1329"/>
      <c r="AC183" s="1329"/>
      <c r="AD183" s="1329"/>
      <c r="AE183" s="1329"/>
      <c r="AF183" s="1329"/>
      <c r="AG183" s="1329"/>
      <c r="AH183" s="1329"/>
      <c r="AI183" s="1329"/>
      <c r="AJ183" s="1329"/>
      <c r="AK183" s="1329"/>
      <c r="AL183" s="1329"/>
      <c r="AM183" s="1329"/>
    </row>
  </sheetData>
  <sheetProtection password="FEF7" sheet="1" objects="1" scenarios="1"/>
  <mergeCells count="35">
    <mergeCell ref="S1:Z1"/>
    <mergeCell ref="M8:O8"/>
    <mergeCell ref="Q10:T10"/>
    <mergeCell ref="U15:Z15"/>
    <mergeCell ref="Q9:V9"/>
    <mergeCell ref="F5:Z5"/>
    <mergeCell ref="G6:Z6"/>
    <mergeCell ref="K15:L15"/>
    <mergeCell ref="E9:P9"/>
    <mergeCell ref="J10:K10"/>
    <mergeCell ref="W7:Z7"/>
    <mergeCell ref="X12:Y12"/>
    <mergeCell ref="X13:Y13"/>
    <mergeCell ref="G8:H8"/>
    <mergeCell ref="D7:J7"/>
    <mergeCell ref="M7:S7"/>
    <mergeCell ref="X38:Y38"/>
    <mergeCell ref="X16:Y16"/>
    <mergeCell ref="E35:Z36"/>
    <mergeCell ref="M21:N21"/>
    <mergeCell ref="M24:N24"/>
    <mergeCell ref="H20:Z20"/>
    <mergeCell ref="U21:Z21"/>
    <mergeCell ref="N28:O28"/>
    <mergeCell ref="Q30:V30"/>
    <mergeCell ref="X34:Y34"/>
    <mergeCell ref="Q32:V32"/>
    <mergeCell ref="Q17:Z17"/>
    <mergeCell ref="Q31:V31"/>
    <mergeCell ref="S19:Z19"/>
    <mergeCell ref="X11:Y11"/>
    <mergeCell ref="X26:Y26"/>
    <mergeCell ref="U24:Z24"/>
    <mergeCell ref="W28:Y28"/>
    <mergeCell ref="S23:Z23"/>
  </mergeCells>
  <phoneticPr fontId="5" type="noConversion"/>
  <conditionalFormatting sqref="L28 H10 I15 V34 K24 V26">
    <cfRule type="expression" dxfId="599" priority="1" stopIfTrue="1">
      <formula>$AF$10&gt;0</formula>
    </cfRule>
  </conditionalFormatting>
  <conditionalFormatting sqref="Q9:V9">
    <cfRule type="expression" dxfId="598" priority="2" stopIfTrue="1">
      <formula>$Q$10&gt;0</formula>
    </cfRule>
  </conditionalFormatting>
  <conditionalFormatting sqref="B29:Z32">
    <cfRule type="expression" dxfId="597" priority="3" stopIfTrue="1">
      <formula>$AC$28=1</formula>
    </cfRule>
  </conditionalFormatting>
  <conditionalFormatting sqref="E35:Z35">
    <cfRule type="expression" dxfId="596" priority="4" stopIfTrue="1">
      <formula>$AC$34=1</formula>
    </cfRule>
  </conditionalFormatting>
  <conditionalFormatting sqref="L10:Z10 Z11:Z13 B11:X13">
    <cfRule type="expression" dxfId="595" priority="5" stopIfTrue="1">
      <formula>$AC$10=1</formula>
    </cfRule>
  </conditionalFormatting>
  <conditionalFormatting sqref="V16:Y16">
    <cfRule type="expression" dxfId="594" priority="6" stopIfTrue="1">
      <formula>$AF$10&gt;0</formula>
    </cfRule>
    <cfRule type="expression" dxfId="593" priority="7" stopIfTrue="1">
      <formula>$K$15="No"</formula>
    </cfRule>
  </conditionalFormatting>
  <conditionalFormatting sqref="U21:Z21">
    <cfRule type="expression" dxfId="592" priority="8" stopIfTrue="1">
      <formula>$AC$15=1</formula>
    </cfRule>
    <cfRule type="expression" dxfId="591" priority="9" stopIfTrue="1">
      <formula>$M$21="No"</formula>
    </cfRule>
  </conditionalFormatting>
  <conditionalFormatting sqref="P24:Z24">
    <cfRule type="expression" dxfId="590" priority="10" stopIfTrue="1">
      <formula>$M$24="No"</formula>
    </cfRule>
  </conditionalFormatting>
  <conditionalFormatting sqref="M15:Z15 Z16 B16:U16 B19:Z20 B21:O21 B22:Z22 B23:R23">
    <cfRule type="expression" dxfId="589" priority="11" stopIfTrue="1">
      <formula>$K$15="No"</formula>
    </cfRule>
  </conditionalFormatting>
  <conditionalFormatting sqref="B17:P17 B18:Z18">
    <cfRule type="expression" dxfId="588" priority="12" stopIfTrue="1">
      <formula>$K$15="No"</formula>
    </cfRule>
    <cfRule type="expression" dxfId="587" priority="13" stopIfTrue="1">
      <formula>$X$16="No"</formula>
    </cfRule>
  </conditionalFormatting>
  <conditionalFormatting sqref="Q17:Z17">
    <cfRule type="expression" dxfId="586" priority="14" stopIfTrue="1">
      <formula>$K$15="No"</formula>
    </cfRule>
    <cfRule type="expression" dxfId="585" priority="15" stopIfTrue="1">
      <formula>$X$16="No"</formula>
    </cfRule>
  </conditionalFormatting>
  <conditionalFormatting sqref="P21:T21">
    <cfRule type="expression" dxfId="584" priority="16" stopIfTrue="1">
      <formula>$K$15="No"</formula>
    </cfRule>
    <cfRule type="expression" dxfId="583" priority="17" stopIfTrue="1">
      <formula>$M$21="No"</formula>
    </cfRule>
  </conditionalFormatting>
  <conditionalFormatting sqref="S23:Z23">
    <cfRule type="expression" dxfId="582" priority="18" stopIfTrue="1">
      <formula>$K$15="No"</formula>
    </cfRule>
  </conditionalFormatting>
  <conditionalFormatting sqref="U28:Z28">
    <cfRule type="expression" dxfId="581" priority="19" stopIfTrue="1">
      <formula>$AC$28=1</formula>
    </cfRule>
  </conditionalFormatting>
  <conditionalFormatting sqref="B38:Z38">
    <cfRule type="expression" dxfId="580" priority="20" stopIfTrue="1">
      <formula>$AF$10&gt;0</formula>
    </cfRule>
    <cfRule type="expression" dxfId="579" priority="21" stopIfTrue="1">
      <formula>$AC$10=1</formula>
    </cfRule>
  </conditionalFormatting>
  <dataValidations xWindow="277" yWindow="385" count="13">
    <dataValidation type="custom" allowBlank="1" showInputMessage="1" showErrorMessage="1" error="Page 5, Section B does not show you are applying for Tax Credits. Thus, input is not allowed." sqref="Q10:T10">
      <formula1>AB10=1</formula1>
    </dataValidation>
    <dataValidation type="custom" allowBlank="1" showInputMessage="1" showErrorMessage="1" error="Page 5, Section B does not show you are applying for Housing Trust Funds. Thus, input is not allowed." sqref="U24:Z24">
      <formula1>M24="Yes"</formula1>
    </dataValidation>
    <dataValidation operator="equal" allowBlank="1" showDropDown="1" showInputMessage="1" showErrorMessage="1" error="_x000a_" sqref="L28 H10 I15 V16 K21 K24 V26 V34 V38"/>
    <dataValidation type="list" allowBlank="1" showInputMessage="1" showErrorMessage="1" prompt="Please make selection from Drop Down Menu" sqref="N28:O28 J10:K10 K15:L15 X16:Y16 M21:N21 M24:N24 X26:Y26 X34:Y34 X38:Y38 X11:Y13">
      <formula1>$AB$5:$AB$6</formula1>
    </dataValidation>
    <dataValidation type="custom" allowBlank="1" showInputMessage="1" showErrorMessage="1" error="Page 5, Section B does not show you are applying for HOME funding. Thus, input is not allowed." sqref="U15:Z15 S19:Z19 H20:Z20 S23:Z23 U21:Z21">
      <formula1>$AB$15=1</formula1>
    </dataValidation>
    <dataValidation type="list" allowBlank="1" showInputMessage="1" showErrorMessage="1" error="Page 5, Section B does not show you are applying for HOME funding. Thus, input is not allowed." prompt="Select Set-aside from drop down menu." sqref="Q17:Z17">
      <formula1>$AB$1:$AB$3</formula1>
    </dataValidation>
    <dataValidation type="whole" operator="greaterThan" allowBlank="1" showInputMessage="1" showErrorMessage="1" error="Invalid Allocation Year. Must be 2007 or later." sqref="G8:H8">
      <formula1>2006</formula1>
    </dataValidation>
    <dataValidation type="whole" operator="greaterThanOrEqual" allowBlank="1" showInputMessage="1" showErrorMessage="1" sqref="M8:O8">
      <formula1>1</formula1>
    </dataValidation>
    <dataValidation type="custom" allowBlank="1" showInputMessage="1" showErrorMessage="1" error="Project is not using Rental Assistance. Input not allowed._x000a_" sqref="B29 Q30:V32 I29">
      <formula1>$AB$28=1</formula1>
    </dataValidation>
    <dataValidation type="custom" allowBlank="1" showInputMessage="1" showErrorMessage="1" error="CDBG funding is not being used. input not allowed." sqref="E35:Z35">
      <formula1>$AB$34=1</formula1>
    </dataValidation>
    <dataValidation type="list" allowBlank="1" showInputMessage="1" showErrorMessage="1" error="You have entered an invalid selection. Please make selection from drop down menu." prompt="Please make selection from drop down menu." sqref="M7:S7">
      <formula1>$AH$2:$AH$26</formula1>
    </dataValidation>
    <dataValidation operator="equal" allowBlank="1" showDropDown="1" showInputMessage="1" showErrorMessage="1" error="Please leave blank or use an &quot;X&quot;_x000a_" sqref="U11:U13"/>
    <dataValidation type="list" allowBlank="1" showInputMessage="1" showErrorMessage="1" prompt="Please make selection from Drop Down Menu." sqref="W28:Y28">
      <formula1>$AE$28:$AE$30</formula1>
    </dataValidation>
  </dataValidations>
  <pageMargins left="0.75" right="0.4" top="1" bottom="0.74" header="0.5" footer="0.5"/>
  <pageSetup scale="98" orientation="portrait" r:id="rId1"/>
  <headerFooter alignWithMargins="0">
    <oddFooter>&amp;CApplication Page 5</oddFooter>
  </headerFooter>
</worksheet>
</file>

<file path=xl/worksheets/sheet50.xml><?xml version="1.0" encoding="utf-8"?>
<worksheet xmlns="http://schemas.openxmlformats.org/spreadsheetml/2006/main" xmlns:r="http://schemas.openxmlformats.org/officeDocument/2006/relationships">
  <sheetPr>
    <pageSetUpPr autoPageBreaks="0"/>
  </sheetPr>
  <dimension ref="A1:AL35"/>
  <sheetViews>
    <sheetView showGridLines="0" showRowColHeaders="0" workbookViewId="0">
      <selection sqref="A1:J1"/>
    </sheetView>
  </sheetViews>
  <sheetFormatPr defaultRowHeight="15.75"/>
  <cols>
    <col min="1" max="1" width="2.7109375" style="11" customWidth="1"/>
    <col min="2" max="9" width="3.7109375" style="11" customWidth="1"/>
    <col min="10" max="10" width="4.5703125" style="11" customWidth="1"/>
    <col min="11" max="14" width="3.7109375" style="11" customWidth="1"/>
    <col min="15" max="15" width="3.28515625" style="11" customWidth="1"/>
    <col min="16" max="16" width="3.140625" style="11" customWidth="1"/>
    <col min="17" max="27" width="3.7109375" style="11" customWidth="1"/>
    <col min="28" max="16384" width="9.140625" style="11"/>
  </cols>
  <sheetData>
    <row r="1" spans="1:38" ht="18" customHeight="1">
      <c r="A1" s="11" t="str">
        <f>'Page 5'!A1</f>
        <v>V22</v>
      </c>
      <c r="N1" s="11" t="s">
        <v>2038</v>
      </c>
      <c r="S1" s="1450"/>
      <c r="T1" s="1450"/>
      <c r="U1" s="1450"/>
      <c r="V1" s="1450"/>
      <c r="W1" s="1450"/>
      <c r="X1" s="1450"/>
      <c r="Y1" s="1450"/>
      <c r="Z1" s="1450"/>
    </row>
    <row r="2" spans="1:38" ht="45" customHeight="1">
      <c r="A2" s="1028" t="s">
        <v>1188</v>
      </c>
      <c r="B2" s="31"/>
      <c r="C2" s="31"/>
      <c r="D2" s="31"/>
      <c r="E2" s="31"/>
      <c r="F2" s="31"/>
      <c r="G2" s="31"/>
      <c r="H2" s="31"/>
      <c r="I2" s="31"/>
      <c r="J2" s="31"/>
      <c r="K2" s="31"/>
      <c r="L2" s="31"/>
      <c r="M2" s="31"/>
      <c r="N2" s="31"/>
      <c r="O2" s="31"/>
      <c r="P2" s="31"/>
      <c r="Q2" s="31"/>
      <c r="R2" s="31"/>
      <c r="S2" s="31"/>
      <c r="T2" s="1036"/>
      <c r="U2" s="1036"/>
      <c r="V2" s="1036"/>
      <c r="W2" s="1036"/>
      <c r="X2" s="1036"/>
      <c r="Y2" s="1036"/>
      <c r="Z2" s="1036"/>
      <c r="AA2" s="908"/>
      <c r="AB2" s="863"/>
      <c r="AC2" s="863"/>
      <c r="AD2" s="863"/>
      <c r="AE2" s="863"/>
      <c r="AF2" s="863"/>
      <c r="AG2" s="863"/>
      <c r="AH2" s="863"/>
      <c r="AI2" s="863"/>
      <c r="AJ2" s="863"/>
      <c r="AK2" s="863"/>
      <c r="AL2" s="863"/>
    </row>
    <row r="3" spans="1:38" ht="29.25" customHeight="1">
      <c r="A3" s="31" t="s">
        <v>1673</v>
      </c>
      <c r="B3" s="31"/>
      <c r="C3" s="31"/>
      <c r="D3" s="31"/>
      <c r="E3" s="31"/>
      <c r="F3" s="31"/>
      <c r="G3" s="31"/>
      <c r="H3" s="31"/>
      <c r="I3" s="31"/>
      <c r="J3" s="31"/>
      <c r="K3" s="31"/>
      <c r="L3" s="31"/>
      <c r="M3" s="31"/>
      <c r="N3" s="31"/>
      <c r="O3" s="31"/>
      <c r="P3" s="31"/>
      <c r="Q3" s="31"/>
      <c r="R3" s="31"/>
      <c r="S3" s="31"/>
      <c r="T3" s="31"/>
      <c r="U3" s="31"/>
      <c r="V3" s="31"/>
      <c r="W3" s="31"/>
      <c r="X3" s="31"/>
      <c r="Y3" s="31"/>
      <c r="Z3" s="31"/>
      <c r="AA3" s="1035"/>
      <c r="AB3" s="863"/>
      <c r="AC3" s="863"/>
      <c r="AD3" s="863"/>
      <c r="AE3" s="863"/>
      <c r="AF3" s="863"/>
      <c r="AG3" s="863"/>
      <c r="AH3" s="863"/>
      <c r="AI3" s="863"/>
      <c r="AJ3" s="863"/>
      <c r="AK3" s="863"/>
      <c r="AL3" s="863"/>
    </row>
    <row r="4" spans="1:38" ht="30" customHeight="1">
      <c r="AA4" s="868"/>
      <c r="AB4" s="863"/>
      <c r="AC4" s="863"/>
      <c r="AD4" s="863"/>
      <c r="AE4" s="863"/>
      <c r="AF4" s="863"/>
      <c r="AG4" s="863"/>
      <c r="AH4" s="863"/>
      <c r="AI4" s="863"/>
      <c r="AJ4" s="863"/>
      <c r="AK4" s="863"/>
      <c r="AL4" s="863"/>
    </row>
    <row r="5" spans="1:38" ht="18" customHeight="1">
      <c r="A5" s="11" t="str">
        <f>'Page 5'!A5</f>
        <v>A.</v>
      </c>
      <c r="B5" s="11" t="str">
        <f>'Page 5'!B5</f>
        <v xml:space="preserve">Project Name </v>
      </c>
      <c r="F5" s="2117">
        <f>'Page 5'!F5</f>
        <v>0</v>
      </c>
      <c r="G5" s="2117"/>
      <c r="H5" s="2117"/>
      <c r="I5" s="2117"/>
      <c r="J5" s="2117"/>
      <c r="K5" s="2117"/>
      <c r="L5" s="2117"/>
      <c r="M5" s="2117"/>
      <c r="N5" s="2117"/>
      <c r="O5" s="2117"/>
      <c r="P5" s="2117"/>
      <c r="Q5" s="2117"/>
      <c r="R5" s="2117"/>
      <c r="S5" s="2117"/>
      <c r="T5" s="2117"/>
      <c r="U5" s="2117"/>
      <c r="V5" s="2117"/>
      <c r="W5" s="2117"/>
      <c r="X5" s="2117"/>
      <c r="Y5" s="2117"/>
      <c r="Z5" s="2117"/>
    </row>
    <row r="6" spans="1:38" ht="18" customHeight="1">
      <c r="B6" s="11" t="str">
        <f>'Page 5'!B6</f>
        <v xml:space="preserve">Site Street Address </v>
      </c>
      <c r="G6" s="2120">
        <f>'Page 5'!G6</f>
        <v>0</v>
      </c>
      <c r="H6" s="2120"/>
      <c r="I6" s="2120"/>
      <c r="J6" s="2120"/>
      <c r="K6" s="2120"/>
      <c r="L6" s="2120"/>
      <c r="M6" s="2120"/>
      <c r="N6" s="2120"/>
      <c r="O6" s="2120"/>
      <c r="P6" s="2120"/>
      <c r="Q6" s="2120"/>
      <c r="R6" s="2120"/>
      <c r="S6" s="2120"/>
      <c r="T6" s="2120"/>
      <c r="U6" s="2120"/>
      <c r="V6" s="2120"/>
      <c r="W6" s="2120"/>
      <c r="X6" s="2120"/>
      <c r="Y6" s="2120"/>
      <c r="Z6" s="2120"/>
    </row>
    <row r="7" spans="1:38" ht="18" customHeight="1">
      <c r="B7" s="11" t="str">
        <f>'Page 5'!B7</f>
        <v xml:space="preserve">City </v>
      </c>
      <c r="D7" s="2118">
        <f>'Page 5'!D7</f>
        <v>0</v>
      </c>
      <c r="E7" s="2118"/>
      <c r="F7" s="2118"/>
      <c r="G7" s="2118"/>
      <c r="H7" s="2118"/>
      <c r="I7" s="2118"/>
      <c r="J7" s="2118"/>
      <c r="K7" s="11" t="str">
        <f>'Page 5'!K7</f>
        <v>County</v>
      </c>
      <c r="M7" s="2119">
        <f>'Page 5'!M7</f>
        <v>0</v>
      </c>
      <c r="N7" s="2119"/>
      <c r="O7" s="2119"/>
      <c r="P7" s="2119"/>
      <c r="Q7" s="2119"/>
      <c r="R7" s="2119"/>
      <c r="S7" s="2119"/>
      <c r="T7" s="2119"/>
      <c r="W7" s="80" t="str">
        <f>'Page 5'!V7</f>
        <v xml:space="preserve">Zip Code </v>
      </c>
      <c r="X7" s="2119">
        <f>'Page 5'!W7</f>
        <v>0</v>
      </c>
      <c r="Y7" s="2119"/>
      <c r="Z7" s="2119"/>
    </row>
    <row r="9" spans="1:38">
      <c r="A9" s="11" t="s">
        <v>2023</v>
      </c>
      <c r="B9" s="11" t="s">
        <v>1189</v>
      </c>
      <c r="K9" s="1442">
        <f>'Page 5'!Q10</f>
        <v>0</v>
      </c>
      <c r="L9" s="1442"/>
      <c r="M9" s="1442"/>
      <c r="N9" s="1442"/>
      <c r="O9" s="863">
        <f>'Page 5'!AC10</f>
        <v>0</v>
      </c>
    </row>
    <row r="11" spans="1:38">
      <c r="A11" s="11" t="s">
        <v>1878</v>
      </c>
      <c r="B11" s="11" t="s">
        <v>1190</v>
      </c>
      <c r="J11" s="1442">
        <f>'Page 5'!U15</f>
        <v>0</v>
      </c>
      <c r="K11" s="1442"/>
      <c r="L11" s="1442"/>
      <c r="M11" s="1442"/>
      <c r="N11" s="863">
        <f>'Page 5'!AC15</f>
        <v>0</v>
      </c>
    </row>
    <row r="13" spans="1:38">
      <c r="A13" s="11" t="s">
        <v>957</v>
      </c>
      <c r="B13" s="11" t="s">
        <v>1191</v>
      </c>
      <c r="H13" s="1450"/>
      <c r="I13" s="1450"/>
      <c r="AB13" s="863" t="s">
        <v>194</v>
      </c>
    </row>
    <row r="14" spans="1:38">
      <c r="B14" s="11" t="s">
        <v>1192</v>
      </c>
      <c r="AB14" s="863" t="s">
        <v>193</v>
      </c>
    </row>
    <row r="15" spans="1:38">
      <c r="B15" s="11" t="s">
        <v>314</v>
      </c>
      <c r="N15" s="1450"/>
      <c r="O15" s="1450"/>
      <c r="Q15" s="11" t="s">
        <v>315</v>
      </c>
    </row>
    <row r="16" spans="1:38">
      <c r="B16" s="1503"/>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row>
    <row r="17" spans="1:26">
      <c r="B17" s="1503"/>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row>
    <row r="18" spans="1:26">
      <c r="B18" s="1503"/>
      <c r="C18" s="1503"/>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row>
    <row r="19" spans="1:26">
      <c r="B19" s="2123"/>
      <c r="C19" s="2123"/>
      <c r="D19" s="2123"/>
      <c r="E19" s="2123"/>
      <c r="F19" s="2123"/>
      <c r="G19" s="2123"/>
      <c r="H19" s="2123"/>
      <c r="I19" s="2123"/>
      <c r="J19" s="2123"/>
      <c r="K19" s="2123"/>
      <c r="L19" s="2123"/>
      <c r="M19" s="2123"/>
      <c r="N19" s="2123"/>
      <c r="O19" s="2123"/>
      <c r="P19" s="2123"/>
      <c r="Q19" s="2123"/>
      <c r="R19" s="2123"/>
      <c r="S19" s="2123"/>
      <c r="T19" s="2123"/>
      <c r="U19" s="2123"/>
      <c r="V19" s="2123"/>
      <c r="W19" s="2123"/>
      <c r="X19" s="2123"/>
      <c r="Y19" s="2123"/>
      <c r="Z19" s="2123"/>
    </row>
    <row r="21" spans="1:26">
      <c r="B21" s="11" t="s">
        <v>1193</v>
      </c>
      <c r="R21" s="1450"/>
      <c r="S21" s="1450"/>
      <c r="T21" s="1450"/>
      <c r="U21" s="1450"/>
      <c r="V21" s="1450"/>
    </row>
    <row r="23" spans="1:26">
      <c r="A23" s="11" t="s">
        <v>960</v>
      </c>
      <c r="B23" s="11" t="s">
        <v>1498</v>
      </c>
      <c r="S23" s="1450"/>
      <c r="T23" s="1450"/>
      <c r="V23" s="11" t="s">
        <v>1017</v>
      </c>
    </row>
    <row r="24" spans="1:26">
      <c r="B24" s="1503"/>
      <c r="C24" s="1503"/>
      <c r="D24" s="1503"/>
      <c r="E24" s="1503"/>
      <c r="F24" s="1503"/>
      <c r="G24" s="1503"/>
      <c r="H24" s="1503"/>
      <c r="I24" s="1503"/>
      <c r="J24" s="1503"/>
      <c r="K24" s="1503"/>
      <c r="L24" s="1503"/>
      <c r="M24" s="1503"/>
      <c r="N24" s="1503"/>
      <c r="O24" s="1503"/>
      <c r="P24" s="1503"/>
      <c r="Q24" s="1503"/>
      <c r="R24" s="1503"/>
      <c r="S24" s="1503"/>
      <c r="T24" s="1503"/>
      <c r="U24" s="1503"/>
      <c r="V24" s="1503"/>
      <c r="W24" s="1503"/>
      <c r="X24" s="1503"/>
      <c r="Y24" s="1503"/>
      <c r="Z24" s="1503"/>
    </row>
    <row r="25" spans="1:26">
      <c r="B25" s="1503"/>
      <c r="C25" s="1503"/>
      <c r="D25" s="1503"/>
      <c r="E25" s="1503"/>
      <c r="F25" s="1503"/>
      <c r="G25" s="1503"/>
      <c r="H25" s="1503"/>
      <c r="I25" s="1503"/>
      <c r="J25" s="1503"/>
      <c r="K25" s="1503"/>
      <c r="L25" s="1503"/>
      <c r="M25" s="1503"/>
      <c r="N25" s="1503"/>
      <c r="O25" s="1503"/>
      <c r="P25" s="1503"/>
      <c r="Q25" s="1503"/>
      <c r="R25" s="1503"/>
      <c r="S25" s="1503"/>
      <c r="T25" s="1503"/>
      <c r="U25" s="1503"/>
      <c r="V25" s="1503"/>
      <c r="W25" s="1503"/>
      <c r="X25" s="1503"/>
      <c r="Y25" s="1503"/>
      <c r="Z25" s="1503"/>
    </row>
    <row r="26" spans="1:26">
      <c r="B26" s="1503"/>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row>
    <row r="27" spans="1:26">
      <c r="B27" s="2123"/>
      <c r="C27" s="2123"/>
      <c r="D27" s="2123"/>
      <c r="E27" s="2123"/>
      <c r="F27" s="2123"/>
      <c r="G27" s="2123"/>
      <c r="H27" s="2123"/>
      <c r="I27" s="2123"/>
      <c r="J27" s="2123"/>
      <c r="K27" s="2123"/>
      <c r="L27" s="2123"/>
      <c r="M27" s="2123"/>
      <c r="N27" s="2123"/>
      <c r="O27" s="2123"/>
      <c r="P27" s="2123"/>
      <c r="Q27" s="2123"/>
      <c r="R27" s="2123"/>
      <c r="S27" s="2123"/>
      <c r="T27" s="2123"/>
      <c r="U27" s="2123"/>
      <c r="V27" s="2123"/>
      <c r="W27" s="2123"/>
      <c r="X27" s="2123"/>
      <c r="Y27" s="2123"/>
      <c r="Z27" s="2123"/>
    </row>
    <row r="29" spans="1:26">
      <c r="A29" s="11" t="s">
        <v>963</v>
      </c>
      <c r="B29" s="11" t="s">
        <v>322</v>
      </c>
      <c r="Q29" s="1450"/>
      <c r="R29" s="1450"/>
      <c r="V29" s="11" t="s">
        <v>1017</v>
      </c>
    </row>
    <row r="30" spans="1:26">
      <c r="B30" s="1503"/>
      <c r="C30" s="1503"/>
      <c r="D30" s="1503"/>
      <c r="E30" s="1503"/>
      <c r="F30" s="1503"/>
      <c r="G30" s="1503"/>
      <c r="H30" s="1503"/>
      <c r="I30" s="1503"/>
      <c r="J30" s="1503"/>
      <c r="K30" s="1503"/>
      <c r="L30" s="1503"/>
      <c r="M30" s="1503"/>
      <c r="N30" s="1503"/>
      <c r="O30" s="1503"/>
      <c r="P30" s="1503"/>
      <c r="Q30" s="1503"/>
      <c r="R30" s="1503"/>
      <c r="S30" s="1503"/>
      <c r="T30" s="1503"/>
      <c r="U30" s="1503"/>
      <c r="V30" s="1503"/>
      <c r="W30" s="1503"/>
      <c r="X30" s="1503"/>
      <c r="Y30" s="1503"/>
      <c r="Z30" s="1503"/>
    </row>
    <row r="31" spans="1:26">
      <c r="B31" s="1503"/>
      <c r="C31" s="1503"/>
      <c r="D31" s="1503"/>
      <c r="E31" s="1503"/>
      <c r="F31" s="1503"/>
      <c r="G31" s="1503"/>
      <c r="H31" s="1503"/>
      <c r="I31" s="1503"/>
      <c r="J31" s="1503"/>
      <c r="K31" s="1503"/>
      <c r="L31" s="1503"/>
      <c r="M31" s="1503"/>
      <c r="N31" s="1503"/>
      <c r="O31" s="1503"/>
      <c r="P31" s="1503"/>
      <c r="Q31" s="1503"/>
      <c r="R31" s="1503"/>
      <c r="S31" s="1503"/>
      <c r="T31" s="1503"/>
      <c r="U31" s="1503"/>
      <c r="V31" s="1503"/>
      <c r="W31" s="1503"/>
      <c r="X31" s="1503"/>
      <c r="Y31" s="1503"/>
      <c r="Z31" s="1503"/>
    </row>
    <row r="32" spans="1:26">
      <c r="B32" s="1503"/>
      <c r="C32" s="1503"/>
      <c r="D32" s="1503"/>
      <c r="E32" s="1503"/>
      <c r="F32" s="1503"/>
      <c r="G32" s="1503"/>
      <c r="H32" s="1503"/>
      <c r="I32" s="1503"/>
      <c r="J32" s="1503"/>
      <c r="K32" s="1503"/>
      <c r="L32" s="1503"/>
      <c r="M32" s="1503"/>
      <c r="N32" s="1503"/>
      <c r="O32" s="1503"/>
      <c r="P32" s="1503"/>
      <c r="Q32" s="1503"/>
      <c r="R32" s="1503"/>
      <c r="S32" s="1503"/>
      <c r="T32" s="1503"/>
      <c r="U32" s="1503"/>
      <c r="V32" s="1503"/>
      <c r="W32" s="1503"/>
      <c r="X32" s="1503"/>
      <c r="Y32" s="1503"/>
      <c r="Z32" s="1503"/>
    </row>
    <row r="33" spans="2:26">
      <c r="B33" s="2121"/>
      <c r="C33" s="2121"/>
      <c r="D33" s="2121"/>
      <c r="E33" s="2121"/>
      <c r="F33" s="2121"/>
      <c r="G33" s="2121"/>
      <c r="H33" s="2121"/>
      <c r="I33" s="2121"/>
      <c r="J33" s="2121"/>
      <c r="K33" s="2121"/>
      <c r="L33" s="2121"/>
      <c r="M33" s="2121"/>
      <c r="N33" s="2121"/>
      <c r="O33" s="2121"/>
      <c r="P33" s="2121"/>
      <c r="Q33" s="2121"/>
      <c r="R33" s="2121"/>
      <c r="S33" s="2121"/>
      <c r="T33" s="2121"/>
      <c r="U33" s="2121"/>
      <c r="V33" s="2121"/>
      <c r="W33" s="2121"/>
      <c r="X33" s="2121"/>
      <c r="Y33" s="2121"/>
      <c r="Z33" s="2121"/>
    </row>
    <row r="34" spans="2:26">
      <c r="B34" s="2121"/>
      <c r="C34" s="2121"/>
      <c r="D34" s="2121"/>
      <c r="E34" s="2121"/>
      <c r="F34" s="2121"/>
      <c r="G34" s="2121"/>
      <c r="H34" s="2121"/>
      <c r="I34" s="2121"/>
      <c r="J34" s="2121"/>
      <c r="K34" s="2121"/>
      <c r="L34" s="2121"/>
      <c r="M34" s="2121"/>
      <c r="N34" s="2121"/>
      <c r="O34" s="2121"/>
      <c r="P34" s="2121"/>
      <c r="Q34" s="2121"/>
      <c r="R34" s="2121"/>
      <c r="S34" s="2121"/>
      <c r="T34" s="2121"/>
      <c r="U34" s="2121"/>
      <c r="V34" s="2121"/>
      <c r="W34" s="2121"/>
      <c r="X34" s="2121"/>
      <c r="Y34" s="2121"/>
      <c r="Z34" s="2121"/>
    </row>
    <row r="35" spans="2:26">
      <c r="B35" s="2122"/>
      <c r="C35" s="2122"/>
      <c r="D35" s="2122"/>
      <c r="E35" s="2122"/>
      <c r="F35" s="2122"/>
      <c r="G35" s="2122"/>
      <c r="H35" s="2122"/>
      <c r="I35" s="2122"/>
      <c r="J35" s="2122"/>
      <c r="K35" s="2122"/>
      <c r="L35" s="2122"/>
      <c r="M35" s="2122"/>
      <c r="N35" s="2122"/>
      <c r="O35" s="2122"/>
      <c r="P35" s="2122"/>
      <c r="Q35" s="2122"/>
      <c r="R35" s="2122"/>
      <c r="S35" s="2122"/>
      <c r="T35" s="2122"/>
      <c r="U35" s="2122"/>
      <c r="V35" s="2122"/>
      <c r="W35" s="2122"/>
      <c r="X35" s="2122"/>
      <c r="Y35" s="2122"/>
      <c r="Z35" s="2122"/>
    </row>
  </sheetData>
  <sheetProtection password="FEF7" sheet="1" objects="1" scenarios="1"/>
  <mergeCells count="16">
    <mergeCell ref="Q29:R29"/>
    <mergeCell ref="B30:Z35"/>
    <mergeCell ref="B16:Z19"/>
    <mergeCell ref="R21:V21"/>
    <mergeCell ref="S23:T23"/>
    <mergeCell ref="B24:Z27"/>
    <mergeCell ref="K9:N9"/>
    <mergeCell ref="J11:M11"/>
    <mergeCell ref="H13:I13"/>
    <mergeCell ref="N15:O15"/>
    <mergeCell ref="S1:Z1"/>
    <mergeCell ref="F5:Z5"/>
    <mergeCell ref="D7:J7"/>
    <mergeCell ref="M7:T7"/>
    <mergeCell ref="X7:Z7"/>
    <mergeCell ref="G6:Z6"/>
  </mergeCells>
  <phoneticPr fontId="5" type="noConversion"/>
  <conditionalFormatting sqref="B14:Z21">
    <cfRule type="expression" dxfId="321" priority="1" stopIfTrue="1">
      <formula>$H$13="yes"</formula>
    </cfRule>
  </conditionalFormatting>
  <conditionalFormatting sqref="B24:Z27">
    <cfRule type="expression" dxfId="320" priority="2" stopIfTrue="1">
      <formula>$S$23="yes"</formula>
    </cfRule>
  </conditionalFormatting>
  <conditionalFormatting sqref="B30:Z35">
    <cfRule type="expression" dxfId="319" priority="3" stopIfTrue="1">
      <formula>$Q$29="no"</formula>
    </cfRule>
  </conditionalFormatting>
  <conditionalFormatting sqref="B11:M11">
    <cfRule type="expression" dxfId="318" priority="4" stopIfTrue="1">
      <formula>$N$11=1</formula>
    </cfRule>
  </conditionalFormatting>
  <conditionalFormatting sqref="B8:N9">
    <cfRule type="expression" dxfId="317" priority="5" stopIfTrue="1">
      <formula>$O$9=1</formula>
    </cfRule>
  </conditionalFormatting>
  <dataValidations count="1">
    <dataValidation type="list" allowBlank="1" showInputMessage="1" showErrorMessage="1" prompt="Please make selection from Drop Down Menu." sqref="H13:I13 N15:O15 S23:T23 Q29:R29">
      <formula1>$AB$13:$AB$14</formula1>
    </dataValidation>
  </dataValidations>
  <pageMargins left="0.5" right="0.5" top="1" bottom="0.5" header="0.5" footer="0.5"/>
  <pageSetup orientation="portrait"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sheetPr>
    <pageSetUpPr autoPageBreaks="0"/>
  </sheetPr>
  <dimension ref="A1:S32"/>
  <sheetViews>
    <sheetView showGridLines="0" showRowColHeaders="0" workbookViewId="0">
      <selection sqref="A1:J1"/>
    </sheetView>
  </sheetViews>
  <sheetFormatPr defaultRowHeight="12.75"/>
  <cols>
    <col min="1" max="1" width="3.85546875" customWidth="1"/>
    <col min="2" max="2" width="4.7109375" customWidth="1"/>
    <col min="3" max="3" width="1.7109375" customWidth="1"/>
    <col min="4" max="4" width="9.28515625" customWidth="1"/>
    <col min="5" max="5" width="10.7109375" customWidth="1"/>
    <col min="6" max="6" width="4.7109375" customWidth="1"/>
    <col min="8" max="8" width="11.85546875" customWidth="1"/>
    <col min="9" max="9" width="4.7109375" customWidth="1"/>
    <col min="10" max="10" width="7.28515625" customWidth="1"/>
    <col min="11" max="11" width="7.7109375" customWidth="1"/>
    <col min="12" max="12" width="1.42578125" customWidth="1"/>
    <col min="13" max="13" width="4.7109375" customWidth="1"/>
    <col min="14" max="14" width="9.28515625" customWidth="1"/>
  </cols>
  <sheetData>
    <row r="1" spans="1:19" ht="15.75">
      <c r="A1" s="83" t="s">
        <v>969</v>
      </c>
      <c r="B1" s="15"/>
      <c r="C1" s="15"/>
      <c r="D1" s="15"/>
      <c r="E1" s="15"/>
      <c r="F1" s="15"/>
      <c r="G1" s="15"/>
      <c r="H1" s="15"/>
      <c r="I1" s="15"/>
      <c r="J1" s="15"/>
      <c r="K1" s="15"/>
      <c r="L1" s="15"/>
      <c r="M1" s="15"/>
      <c r="N1" s="15"/>
      <c r="O1" s="861"/>
      <c r="P1" s="861"/>
      <c r="Q1" s="861"/>
      <c r="R1" s="861"/>
      <c r="S1" s="861"/>
    </row>
    <row r="2" spans="1:19" ht="15.75">
      <c r="A2" s="9"/>
      <c r="O2" s="861"/>
      <c r="P2" s="861"/>
      <c r="Q2" s="861"/>
      <c r="R2" s="861"/>
      <c r="S2" s="861"/>
    </row>
    <row r="3" spans="1:19" ht="15.75">
      <c r="B3" s="11" t="s">
        <v>2223</v>
      </c>
      <c r="C3" s="11"/>
      <c r="O3" s="861"/>
      <c r="P3" s="861"/>
      <c r="Q3" s="861"/>
      <c r="R3" s="861"/>
      <c r="S3" s="861"/>
    </row>
    <row r="4" spans="1:19" ht="15.75">
      <c r="B4" s="11" t="s">
        <v>2224</v>
      </c>
      <c r="C4" s="11"/>
      <c r="O4" s="861"/>
      <c r="P4" s="861"/>
      <c r="Q4" s="861"/>
      <c r="R4" s="861"/>
      <c r="S4" s="861"/>
    </row>
    <row r="5" spans="1:19" ht="15.75">
      <c r="B5" s="82" t="s">
        <v>2225</v>
      </c>
      <c r="C5" s="11"/>
      <c r="O5" s="861"/>
      <c r="P5" s="861"/>
      <c r="Q5" s="861"/>
      <c r="R5" s="861"/>
      <c r="S5" s="861"/>
    </row>
    <row r="6" spans="1:19" ht="15.75">
      <c r="B6" s="52" t="s">
        <v>671</v>
      </c>
      <c r="C6" s="11"/>
      <c r="O6" s="861"/>
      <c r="P6" s="861"/>
      <c r="Q6" s="861"/>
      <c r="R6" s="861"/>
      <c r="S6" s="861"/>
    </row>
    <row r="7" spans="1:19" ht="15.75">
      <c r="A7" s="52"/>
      <c r="O7" s="861"/>
      <c r="P7" s="861"/>
      <c r="Q7" s="861"/>
      <c r="R7" s="861"/>
      <c r="S7" s="861"/>
    </row>
    <row r="8" spans="1:19" ht="15.75">
      <c r="A8" s="11" t="s">
        <v>1674</v>
      </c>
      <c r="B8" s="11" t="s">
        <v>970</v>
      </c>
      <c r="C8" s="11"/>
      <c r="D8" s="13"/>
      <c r="E8" s="2124">
        <f>'Page 11'!E8</f>
        <v>0</v>
      </c>
      <c r="F8" s="2124"/>
      <c r="G8" s="2124"/>
      <c r="H8" s="2124"/>
      <c r="I8" s="2124"/>
      <c r="J8" s="2124"/>
      <c r="K8" s="2124"/>
      <c r="L8" s="2124"/>
      <c r="M8" s="2124"/>
      <c r="N8" s="2124"/>
      <c r="O8" s="861"/>
      <c r="P8" s="861"/>
      <c r="Q8" s="861"/>
      <c r="R8" s="861"/>
      <c r="S8" s="861"/>
    </row>
    <row r="9" spans="1:19" ht="15.75">
      <c r="A9" s="11"/>
      <c r="O9" s="861"/>
      <c r="P9" s="861"/>
      <c r="Q9" s="861"/>
      <c r="R9" s="861"/>
      <c r="S9" s="861"/>
    </row>
    <row r="10" spans="1:19" ht="15.75">
      <c r="B10" s="11" t="s">
        <v>971</v>
      </c>
      <c r="C10" s="11"/>
      <c r="D10" s="79"/>
      <c r="E10" s="1516">
        <f>'Page 11'!E10</f>
        <v>0</v>
      </c>
      <c r="F10" s="1516"/>
      <c r="G10" s="1516"/>
      <c r="H10" s="1516"/>
      <c r="I10" s="11" t="s">
        <v>2221</v>
      </c>
      <c r="J10" s="11"/>
      <c r="M10" s="1518">
        <f>'Page 11'!M10</f>
        <v>0</v>
      </c>
      <c r="N10" s="1518"/>
      <c r="O10" s="861"/>
      <c r="P10" s="861"/>
      <c r="Q10" s="861"/>
      <c r="R10" s="861"/>
      <c r="S10" s="861"/>
    </row>
    <row r="11" spans="1:19" ht="15.75">
      <c r="A11" s="11"/>
      <c r="O11" s="861"/>
      <c r="P11" s="861"/>
      <c r="Q11" s="861"/>
      <c r="R11" s="861"/>
      <c r="S11" s="861"/>
    </row>
    <row r="12" spans="1:19" ht="15.75">
      <c r="B12" s="11" t="s">
        <v>972</v>
      </c>
      <c r="C12" s="11"/>
      <c r="E12" s="1510">
        <f>'Page 11'!E12</f>
        <v>0</v>
      </c>
      <c r="F12" s="1510"/>
      <c r="G12" s="1510"/>
      <c r="H12" s="1510"/>
      <c r="I12" s="1510"/>
      <c r="J12" s="1510"/>
      <c r="K12" s="1510"/>
      <c r="L12" s="1510"/>
      <c r="M12" s="1510"/>
      <c r="N12" s="1510"/>
      <c r="O12" s="861"/>
      <c r="P12" s="861"/>
      <c r="Q12" s="861"/>
      <c r="R12" s="861"/>
      <c r="S12" s="861"/>
    </row>
    <row r="13" spans="1:19" ht="15.75">
      <c r="A13" s="11"/>
      <c r="O13" s="861"/>
      <c r="P13" s="861"/>
      <c r="Q13" s="861"/>
      <c r="R13" s="861"/>
      <c r="S13" s="861"/>
    </row>
    <row r="14" spans="1:19" ht="15.75">
      <c r="B14" s="11" t="s">
        <v>1677</v>
      </c>
      <c r="C14" s="11"/>
      <c r="D14" s="1510">
        <f>'Page 11'!D14</f>
        <v>0</v>
      </c>
      <c r="E14" s="1510"/>
      <c r="F14" s="1510"/>
      <c r="G14" s="80" t="s">
        <v>973</v>
      </c>
      <c r="H14" s="1510">
        <f>'Page 11'!H14</f>
        <v>0</v>
      </c>
      <c r="I14" s="1510"/>
      <c r="J14" s="80" t="s">
        <v>974</v>
      </c>
      <c r="K14" s="436">
        <f>'Page 11'!K14</f>
        <v>0</v>
      </c>
      <c r="M14" s="80" t="s">
        <v>2222</v>
      </c>
      <c r="N14" s="436">
        <f>'Page 11'!N14</f>
        <v>0</v>
      </c>
      <c r="O14" s="861"/>
      <c r="P14" s="861"/>
      <c r="Q14" s="861"/>
      <c r="R14" s="861"/>
      <c r="S14" s="861"/>
    </row>
    <row r="15" spans="1:19" ht="15.75">
      <c r="A15" s="11"/>
      <c r="O15" s="861"/>
      <c r="P15" s="861"/>
      <c r="Q15" s="861"/>
      <c r="R15" s="861"/>
      <c r="S15" s="861"/>
    </row>
    <row r="16" spans="1:19" ht="15.75">
      <c r="B16" s="11" t="s">
        <v>975</v>
      </c>
      <c r="C16" s="11"/>
      <c r="E16" s="1510">
        <f>'Page 11'!E16</f>
        <v>0</v>
      </c>
      <c r="F16" s="1510"/>
      <c r="G16" s="1510"/>
      <c r="H16" s="1510"/>
      <c r="I16" s="1510"/>
      <c r="J16" s="1510"/>
      <c r="K16" s="1510"/>
      <c r="L16" s="1510"/>
      <c r="M16" s="1510"/>
      <c r="N16" s="1510"/>
      <c r="O16" s="861"/>
      <c r="P16" s="861"/>
      <c r="Q16" s="861"/>
      <c r="R16" s="861"/>
      <c r="S16" s="861"/>
    </row>
    <row r="17" spans="1:19" ht="15.75">
      <c r="A17" s="11"/>
      <c r="O17" s="861"/>
      <c r="P17" s="861"/>
      <c r="Q17" s="861"/>
      <c r="R17" s="861"/>
      <c r="S17" s="861"/>
    </row>
    <row r="18" spans="1:19" ht="15.75">
      <c r="B18" s="11" t="s">
        <v>976</v>
      </c>
      <c r="C18" s="11"/>
      <c r="D18" s="1510">
        <f>'Page 11'!D18</f>
        <v>0</v>
      </c>
      <c r="E18" s="1510"/>
      <c r="F18" s="1510"/>
      <c r="G18" s="1510"/>
      <c r="H18" s="1510"/>
      <c r="I18" s="11" t="s">
        <v>977</v>
      </c>
      <c r="J18" s="1516">
        <f>'Page 11'!J18</f>
        <v>0</v>
      </c>
      <c r="K18" s="1516"/>
      <c r="L18" s="1516"/>
      <c r="M18" s="1516"/>
      <c r="N18" s="1516"/>
      <c r="O18" s="861"/>
      <c r="P18" s="861"/>
      <c r="Q18" s="861"/>
      <c r="R18" s="861"/>
      <c r="S18" s="861"/>
    </row>
    <row r="19" spans="1:19" ht="15.75">
      <c r="A19" s="11"/>
      <c r="O19" s="861"/>
      <c r="P19" s="861"/>
      <c r="Q19" s="861"/>
      <c r="R19" s="861"/>
      <c r="S19" s="861"/>
    </row>
    <row r="20" spans="1:19" ht="15.75">
      <c r="B20" s="11" t="s">
        <v>1213</v>
      </c>
      <c r="C20" s="11"/>
      <c r="E20" s="1510">
        <f>'Page 11'!E20</f>
        <v>0</v>
      </c>
      <c r="F20" s="1510"/>
      <c r="G20" s="1510"/>
      <c r="H20" s="1510"/>
      <c r="I20" s="1510"/>
      <c r="J20" s="1510"/>
      <c r="K20" s="1510"/>
      <c r="L20" s="1510"/>
      <c r="M20" s="1510"/>
      <c r="N20" s="1510"/>
      <c r="O20" s="861"/>
      <c r="P20" s="861"/>
      <c r="Q20" s="861"/>
      <c r="R20" s="861"/>
      <c r="S20" s="861"/>
    </row>
    <row r="21" spans="1:19" ht="15.75">
      <c r="A21" s="11"/>
      <c r="O21" s="861"/>
      <c r="P21" s="861"/>
      <c r="Q21" s="861"/>
      <c r="R21" s="861"/>
      <c r="S21" s="861"/>
    </row>
    <row r="22" spans="1:19" ht="15.75">
      <c r="B22" s="11" t="s">
        <v>2332</v>
      </c>
      <c r="C22" s="11"/>
      <c r="E22" s="2125">
        <f>'Page 11'!F25</f>
        <v>0</v>
      </c>
      <c r="F22" s="2125"/>
      <c r="G22" s="2125"/>
      <c r="H22" s="2125"/>
      <c r="O22" s="861"/>
      <c r="P22" s="861"/>
      <c r="Q22" s="861"/>
      <c r="R22" s="861"/>
      <c r="S22" s="861"/>
    </row>
    <row r="23" spans="1:19" ht="15.75">
      <c r="A23" s="11"/>
      <c r="B23" s="1519" t="s">
        <v>862</v>
      </c>
      <c r="C23" s="1520"/>
      <c r="D23" s="1520"/>
      <c r="E23" s="1520"/>
      <c r="F23" s="1520"/>
      <c r="G23" s="1520"/>
      <c r="H23" s="1520"/>
      <c r="I23" s="1520"/>
      <c r="J23" s="1520"/>
      <c r="K23" s="1520"/>
      <c r="L23" s="1520"/>
      <c r="M23" s="1520"/>
      <c r="N23" s="1520"/>
      <c r="O23" s="861"/>
      <c r="P23" s="861"/>
      <c r="Q23" s="861"/>
      <c r="R23" s="861"/>
      <c r="S23" s="861"/>
    </row>
    <row r="24" spans="1:19" ht="15.75">
      <c r="B24" s="1520"/>
      <c r="C24" s="1520"/>
      <c r="D24" s="1520"/>
      <c r="E24" s="1520"/>
      <c r="F24" s="1520"/>
      <c r="G24" s="1520"/>
      <c r="H24" s="1520"/>
      <c r="I24" s="1520"/>
      <c r="J24" s="1520"/>
      <c r="K24" s="1520"/>
      <c r="L24" s="1520"/>
      <c r="M24" s="1520"/>
      <c r="N24" s="1520"/>
      <c r="O24" s="863" t="s">
        <v>2218</v>
      </c>
      <c r="P24" s="378"/>
      <c r="Q24" s="378"/>
      <c r="R24" s="378"/>
      <c r="S24" s="378"/>
    </row>
    <row r="25" spans="1:19" ht="15.75">
      <c r="A25" s="78"/>
      <c r="B25" s="1520"/>
      <c r="C25" s="1520"/>
      <c r="D25" s="1520"/>
      <c r="E25" s="1520"/>
      <c r="F25" s="1520"/>
      <c r="G25" s="1520"/>
      <c r="H25" s="1520"/>
      <c r="I25" s="1520"/>
      <c r="J25" s="1520"/>
      <c r="K25" s="1520"/>
      <c r="L25" s="1520"/>
      <c r="M25" s="1520"/>
      <c r="N25" s="1520"/>
      <c r="O25" s="863" t="s">
        <v>2219</v>
      </c>
      <c r="P25" s="378"/>
      <c r="Q25" s="378"/>
      <c r="R25" s="378"/>
      <c r="S25" s="378"/>
    </row>
    <row r="26" spans="1:19" ht="15.75">
      <c r="A26" s="22"/>
      <c r="B26" s="758"/>
      <c r="C26" s="250"/>
      <c r="D26" s="40"/>
      <c r="E26" s="40"/>
      <c r="F26" s="758"/>
      <c r="G26" s="250"/>
      <c r="H26" s="40"/>
      <c r="I26" s="40"/>
      <c r="J26" s="758"/>
      <c r="K26" s="250"/>
      <c r="L26" s="250"/>
      <c r="M26" s="40"/>
      <c r="N26" s="40"/>
      <c r="O26" s="863" t="s">
        <v>2220</v>
      </c>
      <c r="P26" s="378"/>
      <c r="Q26" s="378"/>
      <c r="R26" s="378"/>
      <c r="S26" s="378"/>
    </row>
    <row r="27" spans="1:19" ht="15.75">
      <c r="A27" s="11"/>
      <c r="B27" s="1519" t="s">
        <v>1215</v>
      </c>
      <c r="C27" s="1520"/>
      <c r="D27" s="1520"/>
      <c r="E27" s="1520"/>
      <c r="F27" s="1520"/>
      <c r="G27" s="1520"/>
      <c r="H27" s="1520"/>
      <c r="I27" s="1520"/>
      <c r="J27" s="1520"/>
      <c r="K27" s="1520"/>
      <c r="L27" s="1520"/>
      <c r="M27" s="1520"/>
      <c r="N27" s="1520"/>
      <c r="O27" s="863" t="s">
        <v>1216</v>
      </c>
      <c r="P27" s="378"/>
      <c r="Q27" s="378"/>
      <c r="R27" s="378"/>
      <c r="S27" s="378"/>
    </row>
    <row r="28" spans="1:19" ht="15.75">
      <c r="B28" s="1520"/>
      <c r="C28" s="1520"/>
      <c r="D28" s="1520"/>
      <c r="E28" s="1520"/>
      <c r="F28" s="1520"/>
      <c r="G28" s="1520"/>
      <c r="H28" s="1520"/>
      <c r="I28" s="1520"/>
      <c r="J28" s="1520"/>
      <c r="K28" s="1520"/>
      <c r="L28" s="1520"/>
      <c r="M28" s="1520"/>
      <c r="N28" s="1520"/>
      <c r="O28" s="863" t="s">
        <v>1217</v>
      </c>
      <c r="P28" s="378"/>
      <c r="Q28" s="378"/>
      <c r="R28" s="378"/>
      <c r="S28" s="378"/>
    </row>
    <row r="29" spans="1:19" ht="15.75">
      <c r="A29" s="8"/>
      <c r="B29" s="1520"/>
      <c r="C29" s="1520"/>
      <c r="D29" s="1520"/>
      <c r="E29" s="1520"/>
      <c r="F29" s="1520"/>
      <c r="G29" s="1520"/>
      <c r="H29" s="1520"/>
      <c r="I29" s="1520"/>
      <c r="J29" s="1520"/>
      <c r="K29" s="1520"/>
      <c r="L29" s="1520"/>
      <c r="M29" s="1520"/>
      <c r="N29" s="1520"/>
      <c r="O29" s="863" t="s">
        <v>1218</v>
      </c>
      <c r="P29" s="378"/>
      <c r="Q29" s="378"/>
      <c r="R29" s="378"/>
      <c r="S29" s="378"/>
    </row>
    <row r="30" spans="1:19" ht="15.75">
      <c r="A30" s="10"/>
      <c r="B30" s="1520"/>
      <c r="C30" s="1520"/>
      <c r="D30" s="1520"/>
      <c r="E30" s="1520"/>
      <c r="F30" s="1520"/>
      <c r="G30" s="1520"/>
      <c r="H30" s="1520"/>
      <c r="I30" s="1520"/>
      <c r="J30" s="1520"/>
      <c r="K30" s="1520"/>
      <c r="L30" s="1520"/>
      <c r="M30" s="1520"/>
      <c r="N30" s="1520"/>
      <c r="O30" s="863" t="s">
        <v>1968</v>
      </c>
      <c r="P30" s="378"/>
      <c r="Q30" s="378"/>
      <c r="R30" s="378"/>
      <c r="S30" s="378"/>
    </row>
    <row r="31" spans="1:19" ht="15.75">
      <c r="A31" s="10"/>
      <c r="O31" s="868" t="s">
        <v>157</v>
      </c>
      <c r="P31" s="378"/>
      <c r="Q31" s="378"/>
      <c r="R31" s="378"/>
      <c r="S31" s="378"/>
    </row>
    <row r="32" spans="1:19" ht="15.75">
      <c r="A32" s="11" t="s">
        <v>2023</v>
      </c>
      <c r="B32" s="11" t="s">
        <v>2214</v>
      </c>
      <c r="C32" s="59"/>
      <c r="F32" s="2125">
        <f>'Page 11'!G35</f>
        <v>0</v>
      </c>
      <c r="G32" s="2125"/>
      <c r="H32" s="2125"/>
      <c r="I32" s="2125"/>
      <c r="O32" s="800"/>
      <c r="P32" s="378"/>
      <c r="Q32" s="378"/>
      <c r="R32" s="378"/>
      <c r="S32" s="378"/>
    </row>
  </sheetData>
  <sheetProtection password="FEF7" sheet="1" objects="1" scenarios="1"/>
  <mergeCells count="14">
    <mergeCell ref="E8:N8"/>
    <mergeCell ref="E10:H10"/>
    <mergeCell ref="M10:N10"/>
    <mergeCell ref="E12:N12"/>
    <mergeCell ref="F32:I32"/>
    <mergeCell ref="E20:N20"/>
    <mergeCell ref="E22:H22"/>
    <mergeCell ref="B23:N25"/>
    <mergeCell ref="B27:N30"/>
    <mergeCell ref="D14:F14"/>
    <mergeCell ref="H14:I14"/>
    <mergeCell ref="E16:N16"/>
    <mergeCell ref="D18:H18"/>
    <mergeCell ref="J18:N18"/>
  </mergeCells>
  <phoneticPr fontId="5" type="noConversion"/>
  <dataValidations count="3">
    <dataValidation type="textLength" operator="lessThanOrEqual" allowBlank="1" showInputMessage="1" showErrorMessage="1" error="Sponsor name may not be longer than 50 characters." sqref="E8:N8 E12:N12">
      <formula1>50</formula1>
    </dataValidation>
    <dataValidation allowBlank="1" showInputMessage="1" showErrorMessage="1" error="You have entered an invalid selection. Please make selection from drop down menu." sqref="F32:I32"/>
    <dataValidation allowBlank="1" showInputMessage="1" showErrorMessage="1" error="You have entered an invalid selection. Please make selection from drop down menu." sqref="E22:H22"/>
  </dataValidations>
  <pageMargins left="0.5" right="0.5" top="1" bottom="0.5" header="0.5" footer="0.5"/>
  <pageSetup orientation="portrait" r:id="rId1"/>
  <headerFooter alignWithMargins="0">
    <oddFooter>&amp;C&amp;A</oddFooter>
  </headerFooter>
</worksheet>
</file>

<file path=xl/worksheets/sheet52.xml><?xml version="1.0" encoding="utf-8"?>
<worksheet xmlns="http://schemas.openxmlformats.org/spreadsheetml/2006/main" xmlns:r="http://schemas.openxmlformats.org/officeDocument/2006/relationships">
  <sheetPr>
    <pageSetUpPr autoPageBreaks="0"/>
  </sheetPr>
  <dimension ref="A1:N33"/>
  <sheetViews>
    <sheetView showGridLines="0" showRowColHeaders="0" workbookViewId="0">
      <selection sqref="A1:J1"/>
    </sheetView>
  </sheetViews>
  <sheetFormatPr defaultRowHeight="12.75"/>
  <cols>
    <col min="1" max="1" width="4.5703125" customWidth="1"/>
    <col min="2" max="2" width="4.7109375" customWidth="1"/>
    <col min="4" max="5" width="4.7109375" customWidth="1"/>
    <col min="7" max="7" width="4.7109375" customWidth="1"/>
    <col min="9" max="9" width="4.140625" customWidth="1"/>
    <col min="11" max="11" width="9.5703125" customWidth="1"/>
  </cols>
  <sheetData>
    <row r="1" spans="1:13" ht="15.75">
      <c r="A1" s="83" t="s">
        <v>106</v>
      </c>
      <c r="B1" s="15"/>
      <c r="C1" s="15"/>
      <c r="D1" s="15"/>
      <c r="E1" s="15"/>
      <c r="F1" s="15"/>
      <c r="G1" s="15"/>
      <c r="H1" s="15"/>
      <c r="I1" s="15"/>
      <c r="J1" s="15"/>
      <c r="K1" s="15"/>
      <c r="L1" s="15"/>
      <c r="M1" s="15"/>
    </row>
    <row r="2" spans="1:13" ht="15.75">
      <c r="A2" s="10"/>
      <c r="L2" s="1534" t="s">
        <v>553</v>
      </c>
      <c r="M2" s="1534"/>
    </row>
    <row r="3" spans="1:13" ht="16.5" thickBot="1">
      <c r="A3" s="11" t="s">
        <v>107</v>
      </c>
      <c r="B3" s="11" t="s">
        <v>108</v>
      </c>
      <c r="L3" s="1535"/>
      <c r="M3" s="1535"/>
    </row>
    <row r="4" spans="1:13" ht="15.75">
      <c r="A4" s="10"/>
      <c r="B4" s="1037" t="s">
        <v>109</v>
      </c>
      <c r="C4" s="1040"/>
      <c r="D4" s="1042"/>
      <c r="E4" s="1042"/>
      <c r="F4" s="1042"/>
      <c r="G4" s="1041"/>
      <c r="H4" s="1040" t="s">
        <v>110</v>
      </c>
      <c r="I4" s="1042"/>
      <c r="J4" s="1042"/>
      <c r="K4" s="1041"/>
      <c r="L4" s="1038" t="s">
        <v>2080</v>
      </c>
      <c r="M4" s="1039"/>
    </row>
    <row r="5" spans="1:13" ht="20.100000000000001" customHeight="1">
      <c r="A5" s="10"/>
      <c r="B5" s="1533">
        <f>'Page 12'!B5</f>
        <v>0</v>
      </c>
      <c r="C5" s="1528"/>
      <c r="D5" s="1528"/>
      <c r="E5" s="1528"/>
      <c r="F5" s="1528"/>
      <c r="G5" s="1528"/>
      <c r="H5" s="1530">
        <f>'10% Package Page 5'!E10</f>
        <v>0</v>
      </c>
      <c r="I5" s="1530"/>
      <c r="J5" s="1530"/>
      <c r="K5" s="1530"/>
      <c r="L5" s="1523">
        <f>'Page 12'!L5</f>
        <v>0</v>
      </c>
      <c r="M5" s="1524"/>
    </row>
    <row r="6" spans="1:13" ht="20.100000000000001" customHeight="1">
      <c r="A6" s="10"/>
      <c r="B6" s="1533">
        <f>'Page 12'!B6</f>
        <v>0</v>
      </c>
      <c r="C6" s="1528"/>
      <c r="D6" s="1528"/>
      <c r="E6" s="1528"/>
      <c r="F6" s="1528"/>
      <c r="G6" s="1528"/>
      <c r="H6" s="1530">
        <f>'Page 12'!H6</f>
        <v>0</v>
      </c>
      <c r="I6" s="1530"/>
      <c r="J6" s="1530"/>
      <c r="K6" s="1530"/>
      <c r="L6" s="1523">
        <f>'Page 12'!L6</f>
        <v>0</v>
      </c>
      <c r="M6" s="1524"/>
    </row>
    <row r="7" spans="1:13" ht="20.100000000000001" customHeight="1">
      <c r="A7" s="10"/>
      <c r="B7" s="1533">
        <f>'Page 12'!B7</f>
        <v>0</v>
      </c>
      <c r="C7" s="1528"/>
      <c r="D7" s="1528"/>
      <c r="E7" s="1528"/>
      <c r="F7" s="1528"/>
      <c r="G7" s="1528"/>
      <c r="H7" s="1530">
        <f>'Page 12'!H7</f>
        <v>0</v>
      </c>
      <c r="I7" s="1530"/>
      <c r="J7" s="1530"/>
      <c r="K7" s="1530"/>
      <c r="L7" s="1523">
        <f>'Page 12'!L7</f>
        <v>0</v>
      </c>
      <c r="M7" s="1524"/>
    </row>
    <row r="8" spans="1:13" ht="20.100000000000001" customHeight="1">
      <c r="A8" s="10"/>
      <c r="B8" s="1533">
        <f>'Page 12'!B8</f>
        <v>0</v>
      </c>
      <c r="C8" s="1528"/>
      <c r="D8" s="1528"/>
      <c r="E8" s="1528"/>
      <c r="F8" s="1528"/>
      <c r="G8" s="1528"/>
      <c r="H8" s="1530">
        <f>'Page 12'!H8</f>
        <v>0</v>
      </c>
      <c r="I8" s="1530"/>
      <c r="J8" s="1530"/>
      <c r="K8" s="1530"/>
      <c r="L8" s="1523">
        <f>'Page 12'!L8</f>
        <v>0</v>
      </c>
      <c r="M8" s="1524"/>
    </row>
    <row r="9" spans="1:13" ht="20.100000000000001" customHeight="1">
      <c r="A9" s="10"/>
      <c r="B9" s="1533">
        <f>'Page 12'!B9</f>
        <v>0</v>
      </c>
      <c r="C9" s="1528"/>
      <c r="D9" s="1528"/>
      <c r="E9" s="1528"/>
      <c r="F9" s="1528"/>
      <c r="G9" s="1528"/>
      <c r="H9" s="1530">
        <f>'Page 12'!H9</f>
        <v>0</v>
      </c>
      <c r="I9" s="1530"/>
      <c r="J9" s="1530"/>
      <c r="K9" s="1530"/>
      <c r="L9" s="1523">
        <f>'Page 12'!L9</f>
        <v>0</v>
      </c>
      <c r="M9" s="1524"/>
    </row>
    <row r="10" spans="1:13" ht="20.100000000000001" customHeight="1">
      <c r="A10" s="10"/>
      <c r="B10" s="1533">
        <f>'Page 12'!B10</f>
        <v>0</v>
      </c>
      <c r="C10" s="1528"/>
      <c r="D10" s="1528"/>
      <c r="E10" s="1528"/>
      <c r="F10" s="1528"/>
      <c r="G10" s="1528"/>
      <c r="H10" s="1530">
        <f>'Page 12'!H10</f>
        <v>0</v>
      </c>
      <c r="I10" s="1530"/>
      <c r="J10" s="1530"/>
      <c r="K10" s="1530"/>
      <c r="L10" s="1523">
        <f>'Page 12'!L10</f>
        <v>0</v>
      </c>
      <c r="M10" s="1524"/>
    </row>
    <row r="11" spans="1:13" ht="20.100000000000001" customHeight="1">
      <c r="A11" s="10"/>
      <c r="B11" s="1533">
        <f>'Page 12'!B11</f>
        <v>0</v>
      </c>
      <c r="C11" s="1528"/>
      <c r="D11" s="1528"/>
      <c r="E11" s="1528"/>
      <c r="F11" s="1528"/>
      <c r="G11" s="1528"/>
      <c r="H11" s="1530">
        <f>'Page 12'!H11</f>
        <v>0</v>
      </c>
      <c r="I11" s="1530"/>
      <c r="J11" s="1530"/>
      <c r="K11" s="1530"/>
      <c r="L11" s="1523">
        <f>'Page 12'!L11</f>
        <v>0</v>
      </c>
      <c r="M11" s="1524"/>
    </row>
    <row r="12" spans="1:13" ht="20.100000000000001" customHeight="1">
      <c r="A12" s="10"/>
      <c r="B12" s="1533">
        <f>'Page 12'!B12</f>
        <v>0</v>
      </c>
      <c r="C12" s="1528"/>
      <c r="D12" s="1528"/>
      <c r="E12" s="1528"/>
      <c r="F12" s="1528"/>
      <c r="G12" s="1528"/>
      <c r="H12" s="1530">
        <f>'Page 12'!H12</f>
        <v>0</v>
      </c>
      <c r="I12" s="1530"/>
      <c r="J12" s="1530"/>
      <c r="K12" s="1530"/>
      <c r="L12" s="1523">
        <f>'Page 12'!L12</f>
        <v>0</v>
      </c>
      <c r="M12" s="1524"/>
    </row>
    <row r="13" spans="1:13" ht="20.100000000000001" customHeight="1" thickBot="1">
      <c r="A13" s="10"/>
      <c r="B13" s="2126">
        <f>'Page 12'!B13</f>
        <v>0</v>
      </c>
      <c r="C13" s="2127"/>
      <c r="D13" s="2127"/>
      <c r="E13" s="2127"/>
      <c r="F13" s="2127"/>
      <c r="G13" s="2127"/>
      <c r="H13" s="2128">
        <f>'Page 12'!H13</f>
        <v>0</v>
      </c>
      <c r="I13" s="2128"/>
      <c r="J13" s="2128"/>
      <c r="K13" s="2128"/>
      <c r="L13" s="1537">
        <f>'Page 12'!L13</f>
        <v>0</v>
      </c>
      <c r="M13" s="1538"/>
    </row>
    <row r="14" spans="1:13" ht="15.75">
      <c r="A14" s="10"/>
    </row>
    <row r="15" spans="1:13" ht="15.75">
      <c r="A15" s="10"/>
    </row>
    <row r="16" spans="1:13" ht="15.75">
      <c r="A16" s="16" t="s">
        <v>1499</v>
      </c>
      <c r="B16" s="16" t="s">
        <v>113</v>
      </c>
    </row>
    <row r="17" spans="1:14" ht="15.75">
      <c r="A17" s="16"/>
      <c r="B17" s="16"/>
    </row>
    <row r="18" spans="1:14" ht="15.75">
      <c r="A18" s="34"/>
      <c r="B18" s="11" t="s">
        <v>114</v>
      </c>
      <c r="D18" s="1510">
        <f>'Page 12'!D26</f>
        <v>0</v>
      </c>
      <c r="E18" s="1510"/>
      <c r="F18" s="1510"/>
      <c r="G18" s="1510"/>
      <c r="H18" s="1510"/>
      <c r="I18" s="1510"/>
      <c r="J18" s="1510"/>
      <c r="K18" s="1510"/>
      <c r="L18" s="1510"/>
      <c r="M18" s="1510"/>
    </row>
    <row r="19" spans="1:14" ht="15.75">
      <c r="A19" s="10"/>
      <c r="D19" s="437"/>
      <c r="E19" s="437"/>
      <c r="F19" s="437"/>
      <c r="G19" s="437"/>
      <c r="H19" s="437"/>
      <c r="I19" s="437"/>
      <c r="J19" s="437"/>
      <c r="K19" s="437"/>
      <c r="L19" s="437"/>
      <c r="M19" s="437"/>
    </row>
    <row r="20" spans="1:14" ht="15.75">
      <c r="A20" s="34"/>
      <c r="B20" s="11" t="s">
        <v>115</v>
      </c>
      <c r="D20" s="1510">
        <f>'Page 12'!D28</f>
        <v>0</v>
      </c>
      <c r="E20" s="1510"/>
      <c r="F20" s="1510"/>
      <c r="G20" s="1510"/>
      <c r="H20" s="1510"/>
      <c r="I20" s="1510"/>
      <c r="J20" s="1510"/>
      <c r="K20" s="1510"/>
      <c r="L20" s="1510"/>
      <c r="M20" s="1510"/>
    </row>
    <row r="21" spans="1:14" ht="15.75">
      <c r="A21" s="10"/>
      <c r="D21" s="437"/>
      <c r="E21" s="437"/>
      <c r="F21" s="437"/>
      <c r="G21" s="437"/>
      <c r="H21" s="437"/>
      <c r="I21" s="437"/>
      <c r="J21" s="437"/>
      <c r="K21" s="437"/>
      <c r="L21" s="437"/>
      <c r="M21" s="437"/>
    </row>
    <row r="22" spans="1:14" ht="15.75">
      <c r="A22" s="34"/>
      <c r="B22" s="11" t="s">
        <v>116</v>
      </c>
      <c r="D22" s="1511">
        <f>'Page 12'!D30</f>
        <v>0</v>
      </c>
      <c r="E22" s="1511"/>
      <c r="F22" s="1511"/>
      <c r="G22" s="1511"/>
      <c r="H22" s="1511"/>
      <c r="I22" s="1511"/>
      <c r="J22" s="1511"/>
      <c r="K22" s="1511"/>
      <c r="L22" s="1511"/>
      <c r="M22" s="1511"/>
    </row>
    <row r="23" spans="1:14" ht="15.75">
      <c r="A23" s="10"/>
    </row>
    <row r="24" spans="1:14" ht="15.75">
      <c r="A24" s="34"/>
      <c r="B24" s="11" t="s">
        <v>1677</v>
      </c>
      <c r="C24" s="1510">
        <f>'Page 12'!C32</f>
        <v>0</v>
      </c>
      <c r="D24" s="1510"/>
      <c r="E24" s="1510"/>
      <c r="F24" s="1510"/>
      <c r="G24" s="1510"/>
      <c r="H24" s="80" t="s">
        <v>974</v>
      </c>
      <c r="I24" s="1510">
        <f>'Page 12'!I32</f>
        <v>0</v>
      </c>
      <c r="J24" s="1510"/>
      <c r="K24" s="80" t="s">
        <v>1679</v>
      </c>
      <c r="L24" s="1510">
        <f>'Page 12'!L32</f>
        <v>0</v>
      </c>
      <c r="M24" s="1510"/>
    </row>
    <row r="25" spans="1:14" ht="15.75">
      <c r="A25" s="10"/>
    </row>
    <row r="26" spans="1:14" ht="15.75">
      <c r="A26" s="34"/>
      <c r="B26" s="11" t="s">
        <v>976</v>
      </c>
      <c r="D26" s="1510">
        <f>'Page 12'!D34</f>
        <v>0</v>
      </c>
      <c r="E26" s="1510"/>
      <c r="F26" s="1510"/>
      <c r="G26" s="1510"/>
      <c r="H26" s="1510"/>
      <c r="I26" s="11" t="s">
        <v>977</v>
      </c>
      <c r="J26" s="1510">
        <f>'Page 12'!J34</f>
        <v>0</v>
      </c>
      <c r="K26" s="1510"/>
      <c r="L26" s="1510"/>
      <c r="M26" s="1510"/>
    </row>
    <row r="27" spans="1:14" ht="15.75">
      <c r="A27" s="10"/>
    </row>
    <row r="28" spans="1:14" ht="15.75">
      <c r="A28" s="34"/>
      <c r="B28" s="11" t="s">
        <v>1213</v>
      </c>
      <c r="D28" s="1536">
        <f>'Page 12'!D36</f>
        <v>0</v>
      </c>
      <c r="E28" s="1510"/>
      <c r="F28" s="1510"/>
      <c r="G28" s="1510"/>
      <c r="H28" s="1510"/>
      <c r="I28" s="1510"/>
      <c r="J28" s="1510"/>
      <c r="K28" s="1510"/>
      <c r="L28" s="1510"/>
      <c r="M28" s="1510"/>
    </row>
    <row r="29" spans="1:14" ht="15.75">
      <c r="A29" s="10"/>
    </row>
    <row r="30" spans="1:14" ht="15.75">
      <c r="A30" s="34"/>
      <c r="B30" s="11" t="s">
        <v>159</v>
      </c>
      <c r="D30" s="1476">
        <f>'Page 12'!D38</f>
        <v>0</v>
      </c>
      <c r="E30" s="1476"/>
      <c r="F30" s="1476"/>
      <c r="G30" s="1476"/>
      <c r="H30" s="1476"/>
      <c r="I30" s="895"/>
      <c r="J30" s="895"/>
      <c r="K30" s="895"/>
      <c r="L30" s="895"/>
      <c r="M30" s="895"/>
      <c r="N30" s="800" t="s">
        <v>640</v>
      </c>
    </row>
    <row r="31" spans="1:14">
      <c r="N31" s="800" t="s">
        <v>1278</v>
      </c>
    </row>
    <row r="32" spans="1:14">
      <c r="N32" s="800" t="s">
        <v>2118</v>
      </c>
    </row>
    <row r="33" spans="14:14">
      <c r="N33" s="800" t="s">
        <v>158</v>
      </c>
    </row>
  </sheetData>
  <sheetProtection password="FEF7" sheet="1" objects="1" scenarios="1"/>
  <mergeCells count="38">
    <mergeCell ref="D28:M28"/>
    <mergeCell ref="D30:H30"/>
    <mergeCell ref="D18:M18"/>
    <mergeCell ref="D20:M20"/>
    <mergeCell ref="D22:M22"/>
    <mergeCell ref="C24:G24"/>
    <mergeCell ref="I24:J24"/>
    <mergeCell ref="L24:M24"/>
    <mergeCell ref="B13:G13"/>
    <mergeCell ref="H13:K13"/>
    <mergeCell ref="L13:M13"/>
    <mergeCell ref="D26:H26"/>
    <mergeCell ref="J26:M26"/>
    <mergeCell ref="B11:G11"/>
    <mergeCell ref="H11:K11"/>
    <mergeCell ref="L11:M11"/>
    <mergeCell ref="B12:G12"/>
    <mergeCell ref="H12:K12"/>
    <mergeCell ref="L12:M12"/>
    <mergeCell ref="B9:G9"/>
    <mergeCell ref="H9:K9"/>
    <mergeCell ref="L9:M9"/>
    <mergeCell ref="B10:G10"/>
    <mergeCell ref="H10:K10"/>
    <mergeCell ref="L10:M10"/>
    <mergeCell ref="B7:G7"/>
    <mergeCell ref="H7:K7"/>
    <mergeCell ref="L7:M7"/>
    <mergeCell ref="B8:G8"/>
    <mergeCell ref="H8:K8"/>
    <mergeCell ref="L8:M8"/>
    <mergeCell ref="L2:M3"/>
    <mergeCell ref="B5:G5"/>
    <mergeCell ref="H5:K5"/>
    <mergeCell ref="L5:M5"/>
    <mergeCell ref="B6:G6"/>
    <mergeCell ref="H6:K6"/>
    <mergeCell ref="L6:M6"/>
  </mergeCells>
  <phoneticPr fontId="5" type="noConversion"/>
  <dataValidations count="2">
    <dataValidation type="list" allowBlank="1" showInputMessage="1" showErrorMessage="1" error="You have entered an invalid selection. Please make selection from drop down menu." prompt="Please make selection from drop down menu." sqref="D30:H30">
      <formula1>$N$30:$N$33</formula1>
    </dataValidation>
    <dataValidation allowBlank="1" showInputMessage="1" showErrorMessage="1" prompt="To input less than 1%, input as 0.##. You must input the zero." sqref="L5:M13"/>
  </dataValidations>
  <pageMargins left="0.5" right="0.5" top="1" bottom="0.5" header="0.5" footer="0.5"/>
  <pageSetup orientation="portrait" r:id="rId1"/>
  <headerFooter alignWithMargins="0">
    <oddFooter>&amp;C&amp;A</oddFooter>
  </headerFooter>
</worksheet>
</file>

<file path=xl/worksheets/sheet53.xml><?xml version="1.0" encoding="utf-8"?>
<worksheet xmlns="http://schemas.openxmlformats.org/spreadsheetml/2006/main" xmlns:r="http://schemas.openxmlformats.org/officeDocument/2006/relationships">
  <sheetPr>
    <pageSetUpPr autoPageBreaks="0"/>
  </sheetPr>
  <dimension ref="A1:V26"/>
  <sheetViews>
    <sheetView showGridLines="0" showRowColHeaders="0" workbookViewId="0">
      <selection sqref="A1:J1"/>
    </sheetView>
  </sheetViews>
  <sheetFormatPr defaultRowHeight="12.75"/>
  <cols>
    <col min="1" max="20" width="4.7109375" customWidth="1"/>
  </cols>
  <sheetData>
    <row r="1" spans="1:22" ht="15.75">
      <c r="A1" s="83" t="s">
        <v>637</v>
      </c>
      <c r="B1" s="15"/>
      <c r="C1" s="15"/>
      <c r="D1" s="15"/>
      <c r="E1" s="15"/>
      <c r="F1" s="15"/>
      <c r="G1" s="15"/>
      <c r="H1" s="15"/>
      <c r="I1" s="15"/>
      <c r="J1" s="15"/>
      <c r="K1" s="15"/>
      <c r="L1" s="15"/>
      <c r="M1" s="15"/>
      <c r="N1" s="15"/>
      <c r="O1" s="15"/>
      <c r="P1" s="15"/>
      <c r="Q1" s="15"/>
      <c r="R1" s="15"/>
      <c r="S1" s="15"/>
      <c r="T1" s="15"/>
    </row>
    <row r="2" spans="1:22" ht="15.75">
      <c r="A2" s="10"/>
      <c r="B2" s="34"/>
      <c r="C2" s="34"/>
      <c r="D2" s="34"/>
      <c r="E2" s="34"/>
      <c r="F2" s="34"/>
      <c r="G2" s="34"/>
      <c r="H2" s="34"/>
      <c r="I2" s="34"/>
      <c r="J2" s="34"/>
      <c r="K2" s="34"/>
      <c r="L2" s="34"/>
      <c r="M2" s="34"/>
      <c r="N2" s="34"/>
      <c r="O2" s="34"/>
      <c r="P2" s="34"/>
      <c r="Q2" s="34"/>
      <c r="R2" s="34"/>
      <c r="S2" s="34"/>
      <c r="T2" s="34"/>
    </row>
    <row r="3" spans="1:22" ht="15.75">
      <c r="A3" s="10" t="s">
        <v>1878</v>
      </c>
      <c r="B3" s="10" t="s">
        <v>1283</v>
      </c>
      <c r="C3" s="34"/>
      <c r="D3" s="34"/>
      <c r="E3" s="34"/>
      <c r="F3" s="34"/>
      <c r="G3" s="34"/>
      <c r="H3" s="34"/>
      <c r="I3" s="34"/>
      <c r="J3" s="34"/>
      <c r="K3" s="34"/>
      <c r="L3" s="34"/>
      <c r="M3" s="34"/>
      <c r="N3" s="34"/>
      <c r="O3" s="34"/>
      <c r="P3" s="34"/>
      <c r="Q3" s="34"/>
      <c r="R3" s="34"/>
      <c r="S3" s="34"/>
      <c r="T3" s="34"/>
    </row>
    <row r="4" spans="1:22" ht="15.75">
      <c r="A4" s="10"/>
      <c r="B4" s="10" t="s">
        <v>1284</v>
      </c>
      <c r="C4" s="34"/>
      <c r="D4" s="34"/>
      <c r="E4" s="34"/>
      <c r="F4" s="34"/>
      <c r="G4" s="34"/>
      <c r="H4" s="34"/>
      <c r="I4" s="34"/>
      <c r="J4" s="34"/>
      <c r="K4" s="34"/>
      <c r="L4" s="34"/>
      <c r="M4" s="34"/>
      <c r="N4" s="34"/>
      <c r="O4" s="34"/>
      <c r="P4" s="34"/>
      <c r="Q4" s="34"/>
      <c r="R4" s="34"/>
      <c r="S4" s="34"/>
      <c r="T4" s="34"/>
    </row>
    <row r="5" spans="1:22" ht="16.5" thickBot="1">
      <c r="A5" s="10"/>
      <c r="B5" s="10"/>
      <c r="C5" s="34"/>
      <c r="D5" s="34"/>
      <c r="E5" s="34"/>
      <c r="F5" s="34"/>
      <c r="G5" s="34"/>
      <c r="H5" s="34"/>
      <c r="I5" s="34"/>
      <c r="J5" s="34"/>
      <c r="K5" s="34"/>
      <c r="L5" s="34"/>
      <c r="M5" s="34"/>
      <c r="N5" s="34"/>
      <c r="O5" s="34"/>
      <c r="P5" s="34"/>
      <c r="Q5" s="34"/>
      <c r="R5" s="34"/>
      <c r="S5" s="34"/>
      <c r="T5" s="34"/>
    </row>
    <row r="6" spans="1:22" ht="16.5" thickBot="1">
      <c r="A6" s="10"/>
      <c r="B6" s="97"/>
      <c r="C6" s="98"/>
      <c r="D6" s="98"/>
      <c r="E6" s="98"/>
      <c r="F6" s="98"/>
      <c r="G6" s="100" t="s">
        <v>638</v>
      </c>
      <c r="H6" s="101"/>
      <c r="I6" s="101"/>
      <c r="J6" s="101"/>
      <c r="K6" s="101"/>
      <c r="L6" s="101"/>
      <c r="M6" s="101"/>
      <c r="N6" s="101"/>
      <c r="O6" s="101"/>
      <c r="P6" s="102"/>
      <c r="Q6" s="98" t="s">
        <v>639</v>
      </c>
      <c r="R6" s="98"/>
      <c r="S6" s="99"/>
      <c r="T6" s="34"/>
    </row>
    <row r="7" spans="1:22" ht="21.95" customHeight="1">
      <c r="A7" s="10"/>
      <c r="B7" s="1043" t="s">
        <v>640</v>
      </c>
      <c r="C7" s="1048"/>
      <c r="D7" s="1052"/>
      <c r="E7" s="1052"/>
      <c r="F7" s="1049"/>
      <c r="G7" s="2129">
        <f>'Page 14'!G7:P7</f>
        <v>0</v>
      </c>
      <c r="H7" s="2129"/>
      <c r="I7" s="2129"/>
      <c r="J7" s="2129"/>
      <c r="K7" s="2129"/>
      <c r="L7" s="2129"/>
      <c r="M7" s="2129"/>
      <c r="N7" s="2129"/>
      <c r="O7" s="2129"/>
      <c r="P7" s="2129"/>
      <c r="Q7" s="2130">
        <f>'Page 14'!Q7:S7</f>
        <v>0</v>
      </c>
      <c r="R7" s="2131"/>
      <c r="S7" s="2132"/>
      <c r="T7" s="34"/>
    </row>
    <row r="8" spans="1:22" ht="21.95" customHeight="1">
      <c r="A8" s="10"/>
      <c r="B8" s="1044" t="s">
        <v>641</v>
      </c>
      <c r="C8" s="1045"/>
      <c r="D8" s="1050"/>
      <c r="E8" s="43"/>
      <c r="F8" s="93"/>
      <c r="G8" s="1550">
        <f>'Page 14'!G8:P8</f>
        <v>0</v>
      </c>
      <c r="H8" s="1550"/>
      <c r="I8" s="1550"/>
      <c r="J8" s="1550"/>
      <c r="K8" s="1550"/>
      <c r="L8" s="1550"/>
      <c r="M8" s="1550"/>
      <c r="N8" s="1550"/>
      <c r="O8" s="1550"/>
      <c r="P8" s="1550"/>
      <c r="Q8" s="1551">
        <f>'Page 14'!Q8:S8</f>
        <v>0</v>
      </c>
      <c r="R8" s="1552"/>
      <c r="S8" s="1553"/>
      <c r="T8" s="34"/>
    </row>
    <row r="9" spans="1:22" ht="21.95" customHeight="1">
      <c r="A9" s="10"/>
      <c r="B9" s="1044" t="s">
        <v>1887</v>
      </c>
      <c r="C9" s="1045"/>
      <c r="D9" s="1050"/>
      <c r="E9" s="43"/>
      <c r="F9" s="93"/>
      <c r="G9" s="1550">
        <f>'Page 14'!G9:P9</f>
        <v>0</v>
      </c>
      <c r="H9" s="1550"/>
      <c r="I9" s="1550"/>
      <c r="J9" s="1550"/>
      <c r="K9" s="1550"/>
      <c r="L9" s="1550"/>
      <c r="M9" s="1550"/>
      <c r="N9" s="1550"/>
      <c r="O9" s="1550"/>
      <c r="P9" s="1550"/>
      <c r="Q9" s="1551">
        <f>'Page 14'!Q9:S9</f>
        <v>0</v>
      </c>
      <c r="R9" s="1552"/>
      <c r="S9" s="1553"/>
      <c r="T9" s="34"/>
    </row>
    <row r="10" spans="1:22" ht="21.95" customHeight="1">
      <c r="A10" s="10"/>
      <c r="B10" s="1044" t="s">
        <v>180</v>
      </c>
      <c r="C10" s="1045"/>
      <c r="D10" s="1050"/>
      <c r="E10" s="43"/>
      <c r="F10" s="93"/>
      <c r="G10" s="1550">
        <f>'Page 14'!G10:P10</f>
        <v>0</v>
      </c>
      <c r="H10" s="1550"/>
      <c r="I10" s="1550"/>
      <c r="J10" s="1550"/>
      <c r="K10" s="1550"/>
      <c r="L10" s="1550"/>
      <c r="M10" s="1550"/>
      <c r="N10" s="1550"/>
      <c r="O10" s="1550"/>
      <c r="P10" s="1550"/>
      <c r="Q10" s="1551">
        <f>'Page 14'!Q10:S10</f>
        <v>0</v>
      </c>
      <c r="R10" s="1552"/>
      <c r="S10" s="1553"/>
      <c r="T10" s="34"/>
      <c r="V10" s="800">
        <f>G10</f>
        <v>0</v>
      </c>
    </row>
    <row r="11" spans="1:22" ht="21.95" customHeight="1">
      <c r="A11" s="10"/>
      <c r="B11" s="1044" t="s">
        <v>181</v>
      </c>
      <c r="C11" s="1045"/>
      <c r="D11" s="1050"/>
      <c r="E11" s="43"/>
      <c r="F11" s="93"/>
      <c r="G11" s="1550">
        <f>'Page 14'!G11:P11</f>
        <v>0</v>
      </c>
      <c r="H11" s="1550"/>
      <c r="I11" s="1550"/>
      <c r="J11" s="1550"/>
      <c r="K11" s="1550"/>
      <c r="L11" s="1550"/>
      <c r="M11" s="1550"/>
      <c r="N11" s="1550"/>
      <c r="O11" s="1550"/>
      <c r="P11" s="1550"/>
      <c r="Q11" s="1551">
        <f>'10% Package Page 5'!E10</f>
        <v>0</v>
      </c>
      <c r="R11" s="1552"/>
      <c r="S11" s="1553"/>
      <c r="T11" s="34"/>
    </row>
    <row r="12" spans="1:22" ht="21.95" customHeight="1">
      <c r="A12" s="10"/>
      <c r="B12" s="1044" t="s">
        <v>1278</v>
      </c>
      <c r="C12" s="1045"/>
      <c r="D12" s="1050"/>
      <c r="E12" s="43"/>
      <c r="F12" s="93"/>
      <c r="G12" s="1550">
        <f>'Page 14'!G12:P12</f>
        <v>0</v>
      </c>
      <c r="H12" s="1550"/>
      <c r="I12" s="1550"/>
      <c r="J12" s="1550"/>
      <c r="K12" s="1550"/>
      <c r="L12" s="1550"/>
      <c r="M12" s="1550"/>
      <c r="N12" s="1550"/>
      <c r="O12" s="1550"/>
      <c r="P12" s="1550"/>
      <c r="Q12" s="1551">
        <f>'Page 14'!Q12:S12</f>
        <v>0</v>
      </c>
      <c r="R12" s="1552"/>
      <c r="S12" s="1553"/>
      <c r="T12" s="34"/>
    </row>
    <row r="13" spans="1:22" ht="21.95" customHeight="1">
      <c r="A13" s="10"/>
      <c r="B13" s="1044" t="s">
        <v>1279</v>
      </c>
      <c r="C13" s="1045"/>
      <c r="D13" s="1050"/>
      <c r="E13" s="43"/>
      <c r="F13" s="93"/>
      <c r="G13" s="1550">
        <f>'Page 14'!G13:P13</f>
        <v>0</v>
      </c>
      <c r="H13" s="1550"/>
      <c r="I13" s="1550"/>
      <c r="J13" s="1550"/>
      <c r="K13" s="1550"/>
      <c r="L13" s="1550"/>
      <c r="M13" s="1550"/>
      <c r="N13" s="1550"/>
      <c r="O13" s="1550"/>
      <c r="P13" s="1550"/>
      <c r="Q13" s="1551">
        <f>'Page 14'!Q13:S13</f>
        <v>0</v>
      </c>
      <c r="R13" s="1552"/>
      <c r="S13" s="1553"/>
      <c r="T13" s="34"/>
    </row>
    <row r="14" spans="1:22" ht="21.95" customHeight="1" thickBot="1">
      <c r="A14" s="10"/>
      <c r="B14" s="1046" t="s">
        <v>1280</v>
      </c>
      <c r="C14" s="1047"/>
      <c r="D14" s="1051"/>
      <c r="E14" s="94"/>
      <c r="F14" s="95"/>
      <c r="G14" s="1550">
        <f>'Page 14'!G14:P14</f>
        <v>0</v>
      </c>
      <c r="H14" s="1550"/>
      <c r="I14" s="1550"/>
      <c r="J14" s="1550"/>
      <c r="K14" s="1550"/>
      <c r="L14" s="1550"/>
      <c r="M14" s="1550"/>
      <c r="N14" s="1550"/>
      <c r="O14" s="1550"/>
      <c r="P14" s="1550"/>
      <c r="Q14" s="1551">
        <f>'Page 14'!Q14:S14</f>
        <v>0</v>
      </c>
      <c r="R14" s="1552"/>
      <c r="S14" s="1553"/>
      <c r="T14" s="34"/>
    </row>
    <row r="15" spans="1:22" ht="15.75">
      <c r="A15" s="10"/>
      <c r="B15" s="34"/>
      <c r="C15" s="34"/>
      <c r="D15" s="34"/>
      <c r="E15" s="34"/>
      <c r="F15" s="34"/>
      <c r="G15" s="34"/>
      <c r="H15" s="34"/>
      <c r="I15" s="34"/>
      <c r="J15" s="34"/>
      <c r="K15" s="34"/>
      <c r="L15" s="34"/>
      <c r="M15" s="34"/>
      <c r="N15" s="34"/>
      <c r="O15" s="34"/>
      <c r="P15" s="34"/>
      <c r="Q15" s="34"/>
      <c r="R15" s="34"/>
      <c r="S15" s="34"/>
      <c r="T15" s="34"/>
    </row>
    <row r="16" spans="1:22" ht="15.75">
      <c r="A16" s="10"/>
      <c r="B16" s="34"/>
      <c r="C16" s="34"/>
      <c r="D16" s="34"/>
      <c r="E16" s="34"/>
      <c r="F16" s="34"/>
      <c r="G16" s="34"/>
      <c r="H16" s="34"/>
      <c r="I16" s="34"/>
      <c r="J16" s="34"/>
      <c r="K16" s="34"/>
      <c r="L16" s="34"/>
      <c r="M16" s="34"/>
      <c r="N16" s="34"/>
      <c r="O16" s="34"/>
      <c r="P16" s="34"/>
      <c r="Q16" s="34"/>
      <c r="R16" s="34"/>
      <c r="S16" s="34"/>
      <c r="T16" s="34"/>
    </row>
    <row r="17" spans="1:21" ht="15.75">
      <c r="A17" s="10"/>
      <c r="B17" s="34"/>
      <c r="C17" s="34"/>
      <c r="D17" s="34"/>
      <c r="E17" s="34"/>
      <c r="F17" s="34"/>
      <c r="G17" s="34"/>
      <c r="H17" s="34"/>
      <c r="I17" s="34"/>
      <c r="J17" s="34"/>
      <c r="K17" s="34"/>
      <c r="L17" s="34"/>
      <c r="M17" s="34"/>
      <c r="N17" s="34"/>
      <c r="O17" s="34"/>
      <c r="P17" s="34"/>
      <c r="Q17" s="34"/>
      <c r="R17" s="34"/>
      <c r="S17" s="34"/>
      <c r="T17" s="34"/>
    </row>
    <row r="18" spans="1:21" ht="15.75">
      <c r="A18" s="10"/>
      <c r="B18" s="34"/>
      <c r="C18" s="34"/>
      <c r="D18" s="34"/>
      <c r="E18" s="34"/>
      <c r="F18" s="34"/>
      <c r="G18" s="34"/>
      <c r="H18" s="34"/>
      <c r="I18" s="34"/>
      <c r="J18" s="34"/>
      <c r="K18" s="34"/>
      <c r="L18" s="34"/>
      <c r="M18" s="34"/>
      <c r="N18" s="34"/>
      <c r="O18" s="34"/>
      <c r="P18" s="34"/>
      <c r="Q18" s="34"/>
      <c r="R18" s="34"/>
      <c r="S18" s="34"/>
      <c r="T18" s="34"/>
    </row>
    <row r="19" spans="1:21" ht="15.75">
      <c r="A19" s="10" t="s">
        <v>957</v>
      </c>
      <c r="B19" s="10" t="s">
        <v>1281</v>
      </c>
      <c r="C19" s="34"/>
      <c r="D19" s="34"/>
      <c r="E19" s="34"/>
      <c r="F19" s="34"/>
      <c r="G19" s="34"/>
      <c r="H19" s="34"/>
      <c r="I19" s="34"/>
      <c r="J19" s="34"/>
      <c r="K19" s="34"/>
      <c r="L19" s="34"/>
      <c r="M19" s="34"/>
      <c r="N19" s="34"/>
      <c r="O19" s="34"/>
      <c r="P19" s="34"/>
      <c r="Q19" s="34"/>
      <c r="R19" s="34"/>
      <c r="S19" s="34"/>
      <c r="T19" s="34"/>
    </row>
    <row r="20" spans="1:21" ht="15.75">
      <c r="A20" s="10"/>
      <c r="B20" s="34"/>
      <c r="C20" s="34"/>
      <c r="D20" s="34"/>
      <c r="E20" s="34"/>
      <c r="F20" s="34"/>
      <c r="G20" s="34"/>
      <c r="H20" s="34"/>
      <c r="I20" s="34"/>
      <c r="J20" s="34"/>
      <c r="K20" s="34"/>
      <c r="L20" s="34"/>
      <c r="M20" s="34"/>
      <c r="N20" s="34"/>
      <c r="O20" s="34"/>
      <c r="P20" s="34"/>
      <c r="Q20" s="34"/>
      <c r="R20" s="34"/>
      <c r="S20" s="34"/>
      <c r="T20" s="34"/>
    </row>
    <row r="21" spans="1:21" ht="15.75">
      <c r="A21" s="34"/>
      <c r="B21" s="10" t="s">
        <v>1285</v>
      </c>
      <c r="C21" s="34"/>
      <c r="D21" s="8"/>
      <c r="E21" s="34"/>
      <c r="F21" s="34"/>
      <c r="G21" s="34"/>
      <c r="H21" s="34"/>
      <c r="I21" s="34"/>
      <c r="J21" s="34"/>
      <c r="K21" s="34"/>
      <c r="L21" s="34"/>
      <c r="M21" s="34"/>
      <c r="N21" s="34"/>
      <c r="O21" s="34"/>
      <c r="P21" s="34"/>
      <c r="Q21" s="34"/>
      <c r="R21" s="34"/>
      <c r="S21" s="34"/>
      <c r="T21" s="34"/>
    </row>
    <row r="22" spans="1:21" ht="15.75">
      <c r="A22" s="34"/>
      <c r="B22" s="10" t="s">
        <v>1846</v>
      </c>
      <c r="C22" s="34"/>
      <c r="D22" s="8"/>
      <c r="E22" s="34"/>
      <c r="F22" s="34"/>
      <c r="G22" s="34"/>
      <c r="H22" s="34"/>
      <c r="I22" s="34"/>
      <c r="J22" s="34"/>
      <c r="K22" s="34"/>
      <c r="L22" s="34"/>
      <c r="M22" s="34"/>
      <c r="N22" s="34"/>
      <c r="O22" s="34"/>
      <c r="P22" s="34"/>
      <c r="Q22" s="34"/>
      <c r="R22" s="34"/>
      <c r="S22" s="34"/>
      <c r="T22" s="34"/>
      <c r="U22" s="800" t="s">
        <v>194</v>
      </c>
    </row>
    <row r="23" spans="1:21" ht="15.75">
      <c r="A23" s="34"/>
      <c r="B23" s="10" t="s">
        <v>1847</v>
      </c>
      <c r="C23" s="34"/>
      <c r="D23" s="8"/>
      <c r="E23" s="34"/>
      <c r="F23" s="34"/>
      <c r="G23" s="34"/>
      <c r="H23" s="34"/>
      <c r="I23" s="34"/>
      <c r="J23" s="80" t="s">
        <v>1916</v>
      </c>
      <c r="K23" s="1559"/>
      <c r="L23" s="1479"/>
      <c r="M23" s="906"/>
      <c r="N23" s="181"/>
      <c r="O23" s="241"/>
      <c r="P23" s="241"/>
      <c r="Q23" s="241"/>
      <c r="R23" s="241"/>
      <c r="S23" s="241"/>
      <c r="T23" s="241"/>
      <c r="U23" s="800" t="s">
        <v>193</v>
      </c>
    </row>
    <row r="24" spans="1:21" ht="15.75">
      <c r="A24" s="10"/>
      <c r="B24" s="8"/>
      <c r="C24" s="34"/>
      <c r="D24" s="8"/>
      <c r="E24" s="34"/>
      <c r="F24" s="34"/>
      <c r="G24" s="34"/>
      <c r="H24" s="34"/>
      <c r="I24" s="34"/>
      <c r="J24" s="34"/>
      <c r="K24" s="34"/>
      <c r="L24" s="34"/>
      <c r="M24" s="34"/>
      <c r="N24" s="34"/>
      <c r="O24" s="34"/>
      <c r="P24" s="34"/>
      <c r="Q24" s="34"/>
      <c r="R24" s="34"/>
      <c r="S24" s="34"/>
      <c r="T24" s="34"/>
    </row>
    <row r="25" spans="1:21" ht="15.75">
      <c r="A25" s="34"/>
      <c r="B25" s="10" t="s">
        <v>1282</v>
      </c>
      <c r="C25" s="34"/>
      <c r="D25" s="8"/>
      <c r="E25" s="34"/>
      <c r="F25" s="34"/>
      <c r="G25" s="34"/>
      <c r="H25" s="34"/>
      <c r="I25" s="34"/>
      <c r="J25" s="34"/>
      <c r="K25" s="34"/>
      <c r="L25" s="34"/>
      <c r="M25" s="34"/>
      <c r="N25" s="34"/>
      <c r="O25" s="34"/>
      <c r="P25" s="34"/>
      <c r="Q25" s="34"/>
      <c r="R25" s="34"/>
      <c r="S25" s="34"/>
      <c r="T25" s="34"/>
    </row>
    <row r="26" spans="1:21" ht="177.75" customHeight="1">
      <c r="A26" s="27"/>
      <c r="B26" s="1554">
        <f>'Page 14'!B26</f>
        <v>0</v>
      </c>
      <c r="C26" s="1554"/>
      <c r="D26" s="1554"/>
      <c r="E26" s="1554"/>
      <c r="F26" s="1554"/>
      <c r="G26" s="1554"/>
      <c r="H26" s="1554"/>
      <c r="I26" s="1554"/>
      <c r="J26" s="1554"/>
      <c r="K26" s="1554"/>
      <c r="L26" s="1554"/>
      <c r="M26" s="1554"/>
      <c r="N26" s="1554"/>
      <c r="O26" s="1554"/>
      <c r="P26" s="1554"/>
      <c r="Q26" s="1554"/>
      <c r="R26" s="1554"/>
      <c r="S26" s="1554"/>
      <c r="T26" s="1554"/>
    </row>
  </sheetData>
  <sheetProtection password="FEF7" sheet="1" objects="1" scenarios="1"/>
  <mergeCells count="18">
    <mergeCell ref="K23:L23"/>
    <mergeCell ref="B26:T26"/>
    <mergeCell ref="G13:P13"/>
    <mergeCell ref="Q13:S13"/>
    <mergeCell ref="G14:P14"/>
    <mergeCell ref="Q14:S14"/>
    <mergeCell ref="G12:P12"/>
    <mergeCell ref="Q12:S12"/>
    <mergeCell ref="G9:P9"/>
    <mergeCell ref="Q9:S9"/>
    <mergeCell ref="G10:P10"/>
    <mergeCell ref="Q10:S10"/>
    <mergeCell ref="G7:P7"/>
    <mergeCell ref="Q7:S7"/>
    <mergeCell ref="G8:P8"/>
    <mergeCell ref="Q8:S8"/>
    <mergeCell ref="G11:P11"/>
    <mergeCell ref="Q11:S11"/>
  </mergeCells>
  <phoneticPr fontId="5" type="noConversion"/>
  <conditionalFormatting sqref="B25:T26">
    <cfRule type="expression" dxfId="316" priority="1" stopIfTrue="1">
      <formula>$K$23=$U$23</formula>
    </cfRule>
  </conditionalFormatting>
  <dataValidations count="1">
    <dataValidation type="list" allowBlank="1" showInputMessage="1" showErrorMessage="1" prompt="Please make selection from drop down menu." sqref="K23">
      <formula1>$U$22:$U$23</formula1>
    </dataValidation>
  </dataValidations>
  <pageMargins left="0.5" right="0.5" top="1" bottom="0.5" header="0.5" footer="0.5"/>
  <pageSetup orientation="portrait" r:id="rId1"/>
  <headerFooter alignWithMargins="0">
    <oddFooter>&amp;C&amp;A</oddFooter>
  </headerFooter>
</worksheet>
</file>

<file path=xl/worksheets/sheet54.xml><?xml version="1.0" encoding="utf-8"?>
<worksheet xmlns="http://schemas.openxmlformats.org/spreadsheetml/2006/main" xmlns:r="http://schemas.openxmlformats.org/officeDocument/2006/relationships">
  <sheetPr>
    <pageSetUpPr autoPageBreaks="0"/>
  </sheetPr>
  <dimension ref="A1:O40"/>
  <sheetViews>
    <sheetView showGridLines="0" showRowColHeaders="0" workbookViewId="0">
      <selection sqref="A1:J1"/>
    </sheetView>
  </sheetViews>
  <sheetFormatPr defaultRowHeight="12.75"/>
  <cols>
    <col min="1" max="1" width="4" customWidth="1"/>
    <col min="2" max="2" width="6.85546875" customWidth="1"/>
    <col min="5" max="5" width="13.140625" customWidth="1"/>
    <col min="6" max="6" width="2.28515625" customWidth="1"/>
    <col min="7" max="7" width="11.85546875" customWidth="1"/>
    <col min="8" max="8" width="3.42578125" customWidth="1"/>
    <col min="9" max="9" width="7.42578125" customWidth="1"/>
    <col min="10" max="10" width="1.140625" customWidth="1"/>
    <col min="11" max="11" width="2.7109375" customWidth="1"/>
    <col min="12" max="12" width="14" customWidth="1"/>
    <col min="13" max="13" width="1.140625" customWidth="1"/>
    <col min="14" max="14" width="8.42578125" customWidth="1"/>
  </cols>
  <sheetData>
    <row r="1" spans="1:15" ht="15.75">
      <c r="A1" s="83" t="s">
        <v>1848</v>
      </c>
      <c r="B1" s="15"/>
      <c r="C1" s="15"/>
      <c r="D1" s="15"/>
      <c r="E1" s="15"/>
      <c r="F1" s="15"/>
      <c r="G1" s="15"/>
      <c r="H1" s="15"/>
      <c r="I1" s="15"/>
      <c r="J1" s="15"/>
      <c r="K1" s="15"/>
      <c r="L1" s="15"/>
      <c r="M1" s="15"/>
      <c r="N1" s="15"/>
      <c r="O1" s="1053"/>
    </row>
    <row r="2" spans="1:15" ht="15.75">
      <c r="A2" s="83"/>
      <c r="B2" s="15"/>
      <c r="C2" s="15"/>
      <c r="D2" s="15"/>
      <c r="E2" s="15"/>
      <c r="F2" s="15"/>
      <c r="G2" s="15"/>
      <c r="H2" s="15"/>
      <c r="I2" s="15"/>
      <c r="J2" s="15"/>
      <c r="K2" s="15"/>
      <c r="L2" s="15"/>
      <c r="M2" s="15"/>
      <c r="N2" s="15"/>
    </row>
    <row r="3" spans="1:15" ht="15.75">
      <c r="M3" s="80"/>
      <c r="N3" s="80" t="s">
        <v>1849</v>
      </c>
    </row>
    <row r="4" spans="1:15" ht="15.75">
      <c r="A4" s="11" t="s">
        <v>1850</v>
      </c>
      <c r="L4" s="107" t="s">
        <v>1851</v>
      </c>
      <c r="M4" s="1447">
        <f>'Page 15'!M4:N4</f>
        <v>3</v>
      </c>
      <c r="N4" s="1447"/>
    </row>
    <row r="5" spans="1:15" ht="15.75">
      <c r="A5" s="11"/>
    </row>
    <row r="6" spans="1:15" ht="15.75">
      <c r="A6" s="11" t="s">
        <v>1852</v>
      </c>
      <c r="I6" s="54" t="s">
        <v>2114</v>
      </c>
      <c r="N6" s="54" t="s">
        <v>2115</v>
      </c>
    </row>
    <row r="7" spans="1:15" ht="15.75">
      <c r="F7" s="91" t="s">
        <v>1853</v>
      </c>
      <c r="I7" s="417" t="s">
        <v>2113</v>
      </c>
      <c r="K7" s="26"/>
      <c r="L7" s="418" t="s">
        <v>1854</v>
      </c>
      <c r="M7" s="80"/>
      <c r="N7" s="417" t="s">
        <v>2113</v>
      </c>
    </row>
    <row r="8" spans="1:15" ht="15.75">
      <c r="B8" s="11" t="s">
        <v>1855</v>
      </c>
      <c r="E8" s="104" t="s">
        <v>2378</v>
      </c>
      <c r="F8" s="1562">
        <f>'10% Package Page 9'!O31</f>
        <v>0</v>
      </c>
      <c r="G8" s="1560"/>
      <c r="I8" s="13"/>
      <c r="K8" s="1562">
        <f>'10% Package Page 9'!Q31</f>
        <v>0</v>
      </c>
      <c r="L8" s="1562"/>
      <c r="M8" s="106"/>
      <c r="N8" s="34" t="s">
        <v>150</v>
      </c>
    </row>
    <row r="9" spans="1:15" ht="15.75">
      <c r="B9" s="11" t="s">
        <v>1856</v>
      </c>
      <c r="E9" s="104" t="s">
        <v>2378</v>
      </c>
      <c r="F9" s="2133">
        <f>'10% Package Page 9'!P31</f>
        <v>0</v>
      </c>
      <c r="G9" s="2133"/>
      <c r="I9" s="13"/>
      <c r="K9" s="1562">
        <f>'10% Package Page 9'!R31</f>
        <v>0</v>
      </c>
      <c r="L9" s="1562"/>
      <c r="M9" s="106"/>
      <c r="N9" s="34" t="s">
        <v>150</v>
      </c>
    </row>
    <row r="10" spans="1:15" ht="15.75">
      <c r="B10" s="11" t="s">
        <v>1857</v>
      </c>
      <c r="F10" s="1564">
        <f>'Page 15'!F10:G10</f>
        <v>0</v>
      </c>
      <c r="G10" s="1564"/>
      <c r="I10" s="13"/>
      <c r="K10" s="1565">
        <f>'Page 15'!K10:L10</f>
        <v>0</v>
      </c>
      <c r="L10" s="1565"/>
      <c r="M10" s="106"/>
    </row>
    <row r="11" spans="1:15" ht="15.75">
      <c r="B11" s="11" t="s">
        <v>1858</v>
      </c>
      <c r="F11" s="1564">
        <f>'Page 15'!F11:G11</f>
        <v>0</v>
      </c>
      <c r="G11" s="1564"/>
      <c r="I11" s="13"/>
      <c r="K11" s="1565">
        <f>'Page 15'!K11:L11</f>
        <v>0</v>
      </c>
      <c r="L11" s="1565"/>
      <c r="M11" s="106"/>
    </row>
    <row r="12" spans="1:15" ht="7.5" customHeight="1">
      <c r="G12" s="105"/>
      <c r="L12" s="105"/>
      <c r="M12" s="105"/>
    </row>
    <row r="13" spans="1:15" ht="26.25" customHeight="1">
      <c r="C13" s="865"/>
      <c r="D13" s="1561" t="s">
        <v>2406</v>
      </c>
      <c r="E13" s="1505"/>
      <c r="F13" s="1505"/>
      <c r="G13" s="1505"/>
      <c r="H13" s="1505"/>
      <c r="I13" s="1505"/>
      <c r="J13" s="1505"/>
      <c r="K13" s="1505"/>
      <c r="L13" s="1505"/>
      <c r="M13" s="1505"/>
      <c r="N13" s="1505"/>
    </row>
    <row r="14" spans="1:15" ht="15.75">
      <c r="A14" s="110" t="s">
        <v>1860</v>
      </c>
      <c r="B14" s="111" t="s">
        <v>1861</v>
      </c>
      <c r="C14" s="35"/>
      <c r="D14" s="35"/>
      <c r="E14" s="35"/>
      <c r="F14" s="35"/>
      <c r="G14" s="178">
        <f>'10% Package Page 9'!C31</f>
        <v>0</v>
      </c>
      <c r="H14" s="51"/>
      <c r="I14" s="770" t="e">
        <f>G14/G34</f>
        <v>#DIV/0!</v>
      </c>
      <c r="J14" s="51"/>
      <c r="K14" s="1563">
        <f>'10% Package Page 9'!E31</f>
        <v>0</v>
      </c>
      <c r="L14" s="1564"/>
      <c r="M14" s="109"/>
      <c r="N14" s="840" t="e">
        <f>K14/K34</f>
        <v>#DIV/0!</v>
      </c>
    </row>
    <row r="15" spans="1:15" ht="15.75">
      <c r="A15" s="11"/>
      <c r="G15" s="34" t="s">
        <v>151</v>
      </c>
      <c r="I15" s="34"/>
      <c r="L15" s="34" t="s">
        <v>151</v>
      </c>
    </row>
    <row r="16" spans="1:15" ht="15.75">
      <c r="A16" s="11" t="s">
        <v>1878</v>
      </c>
      <c r="B16" s="11" t="s">
        <v>1862</v>
      </c>
    </row>
    <row r="17" spans="1:15" ht="15.75">
      <c r="B17" s="11" t="s">
        <v>1863</v>
      </c>
      <c r="F17" s="1560">
        <f>'10% Package Page 9'!C40</f>
        <v>0</v>
      </c>
      <c r="G17" s="1560"/>
      <c r="I17" s="13"/>
      <c r="K17" s="1562">
        <f>'10% Package Page 9'!E40</f>
        <v>0</v>
      </c>
      <c r="L17" s="1562"/>
      <c r="M17" s="106"/>
      <c r="N17" s="34" t="s">
        <v>150</v>
      </c>
    </row>
    <row r="18" spans="1:15" ht="15.75">
      <c r="B18" s="11" t="s">
        <v>1864</v>
      </c>
      <c r="F18" s="1560">
        <f>'Page 15'!F18:G18</f>
        <v>0</v>
      </c>
      <c r="G18" s="1560"/>
      <c r="I18" s="13"/>
      <c r="K18" s="1565">
        <f>'Page 15'!K18:L18</f>
        <v>0</v>
      </c>
      <c r="L18" s="1565"/>
      <c r="M18" s="106"/>
    </row>
    <row r="19" spans="1:15" ht="15.75">
      <c r="B19" s="11" t="s">
        <v>1865</v>
      </c>
      <c r="F19" s="13"/>
      <c r="G19" s="108" t="s">
        <v>1866</v>
      </c>
      <c r="I19" s="13"/>
      <c r="K19" s="1565">
        <f>'Page 15'!K19:L19</f>
        <v>0</v>
      </c>
      <c r="L19" s="1565"/>
      <c r="M19" s="106"/>
    </row>
    <row r="20" spans="1:15" ht="15.75">
      <c r="I20" s="11" t="s">
        <v>1859</v>
      </c>
    </row>
    <row r="21" spans="1:15" ht="15.75">
      <c r="A21" s="110" t="s">
        <v>1878</v>
      </c>
      <c r="B21" s="111" t="s">
        <v>1867</v>
      </c>
      <c r="C21" s="35"/>
      <c r="D21" s="35"/>
      <c r="E21" s="35"/>
      <c r="F21" s="35"/>
      <c r="G21" s="112">
        <f>SUM(F17:G18)</f>
        <v>0</v>
      </c>
      <c r="H21" s="35"/>
      <c r="I21" s="771" t="e">
        <f>G21/G34</f>
        <v>#DIV/0!</v>
      </c>
      <c r="J21" s="35"/>
      <c r="K21" s="1563">
        <f>SUM(K17:L20)</f>
        <v>0</v>
      </c>
      <c r="L21" s="1564"/>
      <c r="M21" s="112"/>
      <c r="N21" s="840" t="e">
        <f>K21/L39</f>
        <v>#DIV/0!</v>
      </c>
    </row>
    <row r="22" spans="1:15" ht="15.75">
      <c r="A22" s="81"/>
      <c r="B22" s="81"/>
      <c r="C22" s="13"/>
      <c r="D22" s="13"/>
      <c r="E22" s="13"/>
      <c r="F22" s="13"/>
      <c r="G22" s="324"/>
      <c r="H22" s="13"/>
      <c r="I22" s="325"/>
      <c r="J22" s="13"/>
      <c r="K22" s="326"/>
      <c r="L22" s="49"/>
      <c r="M22" s="324"/>
      <c r="N22" s="325"/>
    </row>
    <row r="23" spans="1:15" ht="15.75">
      <c r="A23" s="110" t="s">
        <v>957</v>
      </c>
      <c r="B23" s="111" t="s">
        <v>581</v>
      </c>
      <c r="C23" s="35"/>
      <c r="D23" s="35"/>
      <c r="E23" s="35"/>
      <c r="F23" s="35"/>
      <c r="G23" s="112">
        <f>G14+G21</f>
        <v>0</v>
      </c>
      <c r="H23" s="35"/>
      <c r="I23" s="771" t="e">
        <f>G23/G34</f>
        <v>#DIV/0!</v>
      </c>
      <c r="J23" s="35"/>
      <c r="K23" s="178"/>
      <c r="L23" s="327">
        <f>K14+K21</f>
        <v>0</v>
      </c>
      <c r="M23" s="112"/>
      <c r="N23" s="840" t="e">
        <f>L23/K34</f>
        <v>#DIV/0!</v>
      </c>
      <c r="O23" s="800" t="e">
        <f>IF(N23&lt;I23,N23,I23)</f>
        <v>#DIV/0!</v>
      </c>
    </row>
    <row r="24" spans="1:15" ht="15.75">
      <c r="A24" s="52"/>
    </row>
    <row r="25" spans="1:15" ht="15.75">
      <c r="A25" s="11" t="s">
        <v>960</v>
      </c>
      <c r="B25" s="11" t="s">
        <v>1868</v>
      </c>
    </row>
    <row r="26" spans="1:15" ht="15.75">
      <c r="A26" s="11"/>
    </row>
    <row r="27" spans="1:15" ht="15.75">
      <c r="B27" s="11" t="s">
        <v>1869</v>
      </c>
      <c r="F27" s="1560">
        <f>'10% Package Page 9'!C52</f>
        <v>0</v>
      </c>
      <c r="G27" s="1560"/>
      <c r="I27" s="13"/>
      <c r="K27" s="1562">
        <f>'10% Package Page 9'!E52</f>
        <v>0</v>
      </c>
      <c r="L27" s="1562"/>
      <c r="M27" s="106"/>
      <c r="N27" s="34" t="s">
        <v>150</v>
      </c>
    </row>
    <row r="28" spans="1:15" ht="15.75">
      <c r="B28" s="11" t="s">
        <v>1870</v>
      </c>
      <c r="F28" s="1560">
        <f>'Page 15'!F27:G27</f>
        <v>0</v>
      </c>
      <c r="G28" s="1560"/>
      <c r="I28" s="13"/>
      <c r="K28" s="1447">
        <f>'Page 15'!K28:L28</f>
        <v>0</v>
      </c>
      <c r="L28" s="1447"/>
      <c r="M28" s="106"/>
    </row>
    <row r="29" spans="1:15" ht="15.75">
      <c r="I29" s="11" t="s">
        <v>1859</v>
      </c>
    </row>
    <row r="30" spans="1:15" ht="15.75">
      <c r="A30" s="110" t="s">
        <v>960</v>
      </c>
      <c r="B30" s="111" t="s">
        <v>1871</v>
      </c>
      <c r="C30" s="35"/>
      <c r="D30" s="35"/>
      <c r="E30" s="35"/>
      <c r="F30" s="35"/>
      <c r="G30" s="112">
        <f>SUM(F27:G28)</f>
        <v>0</v>
      </c>
      <c r="H30" s="35"/>
      <c r="I30" s="771" t="e">
        <f>G30/G34</f>
        <v>#DIV/0!</v>
      </c>
      <c r="J30" s="35"/>
      <c r="K30" s="1563">
        <f>SUM(K27:L29)</f>
        <v>0</v>
      </c>
      <c r="L30" s="1564"/>
      <c r="M30" s="112"/>
      <c r="N30" s="840" t="e">
        <f>K30/K34</f>
        <v>#DIV/0!</v>
      </c>
    </row>
    <row r="31" spans="1:15" ht="15.75">
      <c r="A31" s="11"/>
    </row>
    <row r="32" spans="1:15" ht="15.75">
      <c r="A32" s="52"/>
    </row>
    <row r="33" spans="1:14" ht="16.5" thickBot="1">
      <c r="A33" s="11" t="s">
        <v>963</v>
      </c>
      <c r="B33" s="11" t="s">
        <v>2107</v>
      </c>
    </row>
    <row r="34" spans="1:14" ht="16.5" thickBot="1">
      <c r="A34" s="191" t="s">
        <v>963</v>
      </c>
      <c r="B34" s="802" t="s">
        <v>2108</v>
      </c>
      <c r="C34" s="88"/>
      <c r="D34" s="88"/>
      <c r="E34" s="88"/>
      <c r="F34" s="88"/>
      <c r="G34" s="192">
        <f>G14+G21+G30</f>
        <v>0</v>
      </c>
      <c r="H34" s="88"/>
      <c r="I34" s="772" t="e">
        <f>G34/G39</f>
        <v>#DIV/0!</v>
      </c>
      <c r="J34" s="88"/>
      <c r="K34" s="1566">
        <f>K14+K21+K30</f>
        <v>0</v>
      </c>
      <c r="L34" s="1567"/>
      <c r="M34" s="192"/>
      <c r="N34" s="841" t="e">
        <f>K34/L39</f>
        <v>#DIV/0!</v>
      </c>
    </row>
    <row r="35" spans="1:14" ht="16.5" thickBot="1">
      <c r="A35" s="11"/>
    </row>
    <row r="36" spans="1:14" ht="16.5" thickBot="1">
      <c r="A36" s="193" t="s">
        <v>311</v>
      </c>
      <c r="B36" s="194" t="s">
        <v>2109</v>
      </c>
      <c r="C36" s="88"/>
      <c r="D36" s="88"/>
      <c r="E36" s="88"/>
      <c r="F36" s="88"/>
      <c r="G36" s="1257">
        <f>'Page 15'!G36</f>
        <v>0</v>
      </c>
      <c r="H36" s="88"/>
      <c r="I36" s="772" t="e">
        <f>G36/G39</f>
        <v>#DIV/0!</v>
      </c>
      <c r="J36" s="88"/>
      <c r="K36" s="88"/>
      <c r="L36" s="195">
        <f>'Page 15'!L36</f>
        <v>0</v>
      </c>
      <c r="M36" s="196"/>
      <c r="N36" s="842" t="e">
        <f>L36/L39</f>
        <v>#DIV/0!</v>
      </c>
    </row>
    <row r="37" spans="1:14" ht="15.75">
      <c r="A37" s="11"/>
    </row>
    <row r="38" spans="1:14" ht="16.5" thickBot="1">
      <c r="A38" s="52"/>
    </row>
    <row r="39" spans="1:14" ht="17.25" thickTop="1" thickBot="1">
      <c r="A39" s="197" t="s">
        <v>2040</v>
      </c>
      <c r="B39" s="198" t="s">
        <v>2110</v>
      </c>
      <c r="C39" s="199"/>
      <c r="D39" s="199"/>
      <c r="E39" s="199"/>
      <c r="F39" s="200"/>
      <c r="G39" s="201">
        <f>G34+G36</f>
        <v>0</v>
      </c>
      <c r="H39" s="199"/>
      <c r="I39" s="202">
        <v>1</v>
      </c>
      <c r="J39" s="199"/>
      <c r="K39" s="199"/>
      <c r="L39" s="201">
        <f>K34+L36</f>
        <v>0</v>
      </c>
      <c r="M39" s="201"/>
      <c r="N39" s="203">
        <v>1</v>
      </c>
    </row>
    <row r="40" spans="1:14" ht="13.5" thickTop="1"/>
  </sheetData>
  <sheetProtection password="FEF7" sheet="1" objects="1" scenarios="1"/>
  <mergeCells count="23">
    <mergeCell ref="K30:L30"/>
    <mergeCell ref="K34:L34"/>
    <mergeCell ref="F27:G27"/>
    <mergeCell ref="K27:L27"/>
    <mergeCell ref="F28:G28"/>
    <mergeCell ref="K28:L28"/>
    <mergeCell ref="F18:G18"/>
    <mergeCell ref="K18:L18"/>
    <mergeCell ref="K19:L19"/>
    <mergeCell ref="K21:L21"/>
    <mergeCell ref="D13:N13"/>
    <mergeCell ref="K14:L14"/>
    <mergeCell ref="F17:G17"/>
    <mergeCell ref="K17:L17"/>
    <mergeCell ref="F10:G10"/>
    <mergeCell ref="K10:L10"/>
    <mergeCell ref="F11:G11"/>
    <mergeCell ref="K11:L11"/>
    <mergeCell ref="M4:N4"/>
    <mergeCell ref="F8:G8"/>
    <mergeCell ref="K8:L8"/>
    <mergeCell ref="F9:G9"/>
    <mergeCell ref="K9:L9"/>
  </mergeCells>
  <phoneticPr fontId="5" type="noConversion"/>
  <conditionalFormatting sqref="G15 N8:N9 N17 L15 N27 I15 E8:E9">
    <cfRule type="expression" dxfId="315" priority="1" stopIfTrue="1">
      <formula>$F$8&gt;0</formula>
    </cfRule>
  </conditionalFormatting>
  <conditionalFormatting sqref="I21 I23 I30 I34 I36 I14">
    <cfRule type="cellIs" dxfId="314" priority="2" stopIfTrue="1" operator="greaterThanOrEqual">
      <formula>0</formula>
    </cfRule>
  </conditionalFormatting>
  <conditionalFormatting sqref="N21 N14 N23 N34 N36">
    <cfRule type="cellIs" dxfId="313" priority="3" stopIfTrue="1" operator="greaterThan">
      <formula>0</formula>
    </cfRule>
    <cfRule type="cellIs" dxfId="312" priority="4" stopIfTrue="1" operator="lessThanOrEqual">
      <formula>0</formula>
    </cfRule>
  </conditionalFormatting>
  <conditionalFormatting sqref="N30">
    <cfRule type="cellIs" dxfId="311" priority="5" stopIfTrue="1" operator="greaterThan">
      <formula>0</formula>
    </cfRule>
    <cfRule type="cellIs" priority="6" stopIfTrue="1" operator="lessThanOrEqual">
      <formula>0</formula>
    </cfRule>
  </conditionalFormatting>
  <pageMargins left="0.5" right="0.5" top="1" bottom="0.5" header="0.5" footer="0.5"/>
  <pageSetup orientation="portrait" r:id="rId1"/>
  <headerFooter alignWithMargins="0">
    <oddFooter>&amp;C&amp;A</oddFooter>
  </headerFooter>
</worksheet>
</file>

<file path=xl/worksheets/sheet55.xml><?xml version="1.0" encoding="utf-8"?>
<worksheet xmlns="http://schemas.openxmlformats.org/spreadsheetml/2006/main" xmlns:r="http://schemas.openxmlformats.org/officeDocument/2006/relationships">
  <sheetPr>
    <pageSetUpPr autoPageBreaks="0"/>
  </sheetPr>
  <dimension ref="A1:Z52"/>
  <sheetViews>
    <sheetView showGridLines="0" showRowColHeaders="0" workbookViewId="0">
      <selection sqref="A1:J1"/>
    </sheetView>
  </sheetViews>
  <sheetFormatPr defaultRowHeight="12.75"/>
  <cols>
    <col min="1" max="1" width="3.140625" customWidth="1"/>
    <col min="2" max="2" width="8.85546875" customWidth="1"/>
    <col min="3" max="3" width="7.7109375" customWidth="1"/>
    <col min="4" max="4" width="8.42578125" customWidth="1"/>
    <col min="5" max="5" width="7.7109375" customWidth="1"/>
    <col min="6" max="7" width="11.140625" customWidth="1"/>
    <col min="8" max="8" width="10.42578125" customWidth="1"/>
    <col min="10" max="10" width="7.7109375" customWidth="1"/>
    <col min="11" max="11" width="8.42578125" customWidth="1"/>
    <col min="12" max="20" width="3.7109375" customWidth="1"/>
  </cols>
  <sheetData>
    <row r="1" spans="1:26" ht="15.75">
      <c r="A1" s="83" t="s">
        <v>1300</v>
      </c>
      <c r="B1" s="15"/>
      <c r="C1" s="15"/>
      <c r="D1" s="15"/>
      <c r="E1" s="15"/>
      <c r="F1" s="15"/>
      <c r="G1" s="15"/>
      <c r="H1" s="15"/>
      <c r="I1" s="15"/>
      <c r="J1" s="15"/>
      <c r="K1" s="15"/>
      <c r="L1" s="800">
        <f>'Page 5'!AB10</f>
        <v>0</v>
      </c>
      <c r="M1" s="800">
        <f>'Page 5'!AC10</f>
        <v>0</v>
      </c>
      <c r="N1" s="800"/>
      <c r="O1" s="800"/>
      <c r="P1" s="800"/>
      <c r="Q1" s="800"/>
      <c r="R1" s="800"/>
      <c r="S1" s="800"/>
    </row>
    <row r="2" spans="1:26">
      <c r="A2" s="25"/>
      <c r="B2" s="34"/>
      <c r="C2" s="34"/>
      <c r="D2" s="34"/>
      <c r="E2" s="34"/>
      <c r="F2" s="34"/>
      <c r="G2" s="34"/>
      <c r="H2" s="34"/>
      <c r="I2" s="34"/>
      <c r="J2" s="34"/>
      <c r="K2" s="34"/>
      <c r="L2" s="800">
        <f>'Page 5'!AB15</f>
        <v>0</v>
      </c>
      <c r="M2" s="800">
        <f>'Page 5'!AC15</f>
        <v>0</v>
      </c>
      <c r="N2" s="800"/>
      <c r="O2" s="800"/>
      <c r="P2" s="800"/>
      <c r="Q2" s="800"/>
      <c r="R2" s="800"/>
      <c r="S2" s="800"/>
    </row>
    <row r="3" spans="1:26" ht="51.75" customHeight="1">
      <c r="A3" s="1577" t="s">
        <v>1617</v>
      </c>
      <c r="B3" s="1520"/>
      <c r="C3" s="1520"/>
      <c r="D3" s="1520"/>
      <c r="E3" s="1520"/>
      <c r="F3" s="1520"/>
      <c r="G3" s="1520"/>
      <c r="H3" s="1520"/>
      <c r="I3" s="1520"/>
      <c r="J3" s="1520"/>
      <c r="K3" s="1520"/>
      <c r="L3" s="800"/>
      <c r="M3" s="800"/>
      <c r="N3" s="800"/>
      <c r="O3" s="800"/>
      <c r="P3" s="800"/>
      <c r="Q3" s="800"/>
      <c r="R3" s="800"/>
      <c r="S3" s="800"/>
    </row>
    <row r="4" spans="1:26" ht="6.75" customHeight="1">
      <c r="A4" s="25"/>
      <c r="B4" s="34"/>
      <c r="C4" s="34"/>
      <c r="D4" s="34"/>
      <c r="E4" s="34"/>
      <c r="F4" s="34"/>
      <c r="G4" s="34"/>
      <c r="H4" s="34"/>
      <c r="I4" s="34"/>
      <c r="J4" s="34"/>
      <c r="K4" s="34"/>
      <c r="L4" s="800"/>
      <c r="M4" s="800"/>
      <c r="N4" s="800"/>
      <c r="O4" s="800"/>
      <c r="P4" s="800"/>
      <c r="Q4" s="800"/>
      <c r="R4" s="800"/>
      <c r="S4" s="800"/>
    </row>
    <row r="5" spans="1:26">
      <c r="A5" s="25" t="s">
        <v>1674</v>
      </c>
      <c r="B5" s="25" t="s">
        <v>1301</v>
      </c>
      <c r="C5" s="34"/>
      <c r="D5" s="34"/>
      <c r="E5" s="34"/>
      <c r="F5" s="34"/>
      <c r="G5" s="34"/>
      <c r="H5" s="34"/>
      <c r="I5" s="34"/>
      <c r="J5" s="34"/>
      <c r="K5" s="34"/>
      <c r="L5" s="861"/>
      <c r="M5" s="861"/>
      <c r="N5" s="861"/>
      <c r="O5" s="861"/>
      <c r="P5" s="861"/>
      <c r="Q5" s="861"/>
      <c r="R5" s="861"/>
      <c r="S5" s="861"/>
      <c r="T5" s="861"/>
      <c r="U5" s="861"/>
      <c r="V5" s="861"/>
      <c r="W5" s="861"/>
      <c r="X5" s="861"/>
      <c r="Y5" s="861"/>
      <c r="Z5" s="861"/>
    </row>
    <row r="6" spans="1:26" ht="3" customHeight="1" thickBot="1">
      <c r="A6" s="25"/>
      <c r="B6" s="34"/>
      <c r="C6" s="34"/>
      <c r="D6" s="34"/>
      <c r="E6" s="34"/>
      <c r="F6" s="34"/>
      <c r="G6" s="34"/>
      <c r="H6" s="34"/>
      <c r="I6" s="34"/>
      <c r="J6" s="34"/>
      <c r="K6" s="34"/>
      <c r="L6" s="861"/>
      <c r="M6" s="861"/>
      <c r="N6" s="861"/>
      <c r="O6" s="861"/>
      <c r="P6" s="861"/>
      <c r="Q6" s="861"/>
      <c r="R6" s="861"/>
      <c r="S6" s="861"/>
      <c r="T6" s="861"/>
      <c r="U6" s="861"/>
      <c r="V6" s="861"/>
      <c r="W6" s="861"/>
      <c r="X6" s="861"/>
      <c r="Y6" s="861"/>
      <c r="Z6" s="861"/>
    </row>
    <row r="7" spans="1:26" ht="14.25" customHeight="1" thickBot="1">
      <c r="B7" s="204" t="s">
        <v>1302</v>
      </c>
      <c r="C7" s="101"/>
      <c r="D7" s="101"/>
      <c r="E7" s="101"/>
      <c r="F7" s="101"/>
      <c r="G7" s="101"/>
      <c r="H7" s="101"/>
      <c r="I7" s="101"/>
      <c r="J7" s="101"/>
      <c r="K7" s="164"/>
      <c r="L7" s="800"/>
      <c r="M7" s="800"/>
      <c r="N7" s="800"/>
      <c r="O7" s="800"/>
      <c r="P7" s="800"/>
      <c r="Q7" s="800"/>
      <c r="R7" s="800"/>
      <c r="S7" s="800"/>
      <c r="T7" s="800"/>
      <c r="U7" s="800"/>
      <c r="V7" s="800"/>
      <c r="W7" s="800"/>
      <c r="X7" s="800"/>
      <c r="Y7" s="800"/>
      <c r="Z7" s="800"/>
    </row>
    <row r="8" spans="1:26" ht="12" customHeight="1">
      <c r="A8" s="34"/>
      <c r="B8" s="120"/>
      <c r="C8" s="121"/>
      <c r="D8" s="121"/>
      <c r="E8" s="121"/>
      <c r="F8" s="121"/>
      <c r="G8" s="121"/>
      <c r="H8" s="122" t="s">
        <v>1303</v>
      </c>
      <c r="I8" s="122" t="s">
        <v>1304</v>
      </c>
      <c r="J8" s="128"/>
      <c r="K8" s="117"/>
      <c r="L8" s="800"/>
      <c r="M8" s="800"/>
      <c r="N8" s="800"/>
      <c r="O8" s="800"/>
      <c r="P8" s="800"/>
      <c r="Q8" s="800"/>
      <c r="R8" s="800"/>
      <c r="S8" s="800"/>
      <c r="T8" s="800"/>
      <c r="U8" s="800"/>
      <c r="V8" s="800"/>
      <c r="W8" s="800"/>
      <c r="X8" s="800"/>
      <c r="Y8" s="800"/>
      <c r="Z8" s="800"/>
    </row>
    <row r="9" spans="1:26" ht="12" customHeight="1">
      <c r="A9" s="34"/>
      <c r="B9" s="123" t="s">
        <v>1306</v>
      </c>
      <c r="C9" s="124" t="s">
        <v>1306</v>
      </c>
      <c r="D9" s="125"/>
      <c r="E9" s="124" t="s">
        <v>1307</v>
      </c>
      <c r="F9" s="124" t="s">
        <v>1308</v>
      </c>
      <c r="G9" s="124" t="s">
        <v>1307</v>
      </c>
      <c r="H9" s="124" t="s">
        <v>1309</v>
      </c>
      <c r="I9" s="124" t="s">
        <v>1309</v>
      </c>
      <c r="J9" s="129" t="s">
        <v>1305</v>
      </c>
      <c r="K9" s="118"/>
      <c r="L9" s="800"/>
      <c r="M9" s="800"/>
      <c r="N9" s="800"/>
      <c r="O9" s="800"/>
      <c r="P9" s="800"/>
      <c r="Q9" s="800"/>
      <c r="R9" s="800"/>
      <c r="S9" s="800"/>
      <c r="T9" s="800"/>
      <c r="U9" s="800"/>
      <c r="V9" s="800"/>
      <c r="W9" s="800"/>
      <c r="X9" s="800"/>
      <c r="Y9" s="800"/>
      <c r="Z9" s="800"/>
    </row>
    <row r="10" spans="1:26" ht="12" customHeight="1">
      <c r="A10" s="34"/>
      <c r="B10" s="123" t="s">
        <v>1310</v>
      </c>
      <c r="C10" s="124" t="s">
        <v>1311</v>
      </c>
      <c r="D10" s="124" t="s">
        <v>1312</v>
      </c>
      <c r="E10" s="124" t="s">
        <v>1312</v>
      </c>
      <c r="F10" s="124" t="s">
        <v>1313</v>
      </c>
      <c r="G10" s="124" t="s">
        <v>1308</v>
      </c>
      <c r="H10" s="124" t="s">
        <v>1314</v>
      </c>
      <c r="I10" s="124" t="s">
        <v>1314</v>
      </c>
      <c r="J10" s="129" t="s">
        <v>2114</v>
      </c>
      <c r="K10" s="118"/>
      <c r="L10" s="800"/>
      <c r="M10" s="800"/>
      <c r="N10" s="800"/>
      <c r="O10" s="800"/>
      <c r="P10" s="800"/>
      <c r="Q10" s="800"/>
      <c r="R10" s="800"/>
      <c r="S10" s="800"/>
      <c r="T10" s="800"/>
      <c r="U10" s="800"/>
      <c r="V10" s="800"/>
      <c r="W10" s="800"/>
      <c r="X10" s="800"/>
      <c r="Y10" s="800"/>
      <c r="Z10" s="800"/>
    </row>
    <row r="11" spans="1:26" ht="12" customHeight="1" thickBot="1">
      <c r="A11" s="34"/>
      <c r="B11" s="126" t="s">
        <v>1316</v>
      </c>
      <c r="C11" s="127" t="s">
        <v>1317</v>
      </c>
      <c r="D11" s="127" t="s">
        <v>1318</v>
      </c>
      <c r="E11" s="127" t="s">
        <v>1319</v>
      </c>
      <c r="F11" s="127" t="s">
        <v>1320</v>
      </c>
      <c r="G11" s="127" t="s">
        <v>1303</v>
      </c>
      <c r="H11" s="127" t="s">
        <v>1321</v>
      </c>
      <c r="I11" s="127" t="s">
        <v>1321</v>
      </c>
      <c r="J11" s="130" t="s">
        <v>1315</v>
      </c>
      <c r="K11" s="119" t="s">
        <v>145</v>
      </c>
      <c r="L11" s="800"/>
      <c r="M11" s="815" t="s">
        <v>2251</v>
      </c>
      <c r="N11" s="815" t="s">
        <v>2252</v>
      </c>
      <c r="O11" s="815" t="s">
        <v>2253</v>
      </c>
      <c r="P11" s="815" t="s">
        <v>2254</v>
      </c>
      <c r="Q11" s="815" t="s">
        <v>1162</v>
      </c>
      <c r="R11" s="815" t="s">
        <v>1163</v>
      </c>
      <c r="S11" s="800"/>
      <c r="T11" s="952" t="s">
        <v>2333</v>
      </c>
      <c r="U11" s="952" t="s">
        <v>39</v>
      </c>
      <c r="V11" s="800" t="s">
        <v>40</v>
      </c>
      <c r="W11" s="800" t="s">
        <v>41</v>
      </c>
      <c r="X11" s="800" t="s">
        <v>44</v>
      </c>
      <c r="Y11" s="800" t="s">
        <v>47</v>
      </c>
      <c r="Z11" s="800"/>
    </row>
    <row r="12" spans="1:26" ht="14.25" customHeight="1" thickBot="1">
      <c r="A12" s="34"/>
      <c r="B12" s="1252">
        <f>'Page 17'!B12</f>
        <v>0</v>
      </c>
      <c r="C12" s="1252">
        <f>'Page 17'!C12</f>
        <v>0</v>
      </c>
      <c r="D12" s="1185">
        <f>'Page 17'!D12</f>
        <v>0</v>
      </c>
      <c r="E12" s="1186">
        <f>D12*C12</f>
        <v>0</v>
      </c>
      <c r="F12" s="1253">
        <f>'Page 17'!F12</f>
        <v>0</v>
      </c>
      <c r="G12" s="1187">
        <f>F12*C12</f>
        <v>0</v>
      </c>
      <c r="H12" s="1254">
        <f>'Page 17'!H12</f>
        <v>0</v>
      </c>
      <c r="I12" s="1254">
        <f>'Page 17'!I12</f>
        <v>0</v>
      </c>
      <c r="J12" s="1252">
        <f>'Page 17'!J12</f>
        <v>0</v>
      </c>
      <c r="K12" s="1252">
        <f>'Page 17'!K12</f>
        <v>0</v>
      </c>
      <c r="L12" s="800"/>
      <c r="M12" s="816">
        <f>IF(J12&gt;0,1,0)</f>
        <v>0</v>
      </c>
      <c r="N12" s="816">
        <f>IF(K12&gt;0,1,0)</f>
        <v>0</v>
      </c>
      <c r="O12" s="816">
        <f>M12*C12</f>
        <v>0</v>
      </c>
      <c r="P12" s="816">
        <f>N12*C12</f>
        <v>0</v>
      </c>
      <c r="Q12" s="816">
        <f>IF(M12=1,C12*D12,0)</f>
        <v>0</v>
      </c>
      <c r="R12" s="816">
        <f>IF(N12=1,C12*D12,0)</f>
        <v>0</v>
      </c>
      <c r="S12" s="800"/>
      <c r="T12" s="800">
        <f>IF(H12&gt;0,IF(H12&lt;0.5001,IF(I12&lt;0.5001,C12,0),0),0)</f>
        <v>0</v>
      </c>
      <c r="U12" s="800">
        <f>IF(H12&gt;0,IF(H12&lt;0.6001,IF(I12&lt;0.6001,C12,0),0),0)</f>
        <v>0</v>
      </c>
      <c r="V12" s="800">
        <f>IF(H12&gt;0,IF(H12&lt;0.60001,IF(I12&lt;0.60001,0,C12),C12),0)</f>
        <v>0</v>
      </c>
      <c r="W12" s="800">
        <f>IF(M12&gt;0,IF(V12&gt;0,C12,0),0)</f>
        <v>0</v>
      </c>
      <c r="X12" s="800">
        <f>IF(N12&gt;0,IF(V12&gt;0,C12,0),0)</f>
        <v>0</v>
      </c>
      <c r="Y12" s="800">
        <f>IF(N12&gt;0,IF(T12&gt;0,C12,0),0)</f>
        <v>0</v>
      </c>
      <c r="Z12" s="800"/>
    </row>
    <row r="13" spans="1:26" ht="14.25" customHeight="1" thickBot="1">
      <c r="A13" s="34"/>
      <c r="B13" s="1252">
        <f>'Page 17'!B13</f>
        <v>0</v>
      </c>
      <c r="C13" s="1252">
        <f>'Page 17'!C13</f>
        <v>0</v>
      </c>
      <c r="D13" s="1185">
        <f>'Page 17'!D13</f>
        <v>0</v>
      </c>
      <c r="E13" s="1186">
        <f>D13*C13</f>
        <v>0</v>
      </c>
      <c r="F13" s="1253">
        <f>'Page 17'!F13</f>
        <v>0</v>
      </c>
      <c r="G13" s="1187">
        <f>F13*C13</f>
        <v>0</v>
      </c>
      <c r="H13" s="1254">
        <f>'Page 17'!H13</f>
        <v>0</v>
      </c>
      <c r="I13" s="1254">
        <f>'Page 17'!I13</f>
        <v>0</v>
      </c>
      <c r="J13" s="1252">
        <f>'Page 17'!J13</f>
        <v>0</v>
      </c>
      <c r="K13" s="1252">
        <f>'Page 17'!K13</f>
        <v>0</v>
      </c>
      <c r="L13" s="800"/>
      <c r="M13" s="816">
        <f t="shared" ref="M13:M30" si="0">IF(J13&gt;0,1,0)</f>
        <v>0</v>
      </c>
      <c r="N13" s="816">
        <f t="shared" ref="N13:N30" si="1">IF(K13&gt;0,1,0)</f>
        <v>0</v>
      </c>
      <c r="O13" s="816">
        <f>M13*C13</f>
        <v>0</v>
      </c>
      <c r="P13" s="816">
        <f>N13*C13</f>
        <v>0</v>
      </c>
      <c r="Q13" s="816">
        <f>IF(M13=1,C13*D13,0)</f>
        <v>0</v>
      </c>
      <c r="R13" s="816">
        <f>IF(N13=1,C13*D13,0)</f>
        <v>0</v>
      </c>
      <c r="S13" s="800"/>
      <c r="T13" s="800">
        <f>IF(H13&gt;0,IF(H13&lt;0.5001,IF(I13&lt;0.5001,C13,0),0),0)</f>
        <v>0</v>
      </c>
      <c r="U13" s="800">
        <f t="shared" ref="U13:U30" si="2">IF(H13&gt;0,IF(H13&lt;0.6001,IF(I13&lt;0.6001,C13,0),0),0)</f>
        <v>0</v>
      </c>
      <c r="V13" s="800">
        <f t="shared" ref="V13:V30" si="3">IF(H13&gt;0,IF(H13&lt;0.60001,IF(I13&lt;0.60001,0,C13),C13),0)</f>
        <v>0</v>
      </c>
      <c r="W13" s="800">
        <f t="shared" ref="W13:W30" si="4">IF(M13&gt;0,IF(V13&gt;0,C13,0),0)</f>
        <v>0</v>
      </c>
      <c r="X13" s="800">
        <f t="shared" ref="X13:X30" si="5">IF(N13&gt;0,IF(V13&gt;0,C13,0),0)</f>
        <v>0</v>
      </c>
      <c r="Y13" s="800">
        <f t="shared" ref="Y13:Y30" si="6">IF(N13&gt;0,IF(T13&gt;0,C13,0),0)</f>
        <v>0</v>
      </c>
      <c r="Z13" s="800"/>
    </row>
    <row r="14" spans="1:26" ht="14.25" customHeight="1" thickBot="1">
      <c r="A14" s="34"/>
      <c r="B14" s="1252">
        <f>'Page 17'!B14</f>
        <v>0</v>
      </c>
      <c r="C14" s="1252">
        <f>'Page 17'!C14</f>
        <v>0</v>
      </c>
      <c r="D14" s="1185">
        <f>'Page 17'!D14</f>
        <v>0</v>
      </c>
      <c r="E14" s="1186">
        <f>D14*C14</f>
        <v>0</v>
      </c>
      <c r="F14" s="1253">
        <f>'Page 17'!F14</f>
        <v>0</v>
      </c>
      <c r="G14" s="1187">
        <f>F14*C14</f>
        <v>0</v>
      </c>
      <c r="H14" s="1254">
        <f>'Page 17'!H14</f>
        <v>0</v>
      </c>
      <c r="I14" s="1254">
        <f>'Page 17'!I14</f>
        <v>0</v>
      </c>
      <c r="J14" s="1252">
        <f>'Page 17'!J14</f>
        <v>0</v>
      </c>
      <c r="K14" s="1252">
        <f>'Page 17'!K14</f>
        <v>0</v>
      </c>
      <c r="L14" s="800"/>
      <c r="M14" s="816">
        <f t="shared" si="0"/>
        <v>0</v>
      </c>
      <c r="N14" s="816">
        <f t="shared" si="1"/>
        <v>0</v>
      </c>
      <c r="O14" s="816">
        <f>M14*C14</f>
        <v>0</v>
      </c>
      <c r="P14" s="816">
        <f>N14*C14</f>
        <v>0</v>
      </c>
      <c r="Q14" s="816">
        <f>IF(M14=1,C14*D14,0)</f>
        <v>0</v>
      </c>
      <c r="R14" s="816">
        <f>IF(N14=1,C14*D14,0)</f>
        <v>0</v>
      </c>
      <c r="S14" s="800"/>
      <c r="T14" s="800">
        <f>IF(H14&gt;0,IF(H14&lt;0.5001,IF(I14&lt;0.5001,C14,0),0),0)</f>
        <v>0</v>
      </c>
      <c r="U14" s="800">
        <f t="shared" si="2"/>
        <v>0</v>
      </c>
      <c r="V14" s="800">
        <f t="shared" si="3"/>
        <v>0</v>
      </c>
      <c r="W14" s="800">
        <f t="shared" si="4"/>
        <v>0</v>
      </c>
      <c r="X14" s="800">
        <f t="shared" si="5"/>
        <v>0</v>
      </c>
      <c r="Y14" s="800">
        <f t="shared" si="6"/>
        <v>0</v>
      </c>
      <c r="Z14" s="800"/>
    </row>
    <row r="15" spans="1:26" ht="14.25" customHeight="1" thickBot="1">
      <c r="A15" s="34"/>
      <c r="B15" s="1252">
        <f>'Page 17'!B15</f>
        <v>0</v>
      </c>
      <c r="C15" s="1252">
        <f>'Page 17'!C15</f>
        <v>0</v>
      </c>
      <c r="D15" s="1185">
        <f>'Page 17'!D15</f>
        <v>0</v>
      </c>
      <c r="E15" s="1186">
        <f>D15*C15</f>
        <v>0</v>
      </c>
      <c r="F15" s="1253">
        <f>'Page 17'!F15</f>
        <v>0</v>
      </c>
      <c r="G15" s="1187">
        <f>F15*C15</f>
        <v>0</v>
      </c>
      <c r="H15" s="1254">
        <f>'Page 17'!H15</f>
        <v>0</v>
      </c>
      <c r="I15" s="1254">
        <f>'Page 17'!I15</f>
        <v>0</v>
      </c>
      <c r="J15" s="1252">
        <f>'Page 17'!J15</f>
        <v>0</v>
      </c>
      <c r="K15" s="1252">
        <f>'Page 17'!K15</f>
        <v>0</v>
      </c>
      <c r="L15" s="800"/>
      <c r="M15" s="816">
        <f t="shared" si="0"/>
        <v>0</v>
      </c>
      <c r="N15" s="816">
        <f t="shared" si="1"/>
        <v>0</v>
      </c>
      <c r="O15" s="816">
        <f>M15*C15</f>
        <v>0</v>
      </c>
      <c r="P15" s="816">
        <f>N15*C15</f>
        <v>0</v>
      </c>
      <c r="Q15" s="816">
        <f>IF(M15=1,C15*D15,0)</f>
        <v>0</v>
      </c>
      <c r="R15" s="816">
        <f>IF(N15=1,C15*D15,0)</f>
        <v>0</v>
      </c>
      <c r="S15" s="800"/>
      <c r="T15" s="800">
        <f>IF(H15&gt;0,IF(H15&lt;0.5001,IF(I15&lt;0.5001,C15,0),0),0)</f>
        <v>0</v>
      </c>
      <c r="U15" s="800">
        <f t="shared" si="2"/>
        <v>0</v>
      </c>
      <c r="V15" s="800">
        <f t="shared" si="3"/>
        <v>0</v>
      </c>
      <c r="W15" s="800">
        <f t="shared" si="4"/>
        <v>0</v>
      </c>
      <c r="X15" s="800">
        <f t="shared" si="5"/>
        <v>0</v>
      </c>
      <c r="Y15" s="800">
        <f t="shared" si="6"/>
        <v>0</v>
      </c>
      <c r="Z15" s="800"/>
    </row>
    <row r="16" spans="1:26" ht="14.25" customHeight="1" thickBot="1">
      <c r="A16" s="34"/>
      <c r="B16" s="1252">
        <f>'Page 17'!B16</f>
        <v>0</v>
      </c>
      <c r="C16" s="1252">
        <f>'Page 17'!C16</f>
        <v>0</v>
      </c>
      <c r="D16" s="1185">
        <f>'Page 17'!D16</f>
        <v>0</v>
      </c>
      <c r="E16" s="1186">
        <f>D16*C16</f>
        <v>0</v>
      </c>
      <c r="F16" s="1253">
        <f>'Page 17'!F16</f>
        <v>0</v>
      </c>
      <c r="G16" s="1187">
        <f>F16*C16</f>
        <v>0</v>
      </c>
      <c r="H16" s="1254">
        <f>'Page 17'!H16</f>
        <v>0</v>
      </c>
      <c r="I16" s="1254">
        <f>'Page 17'!I16</f>
        <v>0</v>
      </c>
      <c r="J16" s="1252">
        <f>'Page 17'!J16</f>
        <v>0</v>
      </c>
      <c r="K16" s="1252">
        <f>'Page 17'!K16</f>
        <v>0</v>
      </c>
      <c r="L16" s="800"/>
      <c r="M16" s="816">
        <f t="shared" si="0"/>
        <v>0</v>
      </c>
      <c r="N16" s="816">
        <f t="shared" si="1"/>
        <v>0</v>
      </c>
      <c r="O16" s="816">
        <f>M16*C16</f>
        <v>0</v>
      </c>
      <c r="P16" s="816">
        <f>N16*C16</f>
        <v>0</v>
      </c>
      <c r="Q16" s="816">
        <f>IF(M16=1,C16*D16,0)</f>
        <v>0</v>
      </c>
      <c r="R16" s="816">
        <f>IF(N16=1,C16*D16,0)</f>
        <v>0</v>
      </c>
      <c r="S16" s="800"/>
      <c r="T16" s="800">
        <f>IF(H16&gt;0,IF(H16&lt;0.5001,IF(I16&lt;0.5001,C16,0),0),0)</f>
        <v>0</v>
      </c>
      <c r="U16" s="800">
        <f t="shared" si="2"/>
        <v>0</v>
      </c>
      <c r="V16" s="800">
        <f t="shared" si="3"/>
        <v>0</v>
      </c>
      <c r="W16" s="800">
        <f t="shared" si="4"/>
        <v>0</v>
      </c>
      <c r="X16" s="800">
        <f t="shared" si="5"/>
        <v>0</v>
      </c>
      <c r="Y16" s="800">
        <f t="shared" si="6"/>
        <v>0</v>
      </c>
      <c r="Z16" s="800"/>
    </row>
    <row r="17" spans="1:26" ht="14.25" customHeight="1" thickBot="1">
      <c r="A17" s="34"/>
      <c r="B17" s="1252">
        <f>'Page 17'!B17</f>
        <v>0</v>
      </c>
      <c r="C17" s="1252">
        <f>'Page 17'!C17</f>
        <v>0</v>
      </c>
      <c r="D17" s="1185">
        <f>'Page 17'!D17</f>
        <v>0</v>
      </c>
      <c r="E17" s="1186">
        <f t="shared" ref="E17:E30" si="7">D17*C17</f>
        <v>0</v>
      </c>
      <c r="F17" s="1253">
        <f>'Page 17'!F17</f>
        <v>0</v>
      </c>
      <c r="G17" s="1187">
        <f t="shared" ref="G17:G30" si="8">F17*C17</f>
        <v>0</v>
      </c>
      <c r="H17" s="1254">
        <f>'Page 17'!H17</f>
        <v>0</v>
      </c>
      <c r="I17" s="1254">
        <f>'Page 17'!I17</f>
        <v>0</v>
      </c>
      <c r="J17" s="1252">
        <f>'Page 17'!J17</f>
        <v>0</v>
      </c>
      <c r="K17" s="1252">
        <f>'Page 17'!K17</f>
        <v>0</v>
      </c>
      <c r="L17" s="800"/>
      <c r="M17" s="816">
        <f t="shared" si="0"/>
        <v>0</v>
      </c>
      <c r="N17" s="816">
        <f t="shared" si="1"/>
        <v>0</v>
      </c>
      <c r="O17" s="816">
        <f t="shared" ref="O17:O30" si="9">M17*C17</f>
        <v>0</v>
      </c>
      <c r="P17" s="816">
        <f t="shared" ref="P17:P30" si="10">N17*C17</f>
        <v>0</v>
      </c>
      <c r="Q17" s="816">
        <f t="shared" ref="Q17:Q30" si="11">IF(M17=1,C17*D17,0)</f>
        <v>0</v>
      </c>
      <c r="R17" s="816">
        <f t="shared" ref="R17:R30" si="12">IF(N17=1,C17*D17,0)</f>
        <v>0</v>
      </c>
      <c r="S17" s="800"/>
      <c r="T17" s="800">
        <f t="shared" ref="T17:T30" si="13">IF(H17&gt;0,IF(H17&lt;0.5001,IF(I17&lt;0.5001,C17,0),0),0)</f>
        <v>0</v>
      </c>
      <c r="U17" s="800">
        <f t="shared" si="2"/>
        <v>0</v>
      </c>
      <c r="V17" s="800">
        <f t="shared" si="3"/>
        <v>0</v>
      </c>
      <c r="W17" s="800">
        <f t="shared" si="4"/>
        <v>0</v>
      </c>
      <c r="X17" s="800">
        <f t="shared" si="5"/>
        <v>0</v>
      </c>
      <c r="Y17" s="800">
        <f t="shared" si="6"/>
        <v>0</v>
      </c>
      <c r="Z17" s="800"/>
    </row>
    <row r="18" spans="1:26" ht="14.25" customHeight="1" thickBot="1">
      <c r="A18" s="34"/>
      <c r="B18" s="1252">
        <f>'Page 17'!B18</f>
        <v>0</v>
      </c>
      <c r="C18" s="1252">
        <f>'Page 17'!C18</f>
        <v>0</v>
      </c>
      <c r="D18" s="1185">
        <f>'Page 17'!D18</f>
        <v>0</v>
      </c>
      <c r="E18" s="1186">
        <f t="shared" si="7"/>
        <v>0</v>
      </c>
      <c r="F18" s="1253">
        <f>'Page 17'!F18</f>
        <v>0</v>
      </c>
      <c r="G18" s="1187">
        <f t="shared" si="8"/>
        <v>0</v>
      </c>
      <c r="H18" s="1254">
        <f>'Page 17'!H18</f>
        <v>0</v>
      </c>
      <c r="I18" s="1254">
        <f>'Page 17'!I18</f>
        <v>0</v>
      </c>
      <c r="J18" s="1252">
        <f>'Page 17'!J18</f>
        <v>0</v>
      </c>
      <c r="K18" s="1252">
        <f>'Page 17'!K18</f>
        <v>0</v>
      </c>
      <c r="L18" s="800"/>
      <c r="M18" s="816">
        <f t="shared" si="0"/>
        <v>0</v>
      </c>
      <c r="N18" s="816">
        <f t="shared" si="1"/>
        <v>0</v>
      </c>
      <c r="O18" s="816">
        <f t="shared" si="9"/>
        <v>0</v>
      </c>
      <c r="P18" s="816">
        <f t="shared" si="10"/>
        <v>0</v>
      </c>
      <c r="Q18" s="816">
        <f t="shared" si="11"/>
        <v>0</v>
      </c>
      <c r="R18" s="816">
        <f t="shared" si="12"/>
        <v>0</v>
      </c>
      <c r="S18" s="800"/>
      <c r="T18" s="800">
        <f t="shared" si="13"/>
        <v>0</v>
      </c>
      <c r="U18" s="800">
        <f t="shared" si="2"/>
        <v>0</v>
      </c>
      <c r="V18" s="800">
        <f t="shared" si="3"/>
        <v>0</v>
      </c>
      <c r="W18" s="800">
        <f t="shared" si="4"/>
        <v>0</v>
      </c>
      <c r="X18" s="800">
        <f t="shared" si="5"/>
        <v>0</v>
      </c>
      <c r="Y18" s="800">
        <f t="shared" si="6"/>
        <v>0</v>
      </c>
      <c r="Z18" s="800"/>
    </row>
    <row r="19" spans="1:26" ht="14.25" customHeight="1" thickBot="1">
      <c r="A19" s="34"/>
      <c r="B19" s="1252">
        <f>'Page 17'!B19</f>
        <v>0</v>
      </c>
      <c r="C19" s="1252">
        <f>'Page 17'!C19</f>
        <v>0</v>
      </c>
      <c r="D19" s="1185">
        <f>'Page 17'!D19</f>
        <v>0</v>
      </c>
      <c r="E19" s="1186">
        <f t="shared" si="7"/>
        <v>0</v>
      </c>
      <c r="F19" s="1253">
        <f>'Page 17'!F19</f>
        <v>0</v>
      </c>
      <c r="G19" s="1187">
        <f t="shared" si="8"/>
        <v>0</v>
      </c>
      <c r="H19" s="1254">
        <f>'Page 17'!H19</f>
        <v>0</v>
      </c>
      <c r="I19" s="1254">
        <f>'Page 17'!I19</f>
        <v>0</v>
      </c>
      <c r="J19" s="1252">
        <f>'Page 17'!J19</f>
        <v>0</v>
      </c>
      <c r="K19" s="1252">
        <f>'Page 17'!K19</f>
        <v>0</v>
      </c>
      <c r="L19" s="800"/>
      <c r="M19" s="816">
        <f t="shared" si="0"/>
        <v>0</v>
      </c>
      <c r="N19" s="816">
        <f t="shared" si="1"/>
        <v>0</v>
      </c>
      <c r="O19" s="816">
        <f t="shared" si="9"/>
        <v>0</v>
      </c>
      <c r="P19" s="816">
        <f t="shared" si="10"/>
        <v>0</v>
      </c>
      <c r="Q19" s="816">
        <f t="shared" si="11"/>
        <v>0</v>
      </c>
      <c r="R19" s="816">
        <f t="shared" si="12"/>
        <v>0</v>
      </c>
      <c r="S19" s="800"/>
      <c r="T19" s="800">
        <f t="shared" si="13"/>
        <v>0</v>
      </c>
      <c r="U19" s="800">
        <f t="shared" si="2"/>
        <v>0</v>
      </c>
      <c r="V19" s="800">
        <f t="shared" si="3"/>
        <v>0</v>
      </c>
      <c r="W19" s="800">
        <f t="shared" si="4"/>
        <v>0</v>
      </c>
      <c r="X19" s="800">
        <f t="shared" si="5"/>
        <v>0</v>
      </c>
      <c r="Y19" s="800">
        <f t="shared" si="6"/>
        <v>0</v>
      </c>
      <c r="Z19" s="800"/>
    </row>
    <row r="20" spans="1:26" ht="14.25" customHeight="1" thickBot="1">
      <c r="A20" s="34"/>
      <c r="B20" s="1252">
        <f>'Page 17'!B20</f>
        <v>0</v>
      </c>
      <c r="C20" s="1252">
        <f>'Page 17'!C20</f>
        <v>0</v>
      </c>
      <c r="D20" s="1185">
        <f>'Page 17'!D20</f>
        <v>0</v>
      </c>
      <c r="E20" s="1186">
        <f t="shared" si="7"/>
        <v>0</v>
      </c>
      <c r="F20" s="1253">
        <f>'Page 17'!F20</f>
        <v>0</v>
      </c>
      <c r="G20" s="1187">
        <f t="shared" si="8"/>
        <v>0</v>
      </c>
      <c r="H20" s="1254">
        <f>'Page 17'!H20</f>
        <v>0</v>
      </c>
      <c r="I20" s="1254">
        <f>'Page 17'!I20</f>
        <v>0</v>
      </c>
      <c r="J20" s="1252">
        <f>'Page 17'!J20</f>
        <v>0</v>
      </c>
      <c r="K20" s="1252">
        <f>'Page 17'!K20</f>
        <v>0</v>
      </c>
      <c r="L20" s="800"/>
      <c r="M20" s="816">
        <f t="shared" si="0"/>
        <v>0</v>
      </c>
      <c r="N20" s="816">
        <f t="shared" si="1"/>
        <v>0</v>
      </c>
      <c r="O20" s="816">
        <f t="shared" si="9"/>
        <v>0</v>
      </c>
      <c r="P20" s="816">
        <f t="shared" si="10"/>
        <v>0</v>
      </c>
      <c r="Q20" s="816">
        <f t="shared" si="11"/>
        <v>0</v>
      </c>
      <c r="R20" s="816">
        <f t="shared" si="12"/>
        <v>0</v>
      </c>
      <c r="S20" s="800"/>
      <c r="T20" s="800">
        <f t="shared" si="13"/>
        <v>0</v>
      </c>
      <c r="U20" s="800">
        <f t="shared" si="2"/>
        <v>0</v>
      </c>
      <c r="V20" s="800">
        <f t="shared" si="3"/>
        <v>0</v>
      </c>
      <c r="W20" s="800">
        <f t="shared" si="4"/>
        <v>0</v>
      </c>
      <c r="X20" s="800">
        <f t="shared" si="5"/>
        <v>0</v>
      </c>
      <c r="Y20" s="800">
        <f t="shared" si="6"/>
        <v>0</v>
      </c>
      <c r="Z20" s="800"/>
    </row>
    <row r="21" spans="1:26" ht="14.25" customHeight="1" thickBot="1">
      <c r="A21" s="34"/>
      <c r="B21" s="1252">
        <f>'Page 17'!B21</f>
        <v>0</v>
      </c>
      <c r="C21" s="1252">
        <f>'Page 17'!C21</f>
        <v>0</v>
      </c>
      <c r="D21" s="1185">
        <f>'Page 17'!D21</f>
        <v>0</v>
      </c>
      <c r="E21" s="1186">
        <f t="shared" si="7"/>
        <v>0</v>
      </c>
      <c r="F21" s="1253">
        <f>'Page 17'!F21</f>
        <v>0</v>
      </c>
      <c r="G21" s="1187">
        <f t="shared" si="8"/>
        <v>0</v>
      </c>
      <c r="H21" s="1254">
        <f>'Page 17'!H21</f>
        <v>0</v>
      </c>
      <c r="I21" s="1254">
        <f>'Page 17'!I21</f>
        <v>0</v>
      </c>
      <c r="J21" s="1252">
        <f>'Page 17'!J21</f>
        <v>0</v>
      </c>
      <c r="K21" s="1252">
        <f>'Page 17'!K21</f>
        <v>0</v>
      </c>
      <c r="L21" s="800"/>
      <c r="M21" s="816">
        <f t="shared" si="0"/>
        <v>0</v>
      </c>
      <c r="N21" s="816">
        <f t="shared" si="1"/>
        <v>0</v>
      </c>
      <c r="O21" s="816">
        <f t="shared" si="9"/>
        <v>0</v>
      </c>
      <c r="P21" s="816">
        <f t="shared" si="10"/>
        <v>0</v>
      </c>
      <c r="Q21" s="816">
        <f t="shared" si="11"/>
        <v>0</v>
      </c>
      <c r="R21" s="816">
        <f t="shared" si="12"/>
        <v>0</v>
      </c>
      <c r="S21" s="800"/>
      <c r="T21" s="800">
        <f t="shared" si="13"/>
        <v>0</v>
      </c>
      <c r="U21" s="800">
        <f t="shared" si="2"/>
        <v>0</v>
      </c>
      <c r="V21" s="800">
        <f t="shared" si="3"/>
        <v>0</v>
      </c>
      <c r="W21" s="800">
        <f t="shared" si="4"/>
        <v>0</v>
      </c>
      <c r="X21" s="800">
        <f t="shared" si="5"/>
        <v>0</v>
      </c>
      <c r="Y21" s="800">
        <f t="shared" si="6"/>
        <v>0</v>
      </c>
      <c r="Z21" s="800"/>
    </row>
    <row r="22" spans="1:26" ht="14.25" customHeight="1" thickBot="1">
      <c r="A22" s="34"/>
      <c r="B22" s="1252">
        <f>'Page 17'!B22</f>
        <v>0</v>
      </c>
      <c r="C22" s="1252">
        <f>'Page 17'!C22</f>
        <v>0</v>
      </c>
      <c r="D22" s="1185">
        <f>'Page 17'!D22</f>
        <v>0</v>
      </c>
      <c r="E22" s="1186">
        <f t="shared" si="7"/>
        <v>0</v>
      </c>
      <c r="F22" s="1253">
        <f>'Page 17'!F22</f>
        <v>0</v>
      </c>
      <c r="G22" s="1187">
        <f t="shared" si="8"/>
        <v>0</v>
      </c>
      <c r="H22" s="1254">
        <f>'Page 17'!H22</f>
        <v>0</v>
      </c>
      <c r="I22" s="1254">
        <f>'Page 17'!I22</f>
        <v>0</v>
      </c>
      <c r="J22" s="1252">
        <f>'Page 17'!J22</f>
        <v>0</v>
      </c>
      <c r="K22" s="1252">
        <f>'Page 17'!K22</f>
        <v>0</v>
      </c>
      <c r="L22" s="800"/>
      <c r="M22" s="816">
        <f t="shared" si="0"/>
        <v>0</v>
      </c>
      <c r="N22" s="816">
        <f t="shared" si="1"/>
        <v>0</v>
      </c>
      <c r="O22" s="816">
        <f t="shared" si="9"/>
        <v>0</v>
      </c>
      <c r="P22" s="816">
        <f t="shared" si="10"/>
        <v>0</v>
      </c>
      <c r="Q22" s="816">
        <f t="shared" si="11"/>
        <v>0</v>
      </c>
      <c r="R22" s="816">
        <f t="shared" si="12"/>
        <v>0</v>
      </c>
      <c r="S22" s="800"/>
      <c r="T22" s="800">
        <f t="shared" si="13"/>
        <v>0</v>
      </c>
      <c r="U22" s="800">
        <f t="shared" si="2"/>
        <v>0</v>
      </c>
      <c r="V22" s="800">
        <f t="shared" si="3"/>
        <v>0</v>
      </c>
      <c r="W22" s="800">
        <f t="shared" si="4"/>
        <v>0</v>
      </c>
      <c r="X22" s="800">
        <f t="shared" si="5"/>
        <v>0</v>
      </c>
      <c r="Y22" s="800">
        <f t="shared" si="6"/>
        <v>0</v>
      </c>
      <c r="Z22" s="800"/>
    </row>
    <row r="23" spans="1:26" ht="14.25" customHeight="1" thickBot="1">
      <c r="A23" s="34"/>
      <c r="B23" s="1252">
        <f>'Page 17'!B23</f>
        <v>0</v>
      </c>
      <c r="C23" s="1252">
        <f>'Page 17'!C23</f>
        <v>0</v>
      </c>
      <c r="D23" s="1185">
        <f>'Page 17'!D23</f>
        <v>0</v>
      </c>
      <c r="E23" s="1186">
        <f t="shared" si="7"/>
        <v>0</v>
      </c>
      <c r="F23" s="1253">
        <f>'Page 17'!F23</f>
        <v>0</v>
      </c>
      <c r="G23" s="1187">
        <f t="shared" si="8"/>
        <v>0</v>
      </c>
      <c r="H23" s="1254">
        <f>'Page 17'!H23</f>
        <v>0</v>
      </c>
      <c r="I23" s="1254">
        <f>'Page 17'!I23</f>
        <v>0</v>
      </c>
      <c r="J23" s="1252">
        <f>'Page 17'!J23</f>
        <v>0</v>
      </c>
      <c r="K23" s="1252">
        <f>'Page 17'!K23</f>
        <v>0</v>
      </c>
      <c r="L23" s="800"/>
      <c r="M23" s="816">
        <f t="shared" si="0"/>
        <v>0</v>
      </c>
      <c r="N23" s="816">
        <f t="shared" si="1"/>
        <v>0</v>
      </c>
      <c r="O23" s="816">
        <f t="shared" si="9"/>
        <v>0</v>
      </c>
      <c r="P23" s="816">
        <f t="shared" si="10"/>
        <v>0</v>
      </c>
      <c r="Q23" s="816">
        <f t="shared" si="11"/>
        <v>0</v>
      </c>
      <c r="R23" s="816">
        <f t="shared" si="12"/>
        <v>0</v>
      </c>
      <c r="S23" s="800"/>
      <c r="T23" s="800">
        <f t="shared" si="13"/>
        <v>0</v>
      </c>
      <c r="U23" s="800">
        <f t="shared" si="2"/>
        <v>0</v>
      </c>
      <c r="V23" s="800">
        <f t="shared" si="3"/>
        <v>0</v>
      </c>
      <c r="W23" s="800">
        <f t="shared" si="4"/>
        <v>0</v>
      </c>
      <c r="X23" s="800">
        <f t="shared" si="5"/>
        <v>0</v>
      </c>
      <c r="Y23" s="800">
        <f t="shared" si="6"/>
        <v>0</v>
      </c>
      <c r="Z23" s="800"/>
    </row>
    <row r="24" spans="1:26" ht="14.25" customHeight="1" thickBot="1">
      <c r="A24" s="34"/>
      <c r="B24" s="1252">
        <f>'Page 17'!B24</f>
        <v>0</v>
      </c>
      <c r="C24" s="1252">
        <f>'Page 17'!C24</f>
        <v>0</v>
      </c>
      <c r="D24" s="1185">
        <f>'Page 17'!D24</f>
        <v>0</v>
      </c>
      <c r="E24" s="1186">
        <f t="shared" si="7"/>
        <v>0</v>
      </c>
      <c r="F24" s="1253">
        <f>'Page 17'!F24</f>
        <v>0</v>
      </c>
      <c r="G24" s="1187">
        <f t="shared" si="8"/>
        <v>0</v>
      </c>
      <c r="H24" s="1254">
        <f>'Page 17'!H24</f>
        <v>0</v>
      </c>
      <c r="I24" s="1254">
        <f>'Page 17'!I24</f>
        <v>0</v>
      </c>
      <c r="J24" s="1252">
        <f>'Page 17'!J24</f>
        <v>0</v>
      </c>
      <c r="K24" s="1252">
        <f>'Page 17'!K24</f>
        <v>0</v>
      </c>
      <c r="L24" s="800"/>
      <c r="M24" s="816">
        <f t="shared" si="0"/>
        <v>0</v>
      </c>
      <c r="N24" s="816">
        <f t="shared" si="1"/>
        <v>0</v>
      </c>
      <c r="O24" s="816">
        <f t="shared" si="9"/>
        <v>0</v>
      </c>
      <c r="P24" s="816">
        <f t="shared" si="10"/>
        <v>0</v>
      </c>
      <c r="Q24" s="816">
        <f t="shared" si="11"/>
        <v>0</v>
      </c>
      <c r="R24" s="816">
        <f t="shared" si="12"/>
        <v>0</v>
      </c>
      <c r="S24" s="800"/>
      <c r="T24" s="800">
        <f t="shared" si="13"/>
        <v>0</v>
      </c>
      <c r="U24" s="800">
        <f t="shared" si="2"/>
        <v>0</v>
      </c>
      <c r="V24" s="800">
        <f t="shared" si="3"/>
        <v>0</v>
      </c>
      <c r="W24" s="800">
        <f t="shared" si="4"/>
        <v>0</v>
      </c>
      <c r="X24" s="800">
        <f t="shared" si="5"/>
        <v>0</v>
      </c>
      <c r="Y24" s="800">
        <f t="shared" si="6"/>
        <v>0</v>
      </c>
      <c r="Z24" s="800"/>
    </row>
    <row r="25" spans="1:26" ht="14.25" customHeight="1" thickBot="1">
      <c r="A25" s="34"/>
      <c r="B25" s="1252">
        <f>'Page 17'!B25</f>
        <v>0</v>
      </c>
      <c r="C25" s="1252">
        <f>'Page 17'!C25</f>
        <v>0</v>
      </c>
      <c r="D25" s="1185">
        <f>'Page 17'!D25</f>
        <v>0</v>
      </c>
      <c r="E25" s="1186">
        <f t="shared" si="7"/>
        <v>0</v>
      </c>
      <c r="F25" s="1253">
        <f>'Page 17'!F25</f>
        <v>0</v>
      </c>
      <c r="G25" s="1187">
        <f t="shared" si="8"/>
        <v>0</v>
      </c>
      <c r="H25" s="1254">
        <f>'Page 17'!H25</f>
        <v>0</v>
      </c>
      <c r="I25" s="1254">
        <f>'Page 17'!I25</f>
        <v>0</v>
      </c>
      <c r="J25" s="1252">
        <f>'Page 17'!J25</f>
        <v>0</v>
      </c>
      <c r="K25" s="1252">
        <f>'Page 17'!K25</f>
        <v>0</v>
      </c>
      <c r="L25" s="800"/>
      <c r="M25" s="816">
        <f t="shared" si="0"/>
        <v>0</v>
      </c>
      <c r="N25" s="816">
        <f t="shared" si="1"/>
        <v>0</v>
      </c>
      <c r="O25" s="816">
        <f t="shared" si="9"/>
        <v>0</v>
      </c>
      <c r="P25" s="816">
        <f t="shared" si="10"/>
        <v>0</v>
      </c>
      <c r="Q25" s="816">
        <f t="shared" si="11"/>
        <v>0</v>
      </c>
      <c r="R25" s="816">
        <f t="shared" si="12"/>
        <v>0</v>
      </c>
      <c r="S25" s="800"/>
      <c r="T25" s="800">
        <f t="shared" si="13"/>
        <v>0</v>
      </c>
      <c r="U25" s="800">
        <f t="shared" si="2"/>
        <v>0</v>
      </c>
      <c r="V25" s="800">
        <f t="shared" si="3"/>
        <v>0</v>
      </c>
      <c r="W25" s="800">
        <f t="shared" si="4"/>
        <v>0</v>
      </c>
      <c r="X25" s="800">
        <f t="shared" si="5"/>
        <v>0</v>
      </c>
      <c r="Y25" s="800">
        <f t="shared" si="6"/>
        <v>0</v>
      </c>
      <c r="Z25" s="800"/>
    </row>
    <row r="26" spans="1:26" ht="14.25" customHeight="1" thickBot="1">
      <c r="A26" s="34"/>
      <c r="B26" s="1252">
        <f>'Page 17'!B26</f>
        <v>0</v>
      </c>
      <c r="C26" s="1252">
        <f>'Page 17'!C26</f>
        <v>0</v>
      </c>
      <c r="D26" s="1185">
        <f>'Page 17'!D26</f>
        <v>0</v>
      </c>
      <c r="E26" s="1186">
        <f t="shared" si="7"/>
        <v>0</v>
      </c>
      <c r="F26" s="1253">
        <f>'Page 17'!F26</f>
        <v>0</v>
      </c>
      <c r="G26" s="1187">
        <f t="shared" si="8"/>
        <v>0</v>
      </c>
      <c r="H26" s="1254">
        <f>'Page 17'!H26</f>
        <v>0</v>
      </c>
      <c r="I26" s="1254">
        <f>'Page 17'!I26</f>
        <v>0</v>
      </c>
      <c r="J26" s="1252">
        <f>'Page 17'!J26</f>
        <v>0</v>
      </c>
      <c r="K26" s="1252">
        <f>'Page 17'!K26</f>
        <v>0</v>
      </c>
      <c r="L26" s="800"/>
      <c r="M26" s="816">
        <f t="shared" si="0"/>
        <v>0</v>
      </c>
      <c r="N26" s="816">
        <f t="shared" si="1"/>
        <v>0</v>
      </c>
      <c r="O26" s="816">
        <f t="shared" si="9"/>
        <v>0</v>
      </c>
      <c r="P26" s="816">
        <f t="shared" si="10"/>
        <v>0</v>
      </c>
      <c r="Q26" s="816">
        <f t="shared" si="11"/>
        <v>0</v>
      </c>
      <c r="R26" s="816">
        <f t="shared" si="12"/>
        <v>0</v>
      </c>
      <c r="S26" s="800"/>
      <c r="T26" s="800">
        <f t="shared" si="13"/>
        <v>0</v>
      </c>
      <c r="U26" s="800">
        <f t="shared" si="2"/>
        <v>0</v>
      </c>
      <c r="V26" s="800">
        <f t="shared" si="3"/>
        <v>0</v>
      </c>
      <c r="W26" s="800">
        <f t="shared" si="4"/>
        <v>0</v>
      </c>
      <c r="X26" s="800">
        <f t="shared" si="5"/>
        <v>0</v>
      </c>
      <c r="Y26" s="800">
        <f t="shared" si="6"/>
        <v>0</v>
      </c>
      <c r="Z26" s="800"/>
    </row>
    <row r="27" spans="1:26" ht="14.25" customHeight="1" thickBot="1">
      <c r="A27" s="34"/>
      <c r="B27" s="1252">
        <f>'Page 17'!B27</f>
        <v>0</v>
      </c>
      <c r="C27" s="1252">
        <f>'Page 17'!C27</f>
        <v>0</v>
      </c>
      <c r="D27" s="1185">
        <f>'Page 17'!D27</f>
        <v>0</v>
      </c>
      <c r="E27" s="1186">
        <f t="shared" si="7"/>
        <v>0</v>
      </c>
      <c r="F27" s="1253">
        <f>'Page 17'!F27</f>
        <v>0</v>
      </c>
      <c r="G27" s="1187">
        <f t="shared" si="8"/>
        <v>0</v>
      </c>
      <c r="H27" s="1254">
        <f>'Page 17'!H27</f>
        <v>0</v>
      </c>
      <c r="I27" s="1254">
        <f>'Page 17'!I27</f>
        <v>0</v>
      </c>
      <c r="J27" s="1252">
        <f>'Page 17'!J27</f>
        <v>0</v>
      </c>
      <c r="K27" s="1252">
        <f>'Page 17'!K27</f>
        <v>0</v>
      </c>
      <c r="L27" s="800"/>
      <c r="M27" s="816">
        <f t="shared" si="0"/>
        <v>0</v>
      </c>
      <c r="N27" s="816">
        <f t="shared" si="1"/>
        <v>0</v>
      </c>
      <c r="O27" s="816">
        <f t="shared" si="9"/>
        <v>0</v>
      </c>
      <c r="P27" s="816">
        <f t="shared" si="10"/>
        <v>0</v>
      </c>
      <c r="Q27" s="816">
        <f t="shared" si="11"/>
        <v>0</v>
      </c>
      <c r="R27" s="816">
        <f t="shared" si="12"/>
        <v>0</v>
      </c>
      <c r="S27" s="800"/>
      <c r="T27" s="800">
        <f t="shared" si="13"/>
        <v>0</v>
      </c>
      <c r="U27" s="800">
        <f t="shared" si="2"/>
        <v>0</v>
      </c>
      <c r="V27" s="800">
        <f t="shared" si="3"/>
        <v>0</v>
      </c>
      <c r="W27" s="800">
        <f t="shared" si="4"/>
        <v>0</v>
      </c>
      <c r="X27" s="800">
        <f t="shared" si="5"/>
        <v>0</v>
      </c>
      <c r="Y27" s="800">
        <f t="shared" si="6"/>
        <v>0</v>
      </c>
      <c r="Z27" s="800"/>
    </row>
    <row r="28" spans="1:26" ht="14.25" customHeight="1" thickBot="1">
      <c r="A28" s="34"/>
      <c r="B28" s="1252">
        <f>'Page 17'!B28</f>
        <v>0</v>
      </c>
      <c r="C28" s="1252">
        <f>'Page 17'!C28</f>
        <v>0</v>
      </c>
      <c r="D28" s="1185">
        <f>'Page 17'!D28</f>
        <v>0</v>
      </c>
      <c r="E28" s="1186">
        <f t="shared" si="7"/>
        <v>0</v>
      </c>
      <c r="F28" s="1253">
        <f>'Page 17'!F28</f>
        <v>0</v>
      </c>
      <c r="G28" s="1187">
        <f t="shared" si="8"/>
        <v>0</v>
      </c>
      <c r="H28" s="1254">
        <f>'Page 17'!H28</f>
        <v>0</v>
      </c>
      <c r="I28" s="1254">
        <f>'Page 17'!I28</f>
        <v>0</v>
      </c>
      <c r="J28" s="1252">
        <f>'Page 17'!J28</f>
        <v>0</v>
      </c>
      <c r="K28" s="1252">
        <f>'Page 17'!K28</f>
        <v>0</v>
      </c>
      <c r="L28" s="800"/>
      <c r="M28" s="816">
        <f t="shared" si="0"/>
        <v>0</v>
      </c>
      <c r="N28" s="816">
        <f t="shared" si="1"/>
        <v>0</v>
      </c>
      <c r="O28" s="816">
        <f t="shared" si="9"/>
        <v>0</v>
      </c>
      <c r="P28" s="816">
        <f t="shared" si="10"/>
        <v>0</v>
      </c>
      <c r="Q28" s="816">
        <f t="shared" si="11"/>
        <v>0</v>
      </c>
      <c r="R28" s="816">
        <f t="shared" si="12"/>
        <v>0</v>
      </c>
      <c r="S28" s="800"/>
      <c r="T28" s="800">
        <f t="shared" si="13"/>
        <v>0</v>
      </c>
      <c r="U28" s="800">
        <f t="shared" si="2"/>
        <v>0</v>
      </c>
      <c r="V28" s="800">
        <f t="shared" si="3"/>
        <v>0</v>
      </c>
      <c r="W28" s="800">
        <f t="shared" si="4"/>
        <v>0</v>
      </c>
      <c r="X28" s="800">
        <f t="shared" si="5"/>
        <v>0</v>
      </c>
      <c r="Y28" s="800">
        <f t="shared" si="6"/>
        <v>0</v>
      </c>
      <c r="Z28" s="800"/>
    </row>
    <row r="29" spans="1:26" ht="14.25" customHeight="1" thickBot="1">
      <c r="A29" s="34"/>
      <c r="B29" s="1252">
        <f>'Page 17'!B29</f>
        <v>0</v>
      </c>
      <c r="C29" s="1252">
        <f>'Page 17'!C29</f>
        <v>0</v>
      </c>
      <c r="D29" s="1185">
        <f>'Page 17'!D29</f>
        <v>0</v>
      </c>
      <c r="E29" s="1186">
        <f t="shared" si="7"/>
        <v>0</v>
      </c>
      <c r="F29" s="1253">
        <f>'Page 17'!F29</f>
        <v>0</v>
      </c>
      <c r="G29" s="1187">
        <f t="shared" si="8"/>
        <v>0</v>
      </c>
      <c r="H29" s="1254">
        <f>'Page 17'!H29</f>
        <v>0</v>
      </c>
      <c r="I29" s="1254">
        <f>'Page 17'!I29</f>
        <v>0</v>
      </c>
      <c r="J29" s="1252">
        <f>'Page 17'!J29</f>
        <v>0</v>
      </c>
      <c r="K29" s="1252">
        <f>'Page 17'!K29</f>
        <v>0</v>
      </c>
      <c r="L29" s="800"/>
      <c r="M29" s="816">
        <f t="shared" si="0"/>
        <v>0</v>
      </c>
      <c r="N29" s="816">
        <f t="shared" si="1"/>
        <v>0</v>
      </c>
      <c r="O29" s="816">
        <f t="shared" si="9"/>
        <v>0</v>
      </c>
      <c r="P29" s="816">
        <f t="shared" si="10"/>
        <v>0</v>
      </c>
      <c r="Q29" s="816">
        <f t="shared" si="11"/>
        <v>0</v>
      </c>
      <c r="R29" s="816">
        <f t="shared" si="12"/>
        <v>0</v>
      </c>
      <c r="S29" s="800"/>
      <c r="T29" s="800">
        <f t="shared" si="13"/>
        <v>0</v>
      </c>
      <c r="U29" s="800">
        <f t="shared" si="2"/>
        <v>0</v>
      </c>
      <c r="V29" s="800">
        <f t="shared" si="3"/>
        <v>0</v>
      </c>
      <c r="W29" s="800">
        <f t="shared" si="4"/>
        <v>0</v>
      </c>
      <c r="X29" s="800">
        <f t="shared" si="5"/>
        <v>0</v>
      </c>
      <c r="Y29" s="800">
        <f t="shared" si="6"/>
        <v>0</v>
      </c>
      <c r="Z29" s="800"/>
    </row>
    <row r="30" spans="1:26" ht="14.25" customHeight="1" thickBot="1">
      <c r="A30" s="34"/>
      <c r="B30" s="1252">
        <f>'Page 17'!B30</f>
        <v>0</v>
      </c>
      <c r="C30" s="1252">
        <f>'Page 17'!C30</f>
        <v>0</v>
      </c>
      <c r="D30" s="1185">
        <f>'Page 17'!D30</f>
        <v>0</v>
      </c>
      <c r="E30" s="1186">
        <f t="shared" si="7"/>
        <v>0</v>
      </c>
      <c r="F30" s="1253">
        <f>'Page 17'!F30</f>
        <v>0</v>
      </c>
      <c r="G30" s="1187">
        <f t="shared" si="8"/>
        <v>0</v>
      </c>
      <c r="H30" s="1254">
        <f>'Page 17'!H30</f>
        <v>0</v>
      </c>
      <c r="I30" s="1254">
        <f>'Page 17'!I30</f>
        <v>0</v>
      </c>
      <c r="J30" s="1252">
        <f>'Page 17'!J30</f>
        <v>0</v>
      </c>
      <c r="K30" s="1252">
        <f>'Page 17'!K30</f>
        <v>0</v>
      </c>
      <c r="L30" s="800"/>
      <c r="M30" s="816">
        <f t="shared" si="0"/>
        <v>0</v>
      </c>
      <c r="N30" s="816">
        <f t="shared" si="1"/>
        <v>0</v>
      </c>
      <c r="O30" s="816">
        <f t="shared" si="9"/>
        <v>0</v>
      </c>
      <c r="P30" s="816">
        <f t="shared" si="10"/>
        <v>0</v>
      </c>
      <c r="Q30" s="816">
        <f t="shared" si="11"/>
        <v>0</v>
      </c>
      <c r="R30" s="816">
        <f t="shared" si="12"/>
        <v>0</v>
      </c>
      <c r="S30" s="800"/>
      <c r="T30" s="800">
        <f t="shared" si="13"/>
        <v>0</v>
      </c>
      <c r="U30" s="800">
        <f t="shared" si="2"/>
        <v>0</v>
      </c>
      <c r="V30" s="800">
        <f t="shared" si="3"/>
        <v>0</v>
      </c>
      <c r="W30" s="800">
        <f t="shared" si="4"/>
        <v>0</v>
      </c>
      <c r="X30" s="800">
        <f t="shared" si="5"/>
        <v>0</v>
      </c>
      <c r="Y30" s="800">
        <f t="shared" si="6"/>
        <v>0</v>
      </c>
      <c r="Z30" s="800"/>
    </row>
    <row r="31" spans="1:26" ht="14.25" customHeight="1" thickBot="1">
      <c r="A31" s="34"/>
      <c r="B31" s="131" t="s">
        <v>1323</v>
      </c>
      <c r="C31" s="132">
        <f>SUM(C12:C30)</f>
        <v>0</v>
      </c>
      <c r="D31" s="161"/>
      <c r="E31" s="132">
        <f>SUM(E12:E30)</f>
        <v>0</v>
      </c>
      <c r="F31" s="162"/>
      <c r="G31" s="133">
        <f>SUM(G12:G30)</f>
        <v>0</v>
      </c>
      <c r="H31" s="958"/>
      <c r="I31" s="959"/>
      <c r="J31" s="959"/>
      <c r="K31" s="960"/>
      <c r="L31" s="800"/>
      <c r="M31" s="816">
        <f t="shared" ref="M31:R31" si="14">SUM(M12:M30)</f>
        <v>0</v>
      </c>
      <c r="N31" s="816">
        <f t="shared" si="14"/>
        <v>0</v>
      </c>
      <c r="O31" s="816">
        <f t="shared" si="14"/>
        <v>0</v>
      </c>
      <c r="P31" s="816">
        <f>SUM(P12:P30)</f>
        <v>0</v>
      </c>
      <c r="Q31" s="816">
        <f t="shared" si="14"/>
        <v>0</v>
      </c>
      <c r="R31" s="816">
        <f t="shared" si="14"/>
        <v>0</v>
      </c>
      <c r="S31" s="800"/>
      <c r="T31" s="816">
        <f>SUM(T12:T30)</f>
        <v>0</v>
      </c>
      <c r="U31" s="800"/>
      <c r="V31" s="800"/>
      <c r="W31" s="800"/>
      <c r="X31" s="800"/>
      <c r="Y31" s="800"/>
      <c r="Z31" s="800"/>
    </row>
    <row r="32" spans="1:26" ht="14.25" customHeight="1" thickBot="1">
      <c r="A32" s="25"/>
      <c r="B32" s="34"/>
      <c r="C32" s="34"/>
      <c r="D32" s="34"/>
      <c r="E32" s="34"/>
      <c r="F32" s="34"/>
      <c r="G32" s="34"/>
      <c r="H32" s="34"/>
      <c r="I32" s="34"/>
      <c r="J32" s="801"/>
      <c r="K32" s="801"/>
      <c r="L32" s="800"/>
      <c r="M32" s="800"/>
      <c r="N32" s="800"/>
      <c r="O32" s="800"/>
      <c r="P32" s="800"/>
      <c r="Q32" s="800"/>
      <c r="R32" s="800"/>
      <c r="S32" s="800"/>
      <c r="T32" s="800" t="e">
        <f>T31/(C31+C40+C52)</f>
        <v>#DIV/0!</v>
      </c>
      <c r="U32" s="800"/>
      <c r="V32" s="800"/>
      <c r="W32" s="800">
        <f>SUM(W12:W31)</f>
        <v>0</v>
      </c>
      <c r="X32" s="800">
        <f>SUM(X12:X31)</f>
        <v>0</v>
      </c>
      <c r="Y32" s="800">
        <f>SUM(Y12:Y30)</f>
        <v>0</v>
      </c>
      <c r="Z32" s="800"/>
    </row>
    <row r="33" spans="1:26" ht="14.25" customHeight="1" thickBot="1">
      <c r="B33" s="204" t="s">
        <v>1324</v>
      </c>
      <c r="C33" s="101"/>
      <c r="D33" s="101"/>
      <c r="E33" s="101"/>
      <c r="F33" s="101"/>
      <c r="G33" s="101"/>
      <c r="H33" s="101"/>
      <c r="I33" s="101"/>
      <c r="J33" s="101"/>
      <c r="K33" s="164"/>
      <c r="L33" s="800"/>
      <c r="M33" s="816">
        <f>C31+C40+C52</f>
        <v>0</v>
      </c>
      <c r="N33" s="800" t="s">
        <v>2076</v>
      </c>
      <c r="O33" s="800"/>
      <c r="P33" s="800"/>
      <c r="Q33" s="800"/>
      <c r="R33" s="800"/>
      <c r="S33" s="800"/>
      <c r="T33" s="800"/>
      <c r="U33" s="800"/>
      <c r="V33" s="800"/>
      <c r="W33" s="800"/>
      <c r="X33" s="800"/>
      <c r="Y33" s="800"/>
      <c r="Z33" s="800"/>
    </row>
    <row r="34" spans="1:26" ht="12" customHeight="1">
      <c r="A34" s="34"/>
      <c r="B34" s="134"/>
      <c r="C34" s="135"/>
      <c r="D34" s="135"/>
      <c r="E34" s="135"/>
      <c r="F34" s="135"/>
      <c r="G34" s="135"/>
      <c r="H34" s="136" t="s">
        <v>1303</v>
      </c>
      <c r="I34" s="136" t="s">
        <v>1304</v>
      </c>
      <c r="J34" s="137"/>
      <c r="K34" s="138"/>
      <c r="L34" s="800"/>
      <c r="M34" s="800"/>
      <c r="N34" s="800"/>
      <c r="O34" s="800"/>
      <c r="P34" s="800"/>
      <c r="Q34" s="800"/>
      <c r="R34" s="800"/>
      <c r="S34" s="800"/>
      <c r="T34" s="800"/>
      <c r="U34" s="800"/>
      <c r="V34" s="800"/>
      <c r="W34" s="800"/>
      <c r="X34" s="800"/>
      <c r="Y34" s="800"/>
      <c r="Z34" s="800"/>
    </row>
    <row r="35" spans="1:26" ht="12" customHeight="1">
      <c r="A35" s="34"/>
      <c r="B35" s="139" t="s">
        <v>1306</v>
      </c>
      <c r="C35" s="140" t="s">
        <v>1306</v>
      </c>
      <c r="D35" s="141"/>
      <c r="E35" s="140" t="s">
        <v>1307</v>
      </c>
      <c r="F35" s="140" t="s">
        <v>1308</v>
      </c>
      <c r="G35" s="140" t="s">
        <v>1307</v>
      </c>
      <c r="H35" s="140" t="s">
        <v>1309</v>
      </c>
      <c r="I35" s="140" t="s">
        <v>1309</v>
      </c>
      <c r="J35" s="142" t="s">
        <v>1305</v>
      </c>
      <c r="K35" s="143"/>
      <c r="L35" s="800"/>
      <c r="M35" s="800"/>
      <c r="N35" s="800"/>
      <c r="O35" s="800"/>
      <c r="P35" s="800"/>
      <c r="Q35" s="800"/>
      <c r="R35" s="800"/>
      <c r="S35" s="800"/>
      <c r="T35" s="800"/>
      <c r="U35" s="800"/>
      <c r="V35" s="800"/>
      <c r="W35" s="800"/>
      <c r="X35" s="800"/>
      <c r="Y35" s="800"/>
      <c r="Z35" s="800"/>
    </row>
    <row r="36" spans="1:26" ht="12" customHeight="1">
      <c r="A36" s="34"/>
      <c r="B36" s="139" t="s">
        <v>1310</v>
      </c>
      <c r="C36" s="140" t="s">
        <v>1311</v>
      </c>
      <c r="D36" s="140" t="s">
        <v>1312</v>
      </c>
      <c r="E36" s="140" t="s">
        <v>1312</v>
      </c>
      <c r="F36" s="140" t="s">
        <v>1313</v>
      </c>
      <c r="G36" s="140" t="s">
        <v>1308</v>
      </c>
      <c r="H36" s="140" t="s">
        <v>1314</v>
      </c>
      <c r="I36" s="140" t="s">
        <v>1314</v>
      </c>
      <c r="J36" s="142" t="s">
        <v>2114</v>
      </c>
      <c r="K36" s="143"/>
      <c r="L36" s="378"/>
      <c r="M36" s="378"/>
      <c r="N36" s="378"/>
      <c r="O36" s="378"/>
      <c r="P36" s="378"/>
      <c r="Q36" s="378"/>
      <c r="R36" s="378"/>
      <c r="S36" s="378"/>
      <c r="T36" s="378"/>
      <c r="U36" s="378"/>
      <c r="V36" s="378"/>
      <c r="W36" s="378"/>
      <c r="X36" s="378"/>
      <c r="Y36" s="378"/>
      <c r="Z36" s="378"/>
    </row>
    <row r="37" spans="1:26" ht="12" customHeight="1" thickBot="1">
      <c r="A37" s="34"/>
      <c r="B37" s="145" t="s">
        <v>1316</v>
      </c>
      <c r="C37" s="146" t="s">
        <v>1317</v>
      </c>
      <c r="D37" s="146" t="s">
        <v>1318</v>
      </c>
      <c r="E37" s="146" t="s">
        <v>1319</v>
      </c>
      <c r="F37" s="146" t="s">
        <v>1320</v>
      </c>
      <c r="G37" s="146" t="s">
        <v>1303</v>
      </c>
      <c r="H37" s="146" t="s">
        <v>1321</v>
      </c>
      <c r="I37" s="146" t="s">
        <v>1321</v>
      </c>
      <c r="J37" s="146" t="s">
        <v>1315</v>
      </c>
      <c r="K37" s="147" t="s">
        <v>1322</v>
      </c>
      <c r="L37" s="378"/>
      <c r="M37" s="378"/>
      <c r="N37" s="378"/>
      <c r="O37" s="378"/>
      <c r="P37" s="378"/>
      <c r="Q37" s="378"/>
      <c r="R37" s="378"/>
      <c r="S37" s="378"/>
      <c r="T37" s="378"/>
      <c r="U37" s="378"/>
      <c r="V37" s="378"/>
      <c r="W37" s="378"/>
      <c r="X37" s="378"/>
      <c r="Y37" s="378"/>
      <c r="Z37" s="378"/>
    </row>
    <row r="38" spans="1:26" ht="14.25" customHeight="1" thickBot="1">
      <c r="A38" s="86"/>
      <c r="B38" s="1255">
        <f>'Page 17'!B38</f>
        <v>0</v>
      </c>
      <c r="C38" s="1255">
        <f>'Page 17'!C38</f>
        <v>0</v>
      </c>
      <c r="D38" s="446">
        <f>'Page 17'!D38</f>
        <v>0</v>
      </c>
      <c r="E38" s="464">
        <f>D38*C38</f>
        <v>0</v>
      </c>
      <c r="F38" s="1256">
        <f>'Page 17'!F38</f>
        <v>0</v>
      </c>
      <c r="G38" s="466">
        <f>F38*C38</f>
        <v>0</v>
      </c>
      <c r="H38" s="775"/>
      <c r="I38" s="775"/>
      <c r="J38" s="773"/>
      <c r="K38" s="144"/>
      <c r="L38" s="800"/>
      <c r="M38" s="800"/>
      <c r="N38" s="800"/>
      <c r="O38" s="800"/>
      <c r="P38" s="800"/>
      <c r="Q38" s="800"/>
      <c r="R38" s="800"/>
      <c r="S38" s="800"/>
    </row>
    <row r="39" spans="1:26" ht="14.25" customHeight="1" thickBot="1">
      <c r="A39" s="86"/>
      <c r="B39" s="1255">
        <f>'Page 17'!B39</f>
        <v>0</v>
      </c>
      <c r="C39" s="1255">
        <f>'Page 17'!C39</f>
        <v>0</v>
      </c>
      <c r="D39" s="446">
        <f>'Page 17'!D39</f>
        <v>0</v>
      </c>
      <c r="E39" s="464">
        <f>D39*C39</f>
        <v>0</v>
      </c>
      <c r="F39" s="1256">
        <f>'Page 17'!F39</f>
        <v>0</v>
      </c>
      <c r="G39" s="466">
        <f>F39*C39</f>
        <v>0</v>
      </c>
      <c r="H39" s="774"/>
      <c r="I39" s="774"/>
      <c r="J39" s="774"/>
      <c r="K39" s="148"/>
      <c r="L39" s="800"/>
      <c r="M39" s="800"/>
      <c r="N39" s="800"/>
      <c r="O39" s="800"/>
      <c r="P39" s="800"/>
      <c r="Q39" s="800"/>
      <c r="R39" s="800"/>
      <c r="S39" s="800"/>
    </row>
    <row r="40" spans="1:26" ht="14.25" customHeight="1" thickBot="1">
      <c r="A40" s="34"/>
      <c r="B40" s="149" t="s">
        <v>1323</v>
      </c>
      <c r="C40" s="150">
        <f>SUM(C38:C39)</f>
        <v>0</v>
      </c>
      <c r="D40" s="163"/>
      <c r="E40" s="132">
        <f>SUM(E38:E39)</f>
        <v>0</v>
      </c>
      <c r="F40" s="163"/>
      <c r="G40" s="133">
        <f>SUM(G38:G39)</f>
        <v>0</v>
      </c>
      <c r="H40" s="958"/>
      <c r="I40" s="959"/>
      <c r="J40" s="959"/>
      <c r="K40" s="961"/>
      <c r="L40" s="800"/>
      <c r="M40" s="800"/>
      <c r="N40" s="800"/>
      <c r="O40" s="800"/>
      <c r="P40" s="800"/>
      <c r="Q40" s="800"/>
      <c r="R40" s="800"/>
      <c r="S40" s="800"/>
    </row>
    <row r="41" spans="1:26" ht="14.25" customHeight="1" thickBot="1">
      <c r="A41" s="114"/>
      <c r="B41" s="34"/>
      <c r="C41" s="34"/>
      <c r="D41" s="34"/>
      <c r="E41" s="34"/>
      <c r="F41" s="34"/>
      <c r="G41" s="34"/>
      <c r="H41" s="34"/>
      <c r="I41" s="34"/>
      <c r="J41" s="34"/>
      <c r="K41" s="34"/>
      <c r="L41" s="800"/>
      <c r="M41" s="800"/>
      <c r="N41" s="800"/>
      <c r="O41" s="800"/>
      <c r="P41" s="800"/>
      <c r="Q41" s="800"/>
      <c r="R41" s="800"/>
      <c r="S41" s="800"/>
    </row>
    <row r="42" spans="1:26" ht="14.25" customHeight="1" thickBot="1">
      <c r="B42" s="204" t="s">
        <v>1325</v>
      </c>
      <c r="C42" s="101"/>
      <c r="D42" s="101"/>
      <c r="E42" s="101"/>
      <c r="F42" s="101"/>
      <c r="G42" s="101"/>
      <c r="H42" s="101"/>
      <c r="I42" s="101"/>
      <c r="J42" s="101"/>
      <c r="K42" s="164"/>
      <c r="L42" s="800"/>
      <c r="M42" s="800"/>
      <c r="N42" s="800"/>
      <c r="O42" s="800"/>
      <c r="P42" s="800"/>
      <c r="Q42" s="800"/>
      <c r="R42" s="800"/>
      <c r="S42" s="800"/>
    </row>
    <row r="43" spans="1:26" ht="12" customHeight="1">
      <c r="A43" s="34"/>
      <c r="B43" s="152" t="s">
        <v>1306</v>
      </c>
      <c r="C43" s="136" t="s">
        <v>1306</v>
      </c>
      <c r="D43" s="135"/>
      <c r="E43" s="479" t="s">
        <v>1307</v>
      </c>
      <c r="F43" s="136" t="s">
        <v>1308</v>
      </c>
      <c r="G43" s="136" t="s">
        <v>1307</v>
      </c>
      <c r="H43" s="153"/>
      <c r="I43" s="153"/>
      <c r="J43" s="153"/>
      <c r="K43" s="154"/>
      <c r="L43" s="800"/>
      <c r="M43" s="800"/>
      <c r="N43" s="800"/>
      <c r="O43" s="800"/>
      <c r="P43" s="800"/>
      <c r="Q43" s="800"/>
      <c r="R43" s="800"/>
      <c r="S43" s="800"/>
    </row>
    <row r="44" spans="1:26" ht="12" customHeight="1">
      <c r="A44" s="34"/>
      <c r="B44" s="139" t="s">
        <v>1310</v>
      </c>
      <c r="C44" s="140" t="s">
        <v>1311</v>
      </c>
      <c r="D44" s="140" t="s">
        <v>1312</v>
      </c>
      <c r="E44" s="480" t="s">
        <v>1312</v>
      </c>
      <c r="F44" s="140" t="s">
        <v>1313</v>
      </c>
      <c r="G44" s="140" t="s">
        <v>1308</v>
      </c>
      <c r="H44" s="151"/>
      <c r="I44" s="151"/>
      <c r="J44" s="151"/>
      <c r="K44" s="155"/>
      <c r="L44" s="800"/>
      <c r="M44" s="800"/>
      <c r="N44" s="800"/>
      <c r="O44" s="800"/>
      <c r="P44" s="800"/>
      <c r="Q44" s="800"/>
      <c r="R44" s="800"/>
      <c r="S44" s="800"/>
    </row>
    <row r="45" spans="1:26" ht="12" customHeight="1" thickBot="1">
      <c r="B45" s="156" t="s">
        <v>1316</v>
      </c>
      <c r="C45" s="157" t="s">
        <v>1317</v>
      </c>
      <c r="D45" s="157" t="s">
        <v>1318</v>
      </c>
      <c r="E45" s="481" t="s">
        <v>1319</v>
      </c>
      <c r="F45" s="157" t="s">
        <v>1320</v>
      </c>
      <c r="G45" s="157" t="s">
        <v>1303</v>
      </c>
      <c r="H45" s="158"/>
      <c r="I45" s="158"/>
      <c r="J45" s="158"/>
      <c r="K45" s="159"/>
      <c r="L45" s="800"/>
      <c r="M45" s="800"/>
      <c r="N45" s="800"/>
      <c r="O45" s="800"/>
      <c r="P45" s="800"/>
      <c r="Q45" s="800"/>
      <c r="R45" s="800"/>
      <c r="S45" s="800"/>
    </row>
    <row r="46" spans="1:26" ht="14.25" customHeight="1" thickBot="1">
      <c r="B46" s="1255">
        <f>'Page 17'!B46</f>
        <v>0</v>
      </c>
      <c r="C46" s="1255">
        <f>'Page 17'!C46</f>
        <v>0</v>
      </c>
      <c r="D46" s="446">
        <f>'Page 17'!D46</f>
        <v>0</v>
      </c>
      <c r="E46" s="475">
        <f t="shared" ref="E46:E51" si="15">C46*D46</f>
        <v>0</v>
      </c>
      <c r="F46" s="1256">
        <f>'Page 17'!F46</f>
        <v>0</v>
      </c>
      <c r="G46" s="466">
        <f t="shared" ref="G46:G51" si="16">F46*C46</f>
        <v>0</v>
      </c>
      <c r="H46" s="205"/>
      <c r="I46" s="205"/>
      <c r="J46" s="205"/>
      <c r="K46" s="206"/>
      <c r="L46" s="800"/>
      <c r="M46" s="800"/>
      <c r="N46" s="800"/>
      <c r="O46" s="800"/>
      <c r="P46" s="800"/>
      <c r="Q46" s="800"/>
      <c r="R46" s="800"/>
      <c r="S46" s="800"/>
    </row>
    <row r="47" spans="1:26" ht="14.25" customHeight="1" thickBot="1">
      <c r="B47" s="1255">
        <f>'Page 17'!B47</f>
        <v>0</v>
      </c>
      <c r="C47" s="1255">
        <f>'Page 17'!C47</f>
        <v>0</v>
      </c>
      <c r="D47" s="446">
        <f>'Page 17'!D47</f>
        <v>0</v>
      </c>
      <c r="E47" s="475">
        <f t="shared" si="15"/>
        <v>0</v>
      </c>
      <c r="F47" s="1256">
        <f>'Page 17'!F47</f>
        <v>0</v>
      </c>
      <c r="G47" s="466">
        <f t="shared" si="16"/>
        <v>0</v>
      </c>
      <c r="H47" s="205"/>
      <c r="I47" s="205"/>
      <c r="J47" s="205"/>
      <c r="K47" s="206"/>
      <c r="L47" s="800"/>
      <c r="M47" s="800"/>
      <c r="N47" s="800"/>
      <c r="O47" s="800"/>
      <c r="P47" s="800"/>
      <c r="Q47" s="800"/>
      <c r="R47" s="800"/>
      <c r="S47" s="800"/>
    </row>
    <row r="48" spans="1:26" ht="14.25" customHeight="1" thickBot="1">
      <c r="B48" s="1255">
        <f>'Page 17'!B48</f>
        <v>0</v>
      </c>
      <c r="C48" s="1255">
        <f>'Page 17'!C48</f>
        <v>0</v>
      </c>
      <c r="D48" s="446">
        <f>'Page 17'!D48</f>
        <v>0</v>
      </c>
      <c r="E48" s="475">
        <f t="shared" si="15"/>
        <v>0</v>
      </c>
      <c r="F48" s="1256">
        <f>'Page 17'!F48</f>
        <v>0</v>
      </c>
      <c r="G48" s="466">
        <f t="shared" si="16"/>
        <v>0</v>
      </c>
      <c r="H48" s="205"/>
      <c r="I48" s="205"/>
      <c r="J48" s="205"/>
      <c r="K48" s="206"/>
      <c r="L48" s="800"/>
      <c r="M48" s="800"/>
      <c r="N48" s="800"/>
      <c r="O48" s="800"/>
      <c r="P48" s="800"/>
      <c r="Q48" s="800"/>
      <c r="R48" s="800"/>
      <c r="S48" s="800"/>
    </row>
    <row r="49" spans="1:19" ht="14.25" customHeight="1" thickBot="1">
      <c r="B49" s="1255">
        <f>'Page 17'!B49</f>
        <v>0</v>
      </c>
      <c r="C49" s="1255">
        <f>'Page 17'!C49</f>
        <v>0</v>
      </c>
      <c r="D49" s="446">
        <f>'Page 17'!D49</f>
        <v>0</v>
      </c>
      <c r="E49" s="475">
        <f t="shared" si="15"/>
        <v>0</v>
      </c>
      <c r="F49" s="1256">
        <f>'Page 17'!F49</f>
        <v>0</v>
      </c>
      <c r="G49" s="466">
        <f t="shared" si="16"/>
        <v>0</v>
      </c>
      <c r="H49" s="207"/>
      <c r="I49" s="207"/>
      <c r="J49" s="207"/>
      <c r="K49" s="208"/>
      <c r="L49" s="800"/>
      <c r="M49" s="800"/>
      <c r="N49" s="800"/>
      <c r="O49" s="800"/>
      <c r="P49" s="800"/>
      <c r="Q49" s="800"/>
      <c r="R49" s="800"/>
      <c r="S49" s="800"/>
    </row>
    <row r="50" spans="1:19" ht="14.25" customHeight="1" thickBot="1">
      <c r="B50" s="1255">
        <f>'Page 17'!B50</f>
        <v>0</v>
      </c>
      <c r="C50" s="1255">
        <f>'Page 17'!C50</f>
        <v>0</v>
      </c>
      <c r="D50" s="446">
        <f>'Page 17'!D50</f>
        <v>0</v>
      </c>
      <c r="E50" s="475">
        <f t="shared" si="15"/>
        <v>0</v>
      </c>
      <c r="F50" s="1256">
        <f>'Page 17'!F50</f>
        <v>0</v>
      </c>
      <c r="G50" s="466">
        <f t="shared" si="16"/>
        <v>0</v>
      </c>
      <c r="H50" s="209"/>
      <c r="I50" s="209"/>
      <c r="J50" s="209"/>
      <c r="K50" s="210"/>
      <c r="L50" s="800"/>
      <c r="M50" s="800"/>
      <c r="N50" s="800"/>
      <c r="O50" s="800"/>
      <c r="P50" s="800"/>
      <c r="Q50" s="800"/>
      <c r="R50" s="800"/>
      <c r="S50" s="800"/>
    </row>
    <row r="51" spans="1:19" ht="14.25" customHeight="1" thickBot="1">
      <c r="B51" s="1255">
        <f>'Page 17'!B51</f>
        <v>0</v>
      </c>
      <c r="C51" s="1255">
        <f>'Page 17'!C51</f>
        <v>0</v>
      </c>
      <c r="D51" s="446">
        <f>'Page 17'!D51</f>
        <v>0</v>
      </c>
      <c r="E51" s="475">
        <f t="shared" si="15"/>
        <v>0</v>
      </c>
      <c r="F51" s="1256">
        <f>'Page 17'!F51</f>
        <v>0</v>
      </c>
      <c r="G51" s="466">
        <f t="shared" si="16"/>
        <v>0</v>
      </c>
      <c r="H51" s="211"/>
      <c r="I51" s="211"/>
      <c r="J51" s="211"/>
      <c r="K51" s="148"/>
      <c r="L51" s="800"/>
      <c r="M51" s="800"/>
      <c r="N51" s="800"/>
      <c r="O51" s="800"/>
      <c r="P51" s="800"/>
      <c r="Q51" s="800"/>
      <c r="R51" s="800"/>
      <c r="S51" s="800"/>
    </row>
    <row r="52" spans="1:19" ht="14.25" customHeight="1" thickBot="1">
      <c r="A52" s="34"/>
      <c r="B52" s="160" t="s">
        <v>1323</v>
      </c>
      <c r="C52" s="469">
        <f>SUM(C46:C51)</f>
        <v>0</v>
      </c>
      <c r="D52" s="476"/>
      <c r="E52" s="477">
        <f>SUM(E46:E51)</f>
        <v>0</v>
      </c>
      <c r="F52" s="470"/>
      <c r="G52" s="471">
        <f>SUM(G46:G51)</f>
        <v>0</v>
      </c>
      <c r="H52" s="962"/>
      <c r="I52" s="963"/>
      <c r="J52" s="963"/>
      <c r="K52" s="964"/>
      <c r="L52" s="800"/>
      <c r="M52" s="800"/>
      <c r="N52" s="800"/>
      <c r="O52" s="800"/>
      <c r="P52" s="800"/>
      <c r="Q52" s="800"/>
      <c r="R52" s="800"/>
      <c r="S52" s="800"/>
    </row>
  </sheetData>
  <sheetProtection password="FEF7" sheet="1" objects="1" scenarios="1"/>
  <mergeCells count="1">
    <mergeCell ref="A3:K3"/>
  </mergeCells>
  <phoneticPr fontId="5" type="noConversion"/>
  <dataValidations count="1">
    <dataValidation type="custom" allowBlank="1" showInputMessage="1" showErrorMessage="1" error="Page 5, Section B does not show you are applying for Tax Credits. Thus, input is not allowed." sqref="J12:J30">
      <formula1>$L$1=1</formula1>
    </dataValidation>
  </dataValidations>
  <pageMargins left="0.5" right="0.5" top="0.4" bottom="0.5" header="0.23" footer="0.5"/>
  <pageSetup orientation="portrait"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sheetPr>
    <pageSetUpPr autoPageBreaks="0"/>
  </sheetPr>
  <dimension ref="A1:S46"/>
  <sheetViews>
    <sheetView showGridLines="0" showRowColHeaders="0" workbookViewId="0">
      <selection sqref="A1:J1"/>
    </sheetView>
  </sheetViews>
  <sheetFormatPr defaultRowHeight="12.75"/>
  <cols>
    <col min="1" max="1" width="3.7109375" customWidth="1"/>
    <col min="2" max="4" width="9.7109375" customWidth="1"/>
    <col min="5" max="5" width="13.28515625" customWidth="1"/>
    <col min="6" max="6" width="4.5703125" customWidth="1"/>
    <col min="7" max="8" width="19.42578125" customWidth="1"/>
  </cols>
  <sheetData>
    <row r="1" spans="1:8" ht="15.75">
      <c r="A1" s="83" t="s">
        <v>1326</v>
      </c>
      <c r="B1" s="15"/>
      <c r="C1" s="15"/>
      <c r="D1" s="15"/>
      <c r="E1" s="15"/>
      <c r="F1" s="15"/>
      <c r="G1" s="15"/>
      <c r="H1" s="15"/>
    </row>
    <row r="2" spans="1:8" ht="15.75">
      <c r="A2" s="84"/>
    </row>
    <row r="3" spans="1:8" ht="15.75">
      <c r="A3" s="11"/>
    </row>
    <row r="4" spans="1:8" ht="15.75">
      <c r="A4" s="11" t="s">
        <v>2023</v>
      </c>
      <c r="B4" s="11" t="s">
        <v>1327</v>
      </c>
    </row>
    <row r="5" spans="1:8" ht="15.75">
      <c r="A5" s="11"/>
    </row>
    <row r="6" spans="1:8" ht="15.75">
      <c r="B6" s="11" t="s">
        <v>1328</v>
      </c>
      <c r="G6" s="11"/>
      <c r="H6" s="165">
        <f>'10% Package Page 9'!G31+'10% Package Page 9'!G40+'10% Package Page 9'!G52</f>
        <v>0</v>
      </c>
    </row>
    <row r="7" spans="1:8" ht="15.75">
      <c r="A7" s="11"/>
    </row>
    <row r="8" spans="1:8" ht="15.75">
      <c r="B8" s="11" t="s">
        <v>1329</v>
      </c>
    </row>
    <row r="9" spans="1:8" ht="20.100000000000001" customHeight="1">
      <c r="A9" s="11"/>
      <c r="B9" s="1447">
        <f>'Page 18'!B9:E9</f>
        <v>0</v>
      </c>
      <c r="C9" s="1447"/>
      <c r="D9" s="1447"/>
      <c r="E9" s="1447"/>
      <c r="F9" s="387" t="s">
        <v>1876</v>
      </c>
      <c r="G9" s="370">
        <f>'Page 18'!G9</f>
        <v>0</v>
      </c>
    </row>
    <row r="10" spans="1:8" ht="20.100000000000001" customHeight="1">
      <c r="B10" s="1447">
        <f>'Page 18'!B10:E10</f>
        <v>0</v>
      </c>
      <c r="C10" s="1447"/>
      <c r="D10" s="1447"/>
      <c r="E10" s="1447"/>
      <c r="F10" s="387" t="s">
        <v>1876</v>
      </c>
      <c r="G10" s="370">
        <f>'Page 18'!G10</f>
        <v>0</v>
      </c>
    </row>
    <row r="11" spans="1:8" ht="20.100000000000001" customHeight="1">
      <c r="A11" s="11"/>
      <c r="B11" s="1447">
        <f>'Page 18'!B11:E11</f>
        <v>0</v>
      </c>
      <c r="C11" s="1447"/>
      <c r="D11" s="1447"/>
      <c r="E11" s="1447"/>
      <c r="F11" s="387" t="s">
        <v>1876</v>
      </c>
      <c r="G11" s="370">
        <f>'Page 18'!G11</f>
        <v>0</v>
      </c>
    </row>
    <row r="12" spans="1:8" ht="22.5" customHeight="1">
      <c r="B12" s="11" t="s">
        <v>1330</v>
      </c>
      <c r="E12" s="11"/>
      <c r="F12" s="11"/>
      <c r="G12" s="13"/>
      <c r="H12" s="220">
        <f>G9+G10+G11</f>
        <v>0</v>
      </c>
    </row>
    <row r="13" spans="1:8" ht="24" customHeight="1">
      <c r="A13" s="11"/>
      <c r="B13" s="110" t="s">
        <v>1331</v>
      </c>
      <c r="C13" s="35"/>
      <c r="D13" s="35"/>
      <c r="E13" s="35"/>
      <c r="F13" s="35"/>
      <c r="G13" s="35"/>
      <c r="H13" s="221">
        <f>H6+H12</f>
        <v>0</v>
      </c>
    </row>
    <row r="14" spans="1:8" ht="15.75">
      <c r="E14" s="11"/>
      <c r="F14" s="11"/>
    </row>
    <row r="15" spans="1:8" ht="15.75">
      <c r="A15" s="11"/>
      <c r="B15" s="11" t="s">
        <v>1504</v>
      </c>
      <c r="D15" s="167">
        <f>'Page 18'!D15</f>
        <v>0.1</v>
      </c>
      <c r="E15" s="11" t="s">
        <v>980</v>
      </c>
      <c r="F15" s="11"/>
      <c r="H15" s="116" t="str">
        <f>IF(D15&gt;7%,"EXCEEDS MAXIMUM",-(H13*D15))</f>
        <v>EXCEEDS MAXIMUM</v>
      </c>
    </row>
    <row r="16" spans="1:8" ht="16.5" thickBot="1">
      <c r="E16" s="11"/>
      <c r="F16" s="11"/>
    </row>
    <row r="17" spans="1:8" ht="17.25" thickTop="1" thickBot="1">
      <c r="B17" s="197" t="s">
        <v>1500</v>
      </c>
      <c r="C17" s="199"/>
      <c r="D17" s="199"/>
      <c r="E17" s="198"/>
      <c r="F17" s="198"/>
      <c r="G17" s="199"/>
      <c r="H17" s="222" t="e">
        <f>H13+H15</f>
        <v>#VALUE!</v>
      </c>
    </row>
    <row r="18" spans="1:8" ht="16.5" thickTop="1">
      <c r="E18" s="11"/>
      <c r="F18" s="11"/>
    </row>
    <row r="19" spans="1:8" ht="15.75">
      <c r="E19" s="52"/>
      <c r="F19" s="52"/>
    </row>
    <row r="20" spans="1:8" ht="15.75">
      <c r="A20" s="11" t="s">
        <v>1878</v>
      </c>
      <c r="B20" s="11" t="s">
        <v>1501</v>
      </c>
    </row>
    <row r="21" spans="1:8" ht="15.75">
      <c r="A21" s="11"/>
    </row>
    <row r="22" spans="1:8" ht="15.75">
      <c r="B22" s="11" t="s">
        <v>1502</v>
      </c>
      <c r="G22" s="166">
        <f>H6*12</f>
        <v>0</v>
      </c>
    </row>
    <row r="24" spans="1:8" ht="15.75">
      <c r="A24" s="11"/>
      <c r="B24" s="11" t="s">
        <v>1503</v>
      </c>
      <c r="G24" s="166">
        <f>H12*12</f>
        <v>0</v>
      </c>
    </row>
    <row r="25" spans="1:8" ht="15.75">
      <c r="D25" s="11"/>
    </row>
    <row r="26" spans="1:8" ht="15.75">
      <c r="A26" s="11"/>
      <c r="B26" s="11" t="s">
        <v>1618</v>
      </c>
      <c r="G26" s="220" t="e">
        <f>H15*12</f>
        <v>#VALUE!</v>
      </c>
    </row>
    <row r="27" spans="1:8" ht="15.75">
      <c r="D27" s="11"/>
    </row>
    <row r="28" spans="1:8" ht="15.75">
      <c r="A28" s="11"/>
      <c r="B28" s="223" t="s">
        <v>1505</v>
      </c>
      <c r="C28" s="224"/>
      <c r="D28" s="224"/>
      <c r="E28" s="224"/>
      <c r="F28" s="224"/>
      <c r="G28" s="224"/>
      <c r="H28" s="225"/>
    </row>
    <row r="29" spans="1:8" ht="15.75">
      <c r="B29" s="226" t="s">
        <v>1506</v>
      </c>
      <c r="C29" s="26"/>
      <c r="D29" s="175"/>
      <c r="E29" s="26"/>
      <c r="F29" s="26"/>
      <c r="G29" s="26"/>
      <c r="H29" s="227" t="e">
        <f>G22+G24+G26</f>
        <v>#VALUE!</v>
      </c>
    </row>
    <row r="30" spans="1:8" ht="15.75">
      <c r="A30" s="11"/>
    </row>
    <row r="31" spans="1:8" ht="15.75">
      <c r="A31" s="11"/>
      <c r="B31" s="110" t="s">
        <v>1507</v>
      </c>
      <c r="C31" s="35"/>
      <c r="D31" s="35"/>
      <c r="E31" s="35"/>
      <c r="F31" s="35"/>
      <c r="G31" s="35"/>
      <c r="H31" s="228">
        <f>'Page 18'!H31</f>
        <v>0</v>
      </c>
    </row>
    <row r="32" spans="1:8" ht="13.5" thickBot="1"/>
    <row r="33" spans="1:19" ht="17.25" thickTop="1" thickBot="1">
      <c r="B33" s="197" t="s">
        <v>1508</v>
      </c>
      <c r="C33" s="199"/>
      <c r="D33" s="199"/>
      <c r="E33" s="199"/>
      <c r="F33" s="199"/>
      <c r="G33" s="198"/>
      <c r="H33" s="229" t="e">
        <f>H29+H31</f>
        <v>#VALUE!</v>
      </c>
    </row>
    <row r="34" spans="1:19" ht="16.5" thickTop="1">
      <c r="A34" s="11"/>
    </row>
    <row r="35" spans="1:19" ht="15.75">
      <c r="A35" s="11"/>
    </row>
    <row r="36" spans="1:19" ht="15.75">
      <c r="A36" s="11"/>
      <c r="B36" s="11" t="s">
        <v>1509</v>
      </c>
      <c r="G36" s="36">
        <f>'Page 18'!G36</f>
        <v>0</v>
      </c>
    </row>
    <row r="37" spans="1:19" s="22" customFormat="1" ht="12.75" customHeight="1">
      <c r="A37" s="59"/>
      <c r="B37" s="59"/>
      <c r="G37" s="387"/>
    </row>
    <row r="38" spans="1:19" s="22" customFormat="1" ht="12.75" customHeight="1">
      <c r="A38" s="59"/>
      <c r="B38" s="59"/>
      <c r="G38" s="387"/>
    </row>
    <row r="39" spans="1:19" s="22" customFormat="1" ht="12.75" customHeight="1">
      <c r="A39" s="59"/>
      <c r="B39" s="59"/>
      <c r="G39" s="387"/>
    </row>
    <row r="40" spans="1:19" s="22" customFormat="1" ht="12.75" customHeight="1">
      <c r="A40" s="59"/>
      <c r="B40" s="59"/>
      <c r="G40" s="387"/>
    </row>
    <row r="41" spans="1:19" s="22" customFormat="1" ht="12.75" customHeight="1">
      <c r="A41" s="59"/>
      <c r="B41" s="59"/>
      <c r="G41" s="387"/>
    </row>
    <row r="42" spans="1:19" s="22" customFormat="1" ht="12.75" customHeight="1">
      <c r="A42" s="59"/>
      <c r="B42" s="59"/>
      <c r="G42" s="387"/>
    </row>
    <row r="43" spans="1:19" s="22" customFormat="1" ht="12.75" customHeight="1">
      <c r="D43" s="482"/>
    </row>
    <row r="44" spans="1:19" s="22" customFormat="1" ht="12.75" customHeight="1">
      <c r="A44" s="59"/>
    </row>
    <row r="45" spans="1:19" s="22" customFormat="1" ht="12.75" customHeight="1">
      <c r="A45" s="59"/>
    </row>
    <row r="46" spans="1:19">
      <c r="A46" s="17"/>
      <c r="B46" s="15"/>
      <c r="C46" s="15"/>
      <c r="D46" s="15"/>
      <c r="E46" s="15"/>
      <c r="F46" s="15"/>
      <c r="G46" s="15"/>
      <c r="H46" s="15"/>
      <c r="I46" s="34"/>
      <c r="J46" s="34"/>
      <c r="K46" s="34"/>
      <c r="L46" s="34"/>
      <c r="M46" s="34"/>
      <c r="N46" s="34"/>
      <c r="O46" s="34"/>
      <c r="P46" s="34"/>
      <c r="Q46" s="34"/>
      <c r="R46" s="34"/>
      <c r="S46" s="34"/>
    </row>
  </sheetData>
  <sheetProtection password="FEF7" sheet="1" objects="1" scenarios="1"/>
  <mergeCells count="3">
    <mergeCell ref="B9:E9"/>
    <mergeCell ref="B10:E10"/>
    <mergeCell ref="B11:E11"/>
  </mergeCells>
  <phoneticPr fontId="5" type="noConversion"/>
  <conditionalFormatting sqref="H15">
    <cfRule type="cellIs" dxfId="310" priority="1" stopIfTrue="1" operator="equal">
      <formula>"EXCEEDS MAXIMUM"</formula>
    </cfRule>
  </conditionalFormatting>
  <pageMargins left="0.5" right="0.5" top="1" bottom="0.5" header="0.5" footer="0.5"/>
  <pageSetup orientation="portrait" r:id="rId1"/>
  <headerFooter alignWithMargins="0">
    <oddFooter>&amp;C&amp;A</oddFooter>
  </headerFooter>
</worksheet>
</file>

<file path=xl/worksheets/sheet57.xml><?xml version="1.0" encoding="utf-8"?>
<worksheet xmlns="http://schemas.openxmlformats.org/spreadsheetml/2006/main" xmlns:r="http://schemas.openxmlformats.org/officeDocument/2006/relationships">
  <dimension ref="A1:AQ111"/>
  <sheetViews>
    <sheetView showGridLines="0" showRowColHeaders="0" workbookViewId="0">
      <selection sqref="A1:J1"/>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2" customWidth="1"/>
    <col min="10" max="10" width="1.7109375" customWidth="1"/>
    <col min="11" max="14" width="2.7109375" customWidth="1"/>
    <col min="15" max="15" width="2.140625" customWidth="1"/>
    <col min="16" max="16" width="2" customWidth="1"/>
    <col min="17" max="17" width="1.7109375" customWidth="1"/>
    <col min="18" max="18" width="2.7109375" customWidth="1"/>
    <col min="19" max="19" width="2.28515625" customWidth="1"/>
    <col min="20" max="20" width="2.7109375" customWidth="1"/>
    <col min="21" max="21" width="1.85546875" customWidth="1"/>
    <col min="22" max="22" width="2" customWidth="1"/>
    <col min="23" max="23" width="1.7109375" customWidth="1"/>
    <col min="24" max="24" width="2.7109375" customWidth="1"/>
    <col min="25" max="25" width="2.140625" customWidth="1"/>
    <col min="26" max="26" width="2" customWidth="1"/>
    <col min="27" max="27" width="1.7109375" customWidth="1"/>
    <col min="28" max="30" width="2.7109375" customWidth="1"/>
    <col min="31" max="31" width="1.5703125" customWidth="1"/>
    <col min="32" max="32" width="2" customWidth="1"/>
    <col min="33" max="33" width="1.7109375" customWidth="1"/>
    <col min="34" max="35" width="2.7109375" customWidth="1"/>
    <col min="36" max="36" width="2" customWidth="1"/>
    <col min="37" max="37" width="1.7109375" customWidth="1"/>
    <col min="38" max="42" width="2.7109375" customWidth="1"/>
  </cols>
  <sheetData>
    <row r="1" spans="1:43" ht="15.75">
      <c r="A1" s="83" t="s">
        <v>981</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800">
        <f>'Page 5'!AB10</f>
        <v>0</v>
      </c>
      <c r="AQ1" s="800">
        <f>'Page 5'!AC10</f>
        <v>0</v>
      </c>
    </row>
    <row r="2" spans="1:43" ht="15.75">
      <c r="A2" s="10"/>
      <c r="B2" s="34"/>
      <c r="C2" s="34"/>
      <c r="D2" s="34"/>
      <c r="E2" s="34"/>
      <c r="F2" s="34"/>
      <c r="G2" s="34"/>
      <c r="H2" s="34"/>
      <c r="I2" s="34"/>
      <c r="J2" s="34"/>
      <c r="K2" s="34"/>
      <c r="L2" s="34"/>
      <c r="M2" s="34"/>
      <c r="AP2" s="800">
        <f>'Page 5'!AB15</f>
        <v>0</v>
      </c>
      <c r="AQ2" s="800">
        <f>'Page 5'!AC15</f>
        <v>0</v>
      </c>
    </row>
    <row r="3" spans="1:43">
      <c r="A3" s="25" t="s">
        <v>1674</v>
      </c>
      <c r="B3" s="25" t="s">
        <v>982</v>
      </c>
      <c r="C3" s="34"/>
      <c r="D3" s="34"/>
      <c r="E3" s="34"/>
      <c r="F3" s="34"/>
      <c r="G3" s="34"/>
      <c r="H3" s="34"/>
      <c r="I3" s="34"/>
      <c r="J3" s="34"/>
      <c r="K3" s="34"/>
      <c r="L3" s="34"/>
      <c r="M3" s="34"/>
      <c r="AP3" s="800">
        <f>AP2+AQ1</f>
        <v>0</v>
      </c>
      <c r="AQ3" s="800"/>
    </row>
    <row r="4" spans="1:43">
      <c r="A4" s="25" t="s">
        <v>998</v>
      </c>
      <c r="B4" s="34"/>
      <c r="C4" s="34"/>
      <c r="D4" s="34"/>
      <c r="E4" s="34"/>
      <c r="F4" s="34"/>
      <c r="G4" s="34"/>
      <c r="H4" s="34"/>
      <c r="I4" s="34"/>
      <c r="J4" s="34"/>
      <c r="K4" s="34"/>
      <c r="L4" s="34"/>
      <c r="M4" s="34"/>
    </row>
    <row r="5" spans="1:43">
      <c r="A5" s="25" t="s">
        <v>2265</v>
      </c>
      <c r="B5" s="34"/>
      <c r="C5" s="34"/>
      <c r="D5" s="34"/>
      <c r="E5" s="34"/>
      <c r="F5" s="34"/>
      <c r="G5" s="34"/>
      <c r="H5" s="34"/>
      <c r="I5" s="34"/>
      <c r="J5" s="34"/>
      <c r="K5" s="34"/>
      <c r="L5" s="34"/>
      <c r="M5" s="34"/>
    </row>
    <row r="6" spans="1:43">
      <c r="A6" s="25" t="s">
        <v>2266</v>
      </c>
      <c r="B6" s="34"/>
      <c r="C6" s="34"/>
      <c r="D6" s="34"/>
      <c r="E6" s="34"/>
      <c r="F6" s="34"/>
      <c r="G6" s="34"/>
      <c r="H6" s="34"/>
      <c r="I6" s="34"/>
      <c r="J6" s="34"/>
      <c r="K6" s="34"/>
      <c r="L6" s="34"/>
      <c r="M6" s="34"/>
    </row>
    <row r="7" spans="1:43">
      <c r="A7" s="25"/>
      <c r="B7" s="34"/>
      <c r="C7" s="34"/>
      <c r="D7" s="34"/>
      <c r="E7" s="34"/>
      <c r="F7" s="34"/>
      <c r="G7" s="34"/>
      <c r="H7" s="34"/>
      <c r="I7" s="34"/>
      <c r="J7" s="34"/>
      <c r="K7" s="34"/>
      <c r="L7" s="34"/>
      <c r="M7" s="34"/>
    </row>
    <row r="8" spans="1:43">
      <c r="A8" s="34"/>
      <c r="E8" s="34"/>
      <c r="G8" s="34"/>
      <c r="H8" s="34"/>
      <c r="I8" s="34"/>
      <c r="J8" s="34"/>
      <c r="K8" s="34"/>
      <c r="L8" s="34"/>
      <c r="M8" s="34"/>
      <c r="V8" s="25" t="s">
        <v>983</v>
      </c>
      <c r="AC8" s="1602" t="s">
        <v>984</v>
      </c>
      <c r="AD8" s="1436"/>
      <c r="AE8" s="1436"/>
      <c r="AL8" s="1603" t="s">
        <v>985</v>
      </c>
      <c r="AM8" s="1586"/>
      <c r="AN8" s="1586"/>
      <c r="AO8" s="1586"/>
    </row>
    <row r="9" spans="1:43">
      <c r="A9" s="34"/>
      <c r="B9" s="177" t="s">
        <v>986</v>
      </c>
      <c r="C9" s="13"/>
      <c r="D9" s="13"/>
      <c r="E9" s="13"/>
      <c r="F9" s="13"/>
      <c r="G9" s="14"/>
      <c r="H9" s="14"/>
      <c r="I9" s="14"/>
      <c r="J9" s="14"/>
      <c r="K9" s="14"/>
      <c r="L9" s="14"/>
      <c r="M9" s="14"/>
      <c r="N9" s="13"/>
      <c r="O9" s="13"/>
      <c r="P9" s="13"/>
      <c r="Q9" s="13"/>
      <c r="R9" s="13"/>
      <c r="S9" s="13"/>
      <c r="T9" s="13"/>
      <c r="U9" s="13"/>
      <c r="V9" s="177" t="s">
        <v>987</v>
      </c>
      <c r="W9" s="13"/>
      <c r="X9" s="13"/>
      <c r="Y9" s="13"/>
      <c r="Z9" s="13"/>
      <c r="AA9" s="13"/>
      <c r="AB9" s="13"/>
      <c r="AC9" s="1604" t="s">
        <v>988</v>
      </c>
      <c r="AD9" s="1605"/>
      <c r="AE9" s="1605"/>
      <c r="AF9" s="13"/>
      <c r="AG9" s="13"/>
      <c r="AH9" s="1604" t="s">
        <v>989</v>
      </c>
      <c r="AI9" s="1605"/>
      <c r="AJ9" s="13"/>
      <c r="AK9" s="13"/>
      <c r="AL9" s="1606" t="s">
        <v>990</v>
      </c>
      <c r="AM9" s="1607"/>
      <c r="AN9" s="1607"/>
      <c r="AO9" s="1607"/>
    </row>
    <row r="10" spans="1:43">
      <c r="A10" s="25">
        <v>1</v>
      </c>
      <c r="B10" s="1512">
        <f>'Page 19'!B10</f>
        <v>0</v>
      </c>
      <c r="C10" s="1447"/>
      <c r="D10" s="1447"/>
      <c r="E10" s="1447"/>
      <c r="F10" s="1447"/>
      <c r="G10" s="1447"/>
      <c r="H10" s="1447"/>
      <c r="I10" s="1447"/>
      <c r="J10" s="1447"/>
      <c r="K10" s="1447"/>
      <c r="L10" s="1447"/>
      <c r="M10" s="1447"/>
      <c r="N10" s="1447"/>
      <c r="O10" s="1447"/>
      <c r="P10" s="1447"/>
      <c r="Q10" s="1447"/>
      <c r="R10" s="1447"/>
      <c r="T10" s="1599">
        <f>'Page 19'!T10</f>
        <v>0</v>
      </c>
      <c r="U10" s="1599"/>
      <c r="V10" s="1599"/>
      <c r="W10" s="1599"/>
      <c r="X10" s="1599"/>
      <c r="Y10" s="1599"/>
      <c r="Z10" s="1600"/>
      <c r="AB10" s="1598">
        <f>'Page 19'!AB10</f>
        <v>0</v>
      </c>
      <c r="AC10" s="1447"/>
      <c r="AD10" s="1447"/>
      <c r="AE10" s="1447"/>
      <c r="AH10" s="1601">
        <f>'Page 19'!AH10</f>
        <v>0</v>
      </c>
      <c r="AI10" s="1601"/>
      <c r="AL10" s="1595">
        <f>'Page 19'!AL10</f>
        <v>0</v>
      </c>
      <c r="AM10" s="1447"/>
      <c r="AN10" s="1447"/>
      <c r="AO10" s="1447"/>
    </row>
    <row r="11" spans="1:43">
      <c r="A11" s="170"/>
      <c r="B11" s="173" t="s">
        <v>991</v>
      </c>
      <c r="C11" s="34"/>
      <c r="D11" s="34"/>
      <c r="E11" s="34"/>
      <c r="F11" s="34"/>
      <c r="G11" s="34"/>
      <c r="H11" s="34"/>
      <c r="I11" s="34"/>
      <c r="J11" s="34"/>
      <c r="K11" s="34"/>
      <c r="L11" s="34"/>
      <c r="M11" s="34"/>
    </row>
    <row r="12" spans="1:43">
      <c r="A12" s="25">
        <v>2</v>
      </c>
      <c r="B12" s="1512">
        <f>'Page 19'!B12</f>
        <v>0</v>
      </c>
      <c r="C12" s="1447"/>
      <c r="D12" s="1447"/>
      <c r="E12" s="1447"/>
      <c r="F12" s="1447"/>
      <c r="G12" s="1447"/>
      <c r="H12" s="1447"/>
      <c r="I12" s="1447"/>
      <c r="J12" s="1447"/>
      <c r="K12" s="1447"/>
      <c r="L12" s="1447"/>
      <c r="M12" s="1447"/>
      <c r="N12" s="1447"/>
      <c r="O12" s="1447"/>
      <c r="P12" s="1447"/>
      <c r="Q12" s="1447"/>
      <c r="R12" s="1447"/>
      <c r="T12" s="1599">
        <f>'Page 19'!T12</f>
        <v>0</v>
      </c>
      <c r="U12" s="1599"/>
      <c r="V12" s="1599"/>
      <c r="W12" s="1599"/>
      <c r="X12" s="1599"/>
      <c r="Y12" s="1599"/>
      <c r="Z12" s="1600"/>
      <c r="AB12" s="1598">
        <f>'Page 19'!AB12</f>
        <v>0</v>
      </c>
      <c r="AC12" s="1447"/>
      <c r="AD12" s="1447"/>
      <c r="AE12" s="1447"/>
      <c r="AH12" s="1601">
        <f>'Page 19'!AH12</f>
        <v>0</v>
      </c>
      <c r="AI12" s="1601"/>
      <c r="AL12" s="1595">
        <f>'Page 19'!AL12</f>
        <v>0</v>
      </c>
      <c r="AM12" s="1447"/>
      <c r="AN12" s="1447"/>
      <c r="AO12" s="1447"/>
    </row>
    <row r="13" spans="1:43">
      <c r="A13" s="170"/>
      <c r="B13" s="173" t="s">
        <v>991</v>
      </c>
      <c r="C13" s="34"/>
      <c r="D13" s="34"/>
      <c r="E13" s="34"/>
      <c r="F13" s="34"/>
      <c r="G13" s="34"/>
      <c r="H13" s="34"/>
      <c r="I13" s="34"/>
      <c r="J13" s="34"/>
      <c r="K13" s="34"/>
      <c r="L13" s="34"/>
      <c r="M13" s="34"/>
    </row>
    <row r="14" spans="1:43">
      <c r="A14" s="25">
        <v>3</v>
      </c>
      <c r="B14" s="1512">
        <f>'Page 19'!B14</f>
        <v>0</v>
      </c>
      <c r="C14" s="1447"/>
      <c r="D14" s="1447"/>
      <c r="E14" s="1447"/>
      <c r="F14" s="1447"/>
      <c r="G14" s="1447"/>
      <c r="H14" s="1447"/>
      <c r="I14" s="1447"/>
      <c r="J14" s="1447"/>
      <c r="K14" s="1447"/>
      <c r="L14" s="1447"/>
      <c r="M14" s="1447"/>
      <c r="N14" s="1447"/>
      <c r="O14" s="1447"/>
      <c r="P14" s="1447"/>
      <c r="Q14" s="1447"/>
      <c r="R14" s="1447"/>
      <c r="T14" s="1599">
        <f>'Page 19'!T14</f>
        <v>0</v>
      </c>
      <c r="U14" s="1599"/>
      <c r="V14" s="1599"/>
      <c r="W14" s="1599"/>
      <c r="X14" s="1599"/>
      <c r="Y14" s="1599"/>
      <c r="Z14" s="1600"/>
      <c r="AB14" s="1598">
        <f>'Page 19'!AB14</f>
        <v>0</v>
      </c>
      <c r="AC14" s="1447"/>
      <c r="AD14" s="1447"/>
      <c r="AE14" s="1447"/>
      <c r="AH14" s="1601">
        <f>'Page 19'!AH14</f>
        <v>0</v>
      </c>
      <c r="AI14" s="1601"/>
      <c r="AL14" s="1595">
        <f>'Page 19'!AL14</f>
        <v>0</v>
      </c>
      <c r="AM14" s="1447"/>
      <c r="AN14" s="1447"/>
      <c r="AO14" s="1447"/>
    </row>
    <row r="15" spans="1:43">
      <c r="A15" s="34"/>
      <c r="B15" s="173" t="s">
        <v>991</v>
      </c>
      <c r="C15" s="34"/>
      <c r="D15" s="34"/>
      <c r="E15" s="34"/>
      <c r="F15" s="34"/>
      <c r="G15" s="34"/>
      <c r="H15" s="34"/>
      <c r="I15" s="34"/>
      <c r="J15" s="34"/>
      <c r="K15" s="34"/>
      <c r="L15" s="34"/>
      <c r="M15" s="34"/>
    </row>
    <row r="16" spans="1:43" ht="12.75" customHeight="1">
      <c r="A16" s="875" t="s">
        <v>1267</v>
      </c>
      <c r="B16" s="213"/>
      <c r="C16" s="213"/>
      <c r="D16" s="213"/>
      <c r="E16" s="213"/>
      <c r="F16" s="213"/>
      <c r="G16" s="213"/>
      <c r="H16" s="213"/>
      <c r="I16" s="213"/>
      <c r="J16" s="213"/>
      <c r="K16" s="213"/>
      <c r="L16" s="213"/>
      <c r="M16" s="213"/>
      <c r="N16" s="874"/>
      <c r="O16" s="874"/>
      <c r="P16" s="874"/>
      <c r="Q16" s="874"/>
      <c r="R16" s="874"/>
      <c r="S16" s="874"/>
      <c r="T16" s="2144">
        <f>'Page 19'!T16</f>
        <v>0</v>
      </c>
      <c r="U16" s="2145"/>
      <c r="V16" s="2145"/>
      <c r="W16" s="2145"/>
      <c r="X16" s="2145"/>
      <c r="Y16" s="2145"/>
      <c r="Z16" s="2145"/>
      <c r="AE16" s="861"/>
      <c r="AF16" s="861"/>
      <c r="AG16" s="861"/>
      <c r="AH16" s="861"/>
      <c r="AI16" s="861"/>
      <c r="AJ16" s="861"/>
      <c r="AK16" s="2142" t="s">
        <v>2202</v>
      </c>
      <c r="AL16" s="2143"/>
      <c r="AM16" s="2143"/>
      <c r="AN16" s="2143"/>
      <c r="AO16" s="2143"/>
    </row>
    <row r="17" spans="1:41" ht="12.75" customHeight="1">
      <c r="A17" s="25" t="s">
        <v>2206</v>
      </c>
      <c r="B17" s="34"/>
      <c r="C17" s="34"/>
      <c r="D17" s="34"/>
      <c r="E17" s="34"/>
      <c r="F17" s="34"/>
      <c r="G17" s="34"/>
      <c r="H17" s="34"/>
      <c r="I17" s="34"/>
      <c r="J17" s="34"/>
      <c r="K17" s="34"/>
      <c r="L17" s="34"/>
      <c r="M17" s="34"/>
      <c r="T17" s="1610">
        <f>AL21</f>
        <v>0</v>
      </c>
      <c r="U17" s="1560"/>
      <c r="V17" s="1560"/>
      <c r="W17" s="1560"/>
      <c r="X17" s="1560"/>
      <c r="Y17" s="1560"/>
      <c r="Z17" s="1560"/>
      <c r="AE17" s="861"/>
      <c r="AF17" s="861"/>
      <c r="AG17" s="861"/>
      <c r="AH17" s="861"/>
      <c r="AI17" s="861"/>
      <c r="AJ17" s="1289" t="s">
        <v>893</v>
      </c>
      <c r="AK17" s="982" t="s">
        <v>2207</v>
      </c>
      <c r="AL17" s="2139">
        <f>'Page 19'!AL17:AO17</f>
        <v>0</v>
      </c>
      <c r="AM17" s="2139"/>
      <c r="AN17" s="2139"/>
      <c r="AO17" s="2139"/>
    </row>
    <row r="18" spans="1:41" ht="12.75" customHeight="1">
      <c r="A18" s="188" t="s">
        <v>1140</v>
      </c>
      <c r="B18" s="34"/>
      <c r="C18" s="34"/>
      <c r="D18" s="34"/>
      <c r="E18" s="34"/>
      <c r="F18" s="34"/>
      <c r="G18" s="34"/>
      <c r="H18" s="34"/>
      <c r="I18" s="34"/>
      <c r="J18" s="34"/>
      <c r="K18" s="34"/>
      <c r="L18" s="34"/>
      <c r="M18" s="34"/>
      <c r="T18" s="1443">
        <f>'Page 19'!T18</f>
        <v>0</v>
      </c>
      <c r="U18" s="1447"/>
      <c r="V18" s="1447"/>
      <c r="W18" s="1447"/>
      <c r="X18" s="1447"/>
      <c r="Y18" s="1447"/>
      <c r="Z18" s="1447"/>
      <c r="AE18" s="861"/>
      <c r="AF18" s="861"/>
      <c r="AG18" s="861"/>
      <c r="AH18" s="861"/>
      <c r="AI18" s="861"/>
      <c r="AJ18" s="1289" t="s">
        <v>2204</v>
      </c>
      <c r="AK18" s="982" t="s">
        <v>2207</v>
      </c>
      <c r="AL18" s="2139">
        <f>'Page 19'!AL18:AO18</f>
        <v>0</v>
      </c>
      <c r="AM18" s="2139"/>
      <c r="AN18" s="2139"/>
      <c r="AO18" s="2139"/>
    </row>
    <row r="19" spans="1:41">
      <c r="A19" s="25" t="s">
        <v>992</v>
      </c>
      <c r="C19" s="25"/>
      <c r="D19" s="34"/>
      <c r="E19" s="34"/>
      <c r="F19" s="34"/>
      <c r="G19" s="34"/>
      <c r="H19" s="34"/>
      <c r="I19" s="34"/>
      <c r="J19" s="34"/>
      <c r="K19" s="34"/>
      <c r="L19" s="34"/>
      <c r="M19" s="34"/>
      <c r="T19" s="1594">
        <f>SUM(T10:Z18)</f>
        <v>0</v>
      </c>
      <c r="U19" s="1436"/>
      <c r="V19" s="1436"/>
      <c r="W19" s="1436"/>
      <c r="X19" s="1436"/>
      <c r="Y19" s="1436"/>
      <c r="Z19" s="1436"/>
      <c r="AE19" s="861"/>
      <c r="AF19" s="861"/>
      <c r="AG19" s="861"/>
      <c r="AH19" s="861"/>
      <c r="AI19" s="861"/>
      <c r="AJ19" s="1289" t="s">
        <v>2203</v>
      </c>
      <c r="AK19" s="982" t="s">
        <v>2207</v>
      </c>
      <c r="AL19" s="2139">
        <f>'Page 19'!AL19:AO19</f>
        <v>0</v>
      </c>
      <c r="AM19" s="2139"/>
      <c r="AN19" s="2139"/>
      <c r="AO19" s="2139"/>
    </row>
    <row r="20" spans="1:41" s="761" customFormat="1" ht="10.5" customHeight="1">
      <c r="A20" s="759"/>
      <c r="B20" s="760" t="s">
        <v>993</v>
      </c>
      <c r="C20" s="759"/>
      <c r="D20" s="759"/>
      <c r="E20" s="759"/>
      <c r="F20" s="759"/>
      <c r="G20" s="759"/>
      <c r="H20" s="759"/>
      <c r="I20" s="759"/>
      <c r="J20" s="759"/>
      <c r="K20" s="759"/>
      <c r="L20" s="759"/>
      <c r="M20" s="759"/>
      <c r="AJ20" s="1290"/>
      <c r="AL20" s="2140"/>
      <c r="AM20" s="2140"/>
      <c r="AN20" s="2140"/>
      <c r="AO20" s="2140"/>
    </row>
    <row r="21" spans="1:41">
      <c r="A21" s="25"/>
      <c r="B21" s="34"/>
      <c r="C21" s="34"/>
      <c r="D21" s="34"/>
      <c r="E21" s="34"/>
      <c r="F21" s="34"/>
      <c r="G21" s="34"/>
      <c r="H21" s="34"/>
      <c r="I21" s="34"/>
      <c r="J21" s="34"/>
      <c r="K21" s="34"/>
      <c r="L21" s="34"/>
      <c r="M21" s="34"/>
      <c r="AE21" s="378"/>
      <c r="AF21" s="378"/>
      <c r="AG21" s="378"/>
      <c r="AH21" s="378"/>
      <c r="AI21" s="378"/>
      <c r="AJ21" s="1291" t="s">
        <v>2205</v>
      </c>
      <c r="AK21" s="982" t="s">
        <v>2207</v>
      </c>
      <c r="AL21" s="2141">
        <f>SUM(AL17:AO19)</f>
        <v>0</v>
      </c>
      <c r="AM21" s="2141"/>
      <c r="AN21" s="2141"/>
      <c r="AO21" s="2141"/>
    </row>
    <row r="22" spans="1:41" ht="14.25" customHeight="1">
      <c r="A22" s="25">
        <v>1</v>
      </c>
      <c r="B22" s="25" t="s">
        <v>994</v>
      </c>
      <c r="C22" s="34"/>
      <c r="D22" s="34"/>
      <c r="E22" s="34"/>
      <c r="F22" s="34"/>
      <c r="G22" s="34"/>
      <c r="H22" s="34"/>
      <c r="I22" s="34"/>
      <c r="J22" s="1591">
        <f>B10</f>
        <v>0</v>
      </c>
      <c r="K22" s="1592"/>
      <c r="L22" s="1592"/>
      <c r="M22" s="1592"/>
      <c r="N22" s="1592"/>
      <c r="O22" s="1592"/>
      <c r="P22" s="1592"/>
      <c r="Q22" s="1592"/>
      <c r="R22" s="1592"/>
      <c r="S22" s="1592"/>
      <c r="T22" s="1592"/>
      <c r="U22" s="1592"/>
      <c r="V22" s="1592"/>
      <c r="W22" s="1592"/>
      <c r="X22" s="1592"/>
      <c r="Y22" s="1560" t="s">
        <v>1511</v>
      </c>
      <c r="Z22" s="1560"/>
      <c r="AA22" s="1560"/>
      <c r="AB22" s="1560"/>
      <c r="AC22" s="1447">
        <f>'Page 19'!AC22</f>
        <v>0</v>
      </c>
      <c r="AD22" s="1447"/>
      <c r="AE22" s="1447"/>
      <c r="AF22" s="1447"/>
      <c r="AG22" s="1447"/>
      <c r="AH22" s="1447"/>
      <c r="AI22" s="1447"/>
      <c r="AJ22" s="1447"/>
      <c r="AK22" s="1447"/>
      <c r="AL22" s="1447"/>
      <c r="AM22" s="1447"/>
      <c r="AN22" s="1447"/>
      <c r="AO22" s="1447"/>
    </row>
    <row r="23" spans="1:41" ht="14.25" customHeight="1">
      <c r="A23" s="34"/>
      <c r="B23" s="25" t="s">
        <v>116</v>
      </c>
      <c r="C23" s="34"/>
      <c r="D23" s="34"/>
      <c r="E23" s="1512">
        <f>'Page 19'!E23</f>
        <v>0</v>
      </c>
      <c r="F23" s="1447"/>
      <c r="G23" s="1447"/>
      <c r="H23" s="1447"/>
      <c r="I23" s="1447"/>
      <c r="J23" s="1447"/>
      <c r="K23" s="1447"/>
      <c r="L23" s="1447"/>
      <c r="M23" s="1447"/>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c r="AL23" s="1447"/>
      <c r="AM23" s="1447"/>
      <c r="AN23" s="1447"/>
      <c r="AO23" s="1447"/>
    </row>
    <row r="24" spans="1:41" ht="14.25" customHeight="1">
      <c r="A24" s="34"/>
      <c r="B24" s="25" t="s">
        <v>1677</v>
      </c>
      <c r="C24" s="34"/>
      <c r="D24" s="2134">
        <f>'Page 19'!D24</f>
        <v>0</v>
      </c>
      <c r="E24" s="2135"/>
      <c r="F24" s="2135"/>
      <c r="G24" s="2135"/>
      <c r="H24" s="2135"/>
      <c r="I24" s="2135"/>
      <c r="J24" s="2135"/>
      <c r="K24" s="2135"/>
      <c r="L24" s="2135"/>
      <c r="M24" s="2135"/>
      <c r="N24" s="2135"/>
      <c r="O24" s="2135"/>
      <c r="P24" s="2135"/>
      <c r="Q24" s="2135"/>
      <c r="T24" s="169" t="s">
        <v>974</v>
      </c>
      <c r="U24" s="1589">
        <f>'Page 19'!U24</f>
        <v>0</v>
      </c>
      <c r="V24" s="1589"/>
      <c r="AA24" s="169" t="s">
        <v>1679</v>
      </c>
      <c r="AB24" s="1589">
        <f>'Page 19'!AB24</f>
        <v>0</v>
      </c>
      <c r="AC24" s="1589"/>
      <c r="AD24" s="1589"/>
      <c r="AE24" s="1589"/>
      <c r="AF24" s="1589"/>
      <c r="AH24" s="25" t="s">
        <v>976</v>
      </c>
      <c r="AK24" s="1589">
        <f>'Page 19'!AK24</f>
        <v>0</v>
      </c>
      <c r="AL24" s="1589"/>
      <c r="AM24" s="1589"/>
      <c r="AN24" s="1589"/>
      <c r="AO24" s="1589"/>
    </row>
    <row r="25" spans="1:41" s="22" customFormat="1" ht="4.5" customHeight="1">
      <c r="A25" s="241"/>
      <c r="B25" s="185"/>
      <c r="C25" s="241"/>
      <c r="D25" s="212"/>
      <c r="E25" s="49"/>
      <c r="F25" s="49"/>
      <c r="G25" s="49"/>
      <c r="H25" s="49"/>
      <c r="I25" s="49"/>
      <c r="J25" s="49"/>
      <c r="K25" s="49"/>
      <c r="L25" s="49"/>
      <c r="M25" s="49"/>
      <c r="N25" s="49"/>
      <c r="O25" s="49"/>
      <c r="P25" s="49"/>
      <c r="Q25" s="49"/>
      <c r="T25" s="242"/>
      <c r="U25" s="72"/>
      <c r="V25" s="72"/>
      <c r="AA25" s="242"/>
      <c r="AB25" s="243"/>
      <c r="AC25" s="72"/>
      <c r="AD25" s="72"/>
      <c r="AE25" s="72"/>
      <c r="AF25" s="72"/>
      <c r="AH25" s="185"/>
      <c r="AK25" s="72"/>
      <c r="AL25" s="72"/>
      <c r="AM25" s="72"/>
      <c r="AN25" s="72"/>
      <c r="AO25" s="72"/>
    </row>
    <row r="26" spans="1:41">
      <c r="A26" s="231" t="s">
        <v>2267</v>
      </c>
      <c r="B26" s="232"/>
      <c r="C26" s="484">
        <f>'Page 19'!C26</f>
        <v>0</v>
      </c>
      <c r="D26" s="233" t="s">
        <v>2268</v>
      </c>
      <c r="E26" s="232"/>
      <c r="F26" s="232"/>
      <c r="G26" s="232"/>
      <c r="H26" s="232"/>
      <c r="I26" s="232"/>
      <c r="J26" s="484">
        <f>'Page 19'!J26</f>
        <v>0</v>
      </c>
      <c r="K26" s="233" t="s">
        <v>2268</v>
      </c>
      <c r="L26" s="232"/>
      <c r="M26" s="232"/>
      <c r="N26" s="224"/>
      <c r="O26" s="224"/>
      <c r="P26" s="224"/>
      <c r="Q26" s="484">
        <f>'Page 19'!Q26</f>
        <v>0</v>
      </c>
      <c r="R26" s="233" t="s">
        <v>2269</v>
      </c>
      <c r="S26" s="224"/>
      <c r="T26" s="224"/>
      <c r="U26" s="224"/>
      <c r="V26" s="224"/>
      <c r="W26" s="484">
        <f>'Page 19'!W26</f>
        <v>0</v>
      </c>
      <c r="X26" s="233" t="s">
        <v>622</v>
      </c>
      <c r="Y26" s="224"/>
      <c r="Z26" s="224"/>
      <c r="AA26" s="484">
        <f>'Page 19'!AA26</f>
        <v>0</v>
      </c>
      <c r="AB26" s="233" t="s">
        <v>2270</v>
      </c>
      <c r="AC26" s="224"/>
      <c r="AD26" s="224"/>
      <c r="AE26" s="224"/>
      <c r="AF26" s="224"/>
      <c r="AG26" s="484">
        <f>'Page 19'!AG26</f>
        <v>0</v>
      </c>
      <c r="AH26" s="233" t="s">
        <v>621</v>
      </c>
      <c r="AI26" s="224"/>
      <c r="AJ26" s="224"/>
      <c r="AK26" s="484">
        <f>'Page 19'!AK26</f>
        <v>0</v>
      </c>
      <c r="AL26" s="233" t="s">
        <v>2271</v>
      </c>
      <c r="AM26" s="224"/>
      <c r="AN26" s="224"/>
      <c r="AO26" s="225"/>
    </row>
    <row r="27" spans="1:41">
      <c r="A27" s="87"/>
      <c r="B27" s="38"/>
      <c r="C27" s="484">
        <f>'Page 19'!C27</f>
        <v>0</v>
      </c>
      <c r="D27" s="234" t="s">
        <v>2272</v>
      </c>
      <c r="E27" s="38"/>
      <c r="F27" s="38"/>
      <c r="G27" s="38"/>
      <c r="H27" s="38"/>
      <c r="I27" s="38"/>
      <c r="J27" s="484">
        <f>'Page 19'!J27</f>
        <v>0</v>
      </c>
      <c r="K27" s="234" t="s">
        <v>1807</v>
      </c>
      <c r="L27" s="38"/>
      <c r="M27" s="38"/>
      <c r="N27" s="26"/>
      <c r="O27" s="26"/>
      <c r="P27" s="26"/>
      <c r="Q27" s="484">
        <f>'Page 19'!Q27</f>
        <v>0</v>
      </c>
      <c r="R27" s="234" t="s">
        <v>1808</v>
      </c>
      <c r="S27" s="26"/>
      <c r="T27" s="26"/>
      <c r="U27" s="26"/>
      <c r="V27" s="26"/>
      <c r="W27" s="484">
        <f>'Page 19'!W27</f>
        <v>0</v>
      </c>
      <c r="X27" s="234" t="s">
        <v>1809</v>
      </c>
      <c r="Y27" s="26"/>
      <c r="Z27" s="26"/>
      <c r="AA27" s="484">
        <f>'Page 19'!AA27</f>
        <v>0</v>
      </c>
      <c r="AB27" s="234" t="s">
        <v>1299</v>
      </c>
      <c r="AC27" s="26"/>
      <c r="AD27" s="26"/>
      <c r="AE27" s="26"/>
      <c r="AF27" s="26"/>
      <c r="AG27" s="1581">
        <f>'Page 19'!AG27</f>
        <v>0</v>
      </c>
      <c r="AH27" s="1581"/>
      <c r="AI27" s="1581"/>
      <c r="AJ27" s="1581"/>
      <c r="AK27" s="1581"/>
      <c r="AL27" s="1581"/>
      <c r="AM27" s="1581"/>
      <c r="AN27" s="1581"/>
      <c r="AO27" s="1582"/>
    </row>
    <row r="28" spans="1:41">
      <c r="A28" s="168"/>
      <c r="B28" s="34"/>
      <c r="C28" s="34"/>
      <c r="D28" s="34"/>
      <c r="E28" s="34"/>
      <c r="F28" s="34"/>
      <c r="G28" s="34"/>
      <c r="H28" s="34"/>
      <c r="I28" s="34"/>
      <c r="J28" s="34"/>
      <c r="K28" s="34"/>
      <c r="L28" s="34"/>
      <c r="M28" s="34"/>
    </row>
    <row r="29" spans="1:41">
      <c r="A29" s="231" t="s">
        <v>1810</v>
      </c>
      <c r="B29" s="232"/>
      <c r="C29" s="484">
        <f>'Page 19'!C29</f>
        <v>0</v>
      </c>
      <c r="D29" s="233" t="s">
        <v>1811</v>
      </c>
      <c r="E29" s="232"/>
      <c r="F29" s="232"/>
      <c r="G29" s="232"/>
      <c r="H29" s="232"/>
      <c r="I29" s="232"/>
      <c r="J29" s="484">
        <f>'Page 19'!J29</f>
        <v>0</v>
      </c>
      <c r="K29" s="233" t="s">
        <v>1813</v>
      </c>
      <c r="L29" s="232"/>
      <c r="M29" s="232"/>
      <c r="N29" s="224"/>
      <c r="O29" s="224"/>
      <c r="P29" s="224"/>
      <c r="Q29" s="484">
        <f>'Page 19'!Q29</f>
        <v>0</v>
      </c>
      <c r="R29" s="233" t="s">
        <v>1814</v>
      </c>
      <c r="S29" s="224"/>
      <c r="T29" s="224"/>
      <c r="U29" s="224"/>
      <c r="V29" s="224"/>
      <c r="W29" s="484">
        <f>'Page 19'!W29</f>
        <v>0</v>
      </c>
      <c r="X29" s="233" t="s">
        <v>1812</v>
      </c>
      <c r="Y29" s="224"/>
      <c r="Z29" s="224"/>
      <c r="AA29" s="484">
        <f>'Page 19'!AA29</f>
        <v>0</v>
      </c>
      <c r="AB29" s="233" t="s">
        <v>1815</v>
      </c>
      <c r="AC29" s="224"/>
      <c r="AD29" s="224"/>
      <c r="AE29" s="224"/>
      <c r="AF29" s="224"/>
      <c r="AG29" s="484">
        <f>'Page 19'!AG29</f>
        <v>0</v>
      </c>
      <c r="AH29" s="233" t="s">
        <v>1816</v>
      </c>
      <c r="AI29" s="224"/>
      <c r="AJ29" s="224"/>
      <c r="AK29" s="224"/>
      <c r="AL29" s="224"/>
      <c r="AM29" s="224"/>
      <c r="AN29" s="224"/>
      <c r="AO29" s="225"/>
    </row>
    <row r="30" spans="1:41">
      <c r="A30" s="87"/>
      <c r="B30" s="26"/>
      <c r="C30" s="484">
        <f>'Page 19'!C30</f>
        <v>0</v>
      </c>
      <c r="D30" s="235" t="s">
        <v>2391</v>
      </c>
      <c r="E30" s="38"/>
      <c r="F30" s="38"/>
      <c r="G30" s="38"/>
      <c r="H30" s="38"/>
      <c r="I30" s="38"/>
      <c r="J30" s="484">
        <f>'Page 19'!J30</f>
        <v>0</v>
      </c>
      <c r="K30" s="234" t="s">
        <v>2392</v>
      </c>
      <c r="L30" s="38"/>
      <c r="M30" s="38"/>
      <c r="N30" s="26"/>
      <c r="O30" s="26"/>
      <c r="P30" s="26"/>
      <c r="Q30" s="484">
        <f>'Page 19'!Q30</f>
        <v>0</v>
      </c>
      <c r="R30" s="234" t="s">
        <v>2393</v>
      </c>
      <c r="S30" s="26"/>
      <c r="T30" s="26"/>
      <c r="U30" s="26"/>
      <c r="V30" s="26"/>
      <c r="W30" s="1593">
        <f>'Page 19'!W30</f>
        <v>0</v>
      </c>
      <c r="X30" s="1583"/>
      <c r="Y30" s="1583"/>
      <c r="Z30" s="1583"/>
      <c r="AA30" s="1583"/>
      <c r="AB30" s="1583"/>
      <c r="AC30" s="1583"/>
      <c r="AD30" s="1583"/>
      <c r="AE30" s="1583"/>
      <c r="AF30" s="1583"/>
      <c r="AG30" s="1583"/>
      <c r="AH30" s="1583"/>
      <c r="AI30" s="1583"/>
      <c r="AJ30" s="1583"/>
      <c r="AK30" s="1583"/>
      <c r="AL30" s="1583"/>
      <c r="AM30" s="1583"/>
      <c r="AN30" s="1583"/>
      <c r="AO30" s="1584"/>
    </row>
    <row r="31" spans="1:41">
      <c r="A31" s="25"/>
      <c r="B31" s="34"/>
      <c r="C31" s="34"/>
      <c r="D31" s="34"/>
      <c r="E31" s="34"/>
      <c r="F31" s="34"/>
      <c r="G31" s="34"/>
      <c r="H31" s="34"/>
      <c r="I31" s="34"/>
      <c r="J31" s="34"/>
      <c r="K31" s="34"/>
      <c r="L31" s="34"/>
      <c r="M31" s="34"/>
    </row>
    <row r="32" spans="1:41" ht="14.25" customHeight="1">
      <c r="A32" s="25">
        <v>2</v>
      </c>
      <c r="B32" s="25" t="s">
        <v>994</v>
      </c>
      <c r="C32" s="34"/>
      <c r="D32" s="34"/>
      <c r="E32" s="34"/>
      <c r="F32" s="34"/>
      <c r="G32" s="34"/>
      <c r="H32" s="34"/>
      <c r="I32" s="34"/>
      <c r="J32" s="1591">
        <f>B12</f>
        <v>0</v>
      </c>
      <c r="K32" s="1592"/>
      <c r="L32" s="1592"/>
      <c r="M32" s="1592"/>
      <c r="N32" s="1592"/>
      <c r="O32" s="1592"/>
      <c r="P32" s="1592"/>
      <c r="Q32" s="1592"/>
      <c r="R32" s="1592"/>
      <c r="S32" s="1592"/>
      <c r="T32" s="1592"/>
      <c r="U32" s="1592"/>
      <c r="V32" s="1592"/>
      <c r="W32" s="1592"/>
      <c r="X32" s="1592"/>
      <c r="Y32" s="1560" t="s">
        <v>1511</v>
      </c>
      <c r="Z32" s="1560"/>
      <c r="AA32" s="1560"/>
      <c r="AB32" s="1560"/>
      <c r="AC32" s="1447">
        <f>'Page 19'!AC32</f>
        <v>0</v>
      </c>
      <c r="AD32" s="1447"/>
      <c r="AE32" s="1447"/>
      <c r="AF32" s="1447"/>
      <c r="AG32" s="1447"/>
      <c r="AH32" s="1447"/>
      <c r="AI32" s="1447"/>
      <c r="AJ32" s="1447"/>
      <c r="AK32" s="1447"/>
      <c r="AL32" s="1447"/>
      <c r="AM32" s="1447"/>
      <c r="AN32" s="1447"/>
      <c r="AO32" s="1447"/>
    </row>
    <row r="33" spans="1:41" ht="14.25" customHeight="1">
      <c r="A33" s="34"/>
      <c r="B33" s="25" t="s">
        <v>116</v>
      </c>
      <c r="C33" s="34"/>
      <c r="D33" s="34"/>
      <c r="E33" s="1512">
        <f>'Page 19'!E33</f>
        <v>0</v>
      </c>
      <c r="F33" s="1447"/>
      <c r="G33" s="1447"/>
      <c r="H33" s="1447"/>
      <c r="I33" s="1447"/>
      <c r="J33" s="1447"/>
      <c r="K33" s="1447"/>
      <c r="L33" s="1447"/>
      <c r="M33" s="1447"/>
      <c r="N33" s="1447"/>
      <c r="O33" s="1447"/>
      <c r="P33" s="1447"/>
      <c r="Q33" s="1447"/>
      <c r="R33" s="1447"/>
      <c r="S33" s="1447"/>
      <c r="T33" s="1447"/>
      <c r="U33" s="1447"/>
      <c r="V33" s="1447"/>
      <c r="W33" s="1447"/>
      <c r="X33" s="1447"/>
      <c r="Y33" s="1447"/>
      <c r="Z33" s="1447"/>
      <c r="AA33" s="1447"/>
      <c r="AB33" s="1447"/>
      <c r="AC33" s="1447"/>
      <c r="AD33" s="1447"/>
      <c r="AE33" s="1447"/>
      <c r="AF33" s="1447"/>
      <c r="AG33" s="1447"/>
      <c r="AH33" s="1447"/>
      <c r="AI33" s="1447"/>
      <c r="AJ33" s="1447"/>
      <c r="AK33" s="1447"/>
      <c r="AL33" s="1447"/>
      <c r="AM33" s="1447"/>
      <c r="AN33" s="1447"/>
      <c r="AO33" s="1447"/>
    </row>
    <row r="34" spans="1:41" ht="14.25" customHeight="1">
      <c r="A34" s="34"/>
      <c r="B34" s="25" t="s">
        <v>1677</v>
      </c>
      <c r="C34" s="34"/>
      <c r="D34" s="2134">
        <f>'Page 19'!D34</f>
        <v>0</v>
      </c>
      <c r="E34" s="2135"/>
      <c r="F34" s="2135"/>
      <c r="G34" s="2135"/>
      <c r="H34" s="2135"/>
      <c r="I34" s="2135"/>
      <c r="J34" s="2135"/>
      <c r="K34" s="2135"/>
      <c r="L34" s="2135"/>
      <c r="M34" s="2135"/>
      <c r="N34" s="2135"/>
      <c r="O34" s="2135"/>
      <c r="P34" s="2135"/>
      <c r="Q34" s="2135"/>
      <c r="T34" s="169" t="s">
        <v>974</v>
      </c>
      <c r="U34" s="1589">
        <f>'Page 19'!U34</f>
        <v>0</v>
      </c>
      <c r="V34" s="1589"/>
      <c r="AA34" s="169" t="s">
        <v>1679</v>
      </c>
      <c r="AB34" s="1589">
        <f>'Page 19'!AB34</f>
        <v>0</v>
      </c>
      <c r="AC34" s="1589"/>
      <c r="AD34" s="1589"/>
      <c r="AE34" s="1589"/>
      <c r="AF34" s="1589"/>
      <c r="AH34" s="25" t="s">
        <v>976</v>
      </c>
      <c r="AK34" s="1589">
        <f>'Page 19'!AK34</f>
        <v>0</v>
      </c>
      <c r="AL34" s="1589"/>
      <c r="AM34" s="1589"/>
      <c r="AN34" s="1589"/>
      <c r="AO34" s="1589"/>
    </row>
    <row r="35" spans="1:41" s="22" customFormat="1" ht="4.5" customHeight="1">
      <c r="A35" s="241"/>
      <c r="B35" s="185"/>
      <c r="C35" s="241"/>
      <c r="D35" s="212"/>
      <c r="E35" s="49"/>
      <c r="F35" s="49"/>
      <c r="G35" s="49"/>
      <c r="H35" s="49"/>
      <c r="I35" s="49"/>
      <c r="J35" s="49"/>
      <c r="K35" s="49"/>
      <c r="L35" s="49"/>
      <c r="M35" s="49"/>
      <c r="N35" s="49"/>
      <c r="O35" s="49"/>
      <c r="P35" s="49"/>
      <c r="Q35" s="49"/>
      <c r="T35" s="242"/>
      <c r="U35" s="72"/>
      <c r="V35" s="72"/>
      <c r="AA35" s="242"/>
      <c r="AB35" s="243"/>
      <c r="AC35" s="72"/>
      <c r="AD35" s="72"/>
      <c r="AE35" s="72"/>
      <c r="AF35" s="72"/>
      <c r="AH35" s="185"/>
      <c r="AK35" s="72"/>
      <c r="AL35" s="72"/>
      <c r="AM35" s="72"/>
      <c r="AN35" s="72"/>
      <c r="AO35" s="72"/>
    </row>
    <row r="36" spans="1:41">
      <c r="A36" s="231" t="s">
        <v>2267</v>
      </c>
      <c r="B36" s="232"/>
      <c r="C36" s="484">
        <f>'Page 19'!C36</f>
        <v>0</v>
      </c>
      <c r="D36" s="233" t="s">
        <v>2268</v>
      </c>
      <c r="E36" s="232"/>
      <c r="F36" s="232"/>
      <c r="G36" s="232"/>
      <c r="H36" s="232"/>
      <c r="I36" s="232"/>
      <c r="J36" s="484">
        <f>'Page 19'!J36</f>
        <v>0</v>
      </c>
      <c r="K36" s="233" t="s">
        <v>2268</v>
      </c>
      <c r="L36" s="232"/>
      <c r="M36" s="232"/>
      <c r="N36" s="224"/>
      <c r="O36" s="224"/>
      <c r="P36" s="224"/>
      <c r="Q36" s="484">
        <f>'Page 19'!Q36</f>
        <v>0</v>
      </c>
      <c r="R36" s="233" t="s">
        <v>2269</v>
      </c>
      <c r="S36" s="224"/>
      <c r="T36" s="224"/>
      <c r="U36" s="224"/>
      <c r="V36" s="224"/>
      <c r="W36" s="484">
        <f>'Page 19'!W36</f>
        <v>0</v>
      </c>
      <c r="X36" s="233" t="s">
        <v>622</v>
      </c>
      <c r="Y36" s="224"/>
      <c r="Z36" s="224"/>
      <c r="AA36" s="484">
        <f>'Page 19'!AA36</f>
        <v>0</v>
      </c>
      <c r="AB36" s="233" t="s">
        <v>2270</v>
      </c>
      <c r="AC36" s="224"/>
      <c r="AD36" s="224"/>
      <c r="AE36" s="224"/>
      <c r="AF36" s="224"/>
      <c r="AG36" s="484">
        <f>'Page 19'!AG36</f>
        <v>0</v>
      </c>
      <c r="AH36" s="233" t="s">
        <v>621</v>
      </c>
      <c r="AI36" s="224"/>
      <c r="AJ36" s="224"/>
      <c r="AK36" s="484">
        <f>'Page 19'!AK36</f>
        <v>0</v>
      </c>
      <c r="AL36" s="233" t="s">
        <v>2271</v>
      </c>
      <c r="AM36" s="224"/>
      <c r="AN36" s="224"/>
      <c r="AO36" s="225"/>
    </row>
    <row r="37" spans="1:41">
      <c r="A37" s="87"/>
      <c r="B37" s="38"/>
      <c r="C37" s="484">
        <f>'Page 19'!C37</f>
        <v>0</v>
      </c>
      <c r="D37" s="234" t="s">
        <v>2272</v>
      </c>
      <c r="E37" s="38"/>
      <c r="F37" s="38"/>
      <c r="G37" s="38"/>
      <c r="H37" s="38"/>
      <c r="I37" s="38"/>
      <c r="J37" s="484">
        <f>'Page 19'!J37</f>
        <v>0</v>
      </c>
      <c r="K37" s="234" t="s">
        <v>1807</v>
      </c>
      <c r="L37" s="38"/>
      <c r="M37" s="38"/>
      <c r="N37" s="26"/>
      <c r="O37" s="26"/>
      <c r="P37" s="26"/>
      <c r="Q37" s="484">
        <f>'Page 19'!Q37</f>
        <v>0</v>
      </c>
      <c r="R37" s="234" t="s">
        <v>1808</v>
      </c>
      <c r="S37" s="26"/>
      <c r="T37" s="26"/>
      <c r="U37" s="26"/>
      <c r="V37" s="26"/>
      <c r="W37" s="484">
        <f>'Page 19'!W37</f>
        <v>0</v>
      </c>
      <c r="X37" s="234" t="s">
        <v>1809</v>
      </c>
      <c r="Y37" s="26"/>
      <c r="Z37" s="26"/>
      <c r="AA37" s="484">
        <f>'Page 19'!AA37</f>
        <v>0</v>
      </c>
      <c r="AB37" s="234" t="s">
        <v>1299</v>
      </c>
      <c r="AC37" s="26"/>
      <c r="AD37" s="26"/>
      <c r="AE37" s="26"/>
      <c r="AF37" s="26"/>
      <c r="AG37" s="1581">
        <f>'Page 19'!AG37</f>
        <v>0</v>
      </c>
      <c r="AH37" s="1581"/>
      <c r="AI37" s="1581"/>
      <c r="AJ37" s="1581"/>
      <c r="AK37" s="1581"/>
      <c r="AL37" s="1581"/>
      <c r="AM37" s="1581"/>
      <c r="AN37" s="1581"/>
      <c r="AO37" s="1582"/>
    </row>
    <row r="38" spans="1:41">
      <c r="A38" s="168"/>
      <c r="B38" s="34"/>
      <c r="C38" s="34"/>
      <c r="D38" s="34"/>
      <c r="E38" s="34"/>
      <c r="F38" s="34"/>
      <c r="G38" s="34"/>
      <c r="H38" s="34"/>
      <c r="I38" s="34"/>
      <c r="J38" s="34"/>
      <c r="K38" s="34"/>
      <c r="L38" s="34"/>
      <c r="M38" s="34"/>
    </row>
    <row r="39" spans="1:41">
      <c r="A39" s="231" t="s">
        <v>1810</v>
      </c>
      <c r="B39" s="232"/>
      <c r="C39" s="484">
        <f>'Page 19'!C39</f>
        <v>0</v>
      </c>
      <c r="D39" s="233" t="s">
        <v>1811</v>
      </c>
      <c r="E39" s="232"/>
      <c r="F39" s="232"/>
      <c r="G39" s="232"/>
      <c r="H39" s="232"/>
      <c r="I39" s="232"/>
      <c r="J39" s="484">
        <f>'Page 19'!J39</f>
        <v>0</v>
      </c>
      <c r="K39" s="233" t="s">
        <v>1813</v>
      </c>
      <c r="L39" s="232"/>
      <c r="M39" s="232"/>
      <c r="N39" s="224"/>
      <c r="O39" s="224"/>
      <c r="P39" s="224"/>
      <c r="Q39" s="484">
        <f>'Page 19'!Q39</f>
        <v>0</v>
      </c>
      <c r="R39" s="233" t="s">
        <v>1814</v>
      </c>
      <c r="S39" s="224"/>
      <c r="T39" s="224"/>
      <c r="U39" s="224"/>
      <c r="V39" s="224"/>
      <c r="W39" s="484">
        <f>'Page 19'!W39</f>
        <v>0</v>
      </c>
      <c r="X39" s="233" t="s">
        <v>1812</v>
      </c>
      <c r="Y39" s="224"/>
      <c r="Z39" s="224"/>
      <c r="AA39" s="484">
        <f>'Page 19'!AA39</f>
        <v>0</v>
      </c>
      <c r="AB39" s="233" t="s">
        <v>1815</v>
      </c>
      <c r="AC39" s="224"/>
      <c r="AD39" s="224"/>
      <c r="AE39" s="224"/>
      <c r="AF39" s="224"/>
      <c r="AG39" s="484">
        <f>'Page 19'!AG39</f>
        <v>0</v>
      </c>
      <c r="AH39" s="233" t="s">
        <v>1816</v>
      </c>
      <c r="AI39" s="224"/>
      <c r="AJ39" s="224"/>
      <c r="AK39" s="224"/>
      <c r="AL39" s="224"/>
      <c r="AM39" s="224"/>
      <c r="AN39" s="224"/>
      <c r="AO39" s="225"/>
    </row>
    <row r="40" spans="1:41">
      <c r="A40" s="87"/>
      <c r="B40" s="26"/>
      <c r="C40" s="484">
        <f>'Page 19'!C40</f>
        <v>0</v>
      </c>
      <c r="D40" s="235" t="s">
        <v>2391</v>
      </c>
      <c r="E40" s="38"/>
      <c r="F40" s="38"/>
      <c r="G40" s="38"/>
      <c r="H40" s="38"/>
      <c r="I40" s="38"/>
      <c r="J40" s="484">
        <f>'Page 19'!J40</f>
        <v>0</v>
      </c>
      <c r="K40" s="234" t="s">
        <v>2392</v>
      </c>
      <c r="L40" s="38"/>
      <c r="M40" s="38"/>
      <c r="N40" s="26"/>
      <c r="O40" s="26"/>
      <c r="P40" s="26"/>
      <c r="Q40" s="484">
        <f>'Page 19'!Q40</f>
        <v>0</v>
      </c>
      <c r="R40" s="234" t="s">
        <v>2393</v>
      </c>
      <c r="S40" s="26"/>
      <c r="T40" s="26"/>
      <c r="U40" s="26"/>
      <c r="V40" s="26"/>
      <c r="W40" s="1593">
        <f>'Page 19'!W40</f>
        <v>0</v>
      </c>
      <c r="X40" s="1583"/>
      <c r="Y40" s="1583"/>
      <c r="Z40" s="1583"/>
      <c r="AA40" s="1583"/>
      <c r="AB40" s="1583"/>
      <c r="AC40" s="1583"/>
      <c r="AD40" s="1583"/>
      <c r="AE40" s="1583"/>
      <c r="AF40" s="1583"/>
      <c r="AG40" s="1583"/>
      <c r="AH40" s="1583"/>
      <c r="AI40" s="1583"/>
      <c r="AJ40" s="1583"/>
      <c r="AK40" s="1583"/>
      <c r="AL40" s="1583"/>
      <c r="AM40" s="1583"/>
      <c r="AN40" s="1583"/>
      <c r="AO40" s="1584"/>
    </row>
    <row r="41" spans="1:41">
      <c r="A41" s="168"/>
      <c r="B41" s="34"/>
      <c r="C41" s="34"/>
      <c r="D41" s="34"/>
      <c r="E41" s="34"/>
      <c r="F41" s="34"/>
      <c r="G41" s="34"/>
      <c r="H41" s="34"/>
      <c r="I41" s="34"/>
      <c r="J41" s="34"/>
      <c r="K41" s="34"/>
      <c r="L41" s="34"/>
      <c r="M41" s="34"/>
    </row>
    <row r="42" spans="1:41" ht="14.25" customHeight="1">
      <c r="A42" s="25">
        <v>3</v>
      </c>
      <c r="B42" s="25" t="s">
        <v>994</v>
      </c>
      <c r="C42" s="34"/>
      <c r="D42" s="34"/>
      <c r="E42" s="34"/>
      <c r="F42" s="34"/>
      <c r="G42" s="34"/>
      <c r="H42" s="34"/>
      <c r="I42" s="34"/>
      <c r="J42" s="1591">
        <f>B14</f>
        <v>0</v>
      </c>
      <c r="K42" s="1592"/>
      <c r="L42" s="1592"/>
      <c r="M42" s="1592"/>
      <c r="N42" s="1592"/>
      <c r="O42" s="1592"/>
      <c r="P42" s="1592"/>
      <c r="Q42" s="1592"/>
      <c r="R42" s="1592"/>
      <c r="S42" s="1592"/>
      <c r="T42" s="1592"/>
      <c r="U42" s="1592"/>
      <c r="V42" s="1592"/>
      <c r="W42" s="1592"/>
      <c r="X42" s="1592"/>
      <c r="Y42" s="1560" t="s">
        <v>1511</v>
      </c>
      <c r="Z42" s="1560"/>
      <c r="AA42" s="1560"/>
      <c r="AB42" s="1560"/>
      <c r="AC42" s="1447">
        <f>'Page 19'!AC42</f>
        <v>0</v>
      </c>
      <c r="AD42" s="1447"/>
      <c r="AE42" s="1447"/>
      <c r="AF42" s="1447"/>
      <c r="AG42" s="1447"/>
      <c r="AH42" s="1447"/>
      <c r="AI42" s="1447"/>
      <c r="AJ42" s="1447"/>
      <c r="AK42" s="1447"/>
      <c r="AL42" s="1447"/>
      <c r="AM42" s="1447"/>
      <c r="AN42" s="1447"/>
      <c r="AO42" s="1447"/>
    </row>
    <row r="43" spans="1:41" ht="14.25" customHeight="1">
      <c r="A43" s="34"/>
      <c r="B43" s="25" t="s">
        <v>116</v>
      </c>
      <c r="C43" s="34"/>
      <c r="D43" s="34"/>
      <c r="E43" s="1512">
        <f>'Page 19'!E43</f>
        <v>0</v>
      </c>
      <c r="F43" s="1447"/>
      <c r="G43" s="1447"/>
      <c r="H43" s="1447"/>
      <c r="I43" s="1447"/>
      <c r="J43" s="1447"/>
      <c r="K43" s="1447"/>
      <c r="L43" s="1447"/>
      <c r="M43" s="1447"/>
      <c r="N43" s="1447"/>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47"/>
      <c r="AM43" s="1447"/>
      <c r="AN43" s="1447"/>
      <c r="AO43" s="1447"/>
    </row>
    <row r="44" spans="1:41" ht="14.25" customHeight="1">
      <c r="A44" s="34"/>
      <c r="B44" s="25" t="s">
        <v>1677</v>
      </c>
      <c r="C44" s="34"/>
      <c r="D44" s="2134">
        <f>'Page 19'!D44</f>
        <v>0</v>
      </c>
      <c r="E44" s="2135"/>
      <c r="F44" s="2135"/>
      <c r="G44" s="2135"/>
      <c r="H44" s="2135"/>
      <c r="I44" s="2135"/>
      <c r="J44" s="2135"/>
      <c r="K44" s="2135"/>
      <c r="L44" s="2135"/>
      <c r="M44" s="2135"/>
      <c r="N44" s="2135"/>
      <c r="O44" s="2135"/>
      <c r="P44" s="2135"/>
      <c r="Q44" s="2135"/>
      <c r="T44" s="169" t="s">
        <v>974</v>
      </c>
      <c r="U44" s="1589">
        <f>'Page 19'!U44</f>
        <v>0</v>
      </c>
      <c r="V44" s="1589"/>
      <c r="AA44" s="169" t="s">
        <v>1679</v>
      </c>
      <c r="AB44" s="1589">
        <f>'Page 19'!AB44</f>
        <v>0</v>
      </c>
      <c r="AC44" s="1589"/>
      <c r="AD44" s="1589"/>
      <c r="AE44" s="1589"/>
      <c r="AF44" s="1589"/>
      <c r="AH44" s="25" t="s">
        <v>976</v>
      </c>
      <c r="AK44" s="1589">
        <f>'Page 19'!AK44</f>
        <v>0</v>
      </c>
      <c r="AL44" s="1589"/>
      <c r="AM44" s="1589"/>
      <c r="AN44" s="1589"/>
      <c r="AO44" s="1589"/>
    </row>
    <row r="45" spans="1:41" s="22" customFormat="1" ht="4.5" customHeight="1">
      <c r="A45" s="241"/>
      <c r="B45" s="185"/>
      <c r="C45" s="241"/>
      <c r="D45" s="212"/>
      <c r="E45" s="49"/>
      <c r="F45" s="49"/>
      <c r="G45" s="49"/>
      <c r="H45" s="49"/>
      <c r="I45" s="49"/>
      <c r="J45" s="49"/>
      <c r="K45" s="49"/>
      <c r="L45" s="49"/>
      <c r="M45" s="49"/>
      <c r="N45" s="49"/>
      <c r="O45" s="49"/>
      <c r="P45" s="49"/>
      <c r="Q45" s="49"/>
      <c r="T45" s="242"/>
      <c r="U45" s="72"/>
      <c r="V45" s="72"/>
      <c r="AA45" s="242"/>
      <c r="AB45" s="243"/>
      <c r="AC45" s="72"/>
      <c r="AD45" s="72"/>
      <c r="AE45" s="72"/>
      <c r="AF45" s="72"/>
      <c r="AH45" s="185"/>
      <c r="AK45" s="72"/>
      <c r="AL45" s="72"/>
      <c r="AM45" s="72"/>
      <c r="AN45" s="72"/>
      <c r="AO45" s="72"/>
    </row>
    <row r="46" spans="1:41">
      <c r="A46" s="231" t="s">
        <v>2267</v>
      </c>
      <c r="B46" s="232"/>
      <c r="C46" s="484">
        <f>'Page 19'!C46</f>
        <v>0</v>
      </c>
      <c r="D46" s="233" t="s">
        <v>2268</v>
      </c>
      <c r="E46" s="232"/>
      <c r="F46" s="232"/>
      <c r="G46" s="232"/>
      <c r="H46" s="232"/>
      <c r="I46" s="232"/>
      <c r="J46" s="484">
        <f>'Page 19'!J46</f>
        <v>0</v>
      </c>
      <c r="K46" s="233" t="s">
        <v>2268</v>
      </c>
      <c r="L46" s="232"/>
      <c r="M46" s="232"/>
      <c r="N46" s="224"/>
      <c r="O46" s="224"/>
      <c r="P46" s="224"/>
      <c r="Q46" s="484">
        <f>'Page 19'!Q46</f>
        <v>0</v>
      </c>
      <c r="R46" s="233" t="s">
        <v>2269</v>
      </c>
      <c r="S46" s="224"/>
      <c r="T46" s="224"/>
      <c r="U46" s="224"/>
      <c r="V46" s="224"/>
      <c r="W46" s="484">
        <f>'Page 19'!W46</f>
        <v>0</v>
      </c>
      <c r="X46" s="233" t="s">
        <v>622</v>
      </c>
      <c r="Y46" s="224"/>
      <c r="Z46" s="224"/>
      <c r="AA46" s="484">
        <f>'Page 19'!AA46</f>
        <v>0</v>
      </c>
      <c r="AB46" s="233" t="s">
        <v>2270</v>
      </c>
      <c r="AC46" s="224"/>
      <c r="AD46" s="224"/>
      <c r="AE46" s="224"/>
      <c r="AF46" s="224"/>
      <c r="AG46" s="484">
        <f>'Page 19'!AG46</f>
        <v>0</v>
      </c>
      <c r="AH46" s="233" t="s">
        <v>621</v>
      </c>
      <c r="AI46" s="224"/>
      <c r="AJ46" s="224"/>
      <c r="AK46" s="484">
        <f>'Page 19'!AK46</f>
        <v>0</v>
      </c>
      <c r="AL46" s="233" t="s">
        <v>2271</v>
      </c>
      <c r="AM46" s="224"/>
      <c r="AN46" s="224"/>
      <c r="AO46" s="225"/>
    </row>
    <row r="47" spans="1:41">
      <c r="A47" s="87"/>
      <c r="B47" s="38"/>
      <c r="C47" s="484">
        <f>'Page 19'!C47</f>
        <v>0</v>
      </c>
      <c r="D47" s="234" t="s">
        <v>2272</v>
      </c>
      <c r="E47" s="38"/>
      <c r="F47" s="38"/>
      <c r="G47" s="38"/>
      <c r="H47" s="38"/>
      <c r="I47" s="38"/>
      <c r="J47" s="484">
        <f>'Page 19'!J47</f>
        <v>0</v>
      </c>
      <c r="K47" s="234" t="s">
        <v>1807</v>
      </c>
      <c r="L47" s="38"/>
      <c r="M47" s="38"/>
      <c r="N47" s="26"/>
      <c r="O47" s="26"/>
      <c r="P47" s="26"/>
      <c r="Q47" s="484">
        <f>'Page 19'!Q47</f>
        <v>0</v>
      </c>
      <c r="R47" s="234" t="s">
        <v>1808</v>
      </c>
      <c r="S47" s="26"/>
      <c r="T47" s="26"/>
      <c r="U47" s="26"/>
      <c r="V47" s="26"/>
      <c r="W47" s="484">
        <f>'Page 19'!W47</f>
        <v>0</v>
      </c>
      <c r="X47" s="234" t="s">
        <v>1809</v>
      </c>
      <c r="Y47" s="26"/>
      <c r="Z47" s="26"/>
      <c r="AA47" s="484">
        <f>'Page 19'!AA47</f>
        <v>0</v>
      </c>
      <c r="AB47" s="234" t="s">
        <v>1299</v>
      </c>
      <c r="AC47" s="26"/>
      <c r="AD47" s="26"/>
      <c r="AE47" s="26"/>
      <c r="AF47" s="26"/>
      <c r="AG47" s="1581">
        <f>'Page 19'!AG47</f>
        <v>0</v>
      </c>
      <c r="AH47" s="1581"/>
      <c r="AI47" s="1581"/>
      <c r="AJ47" s="1581"/>
      <c r="AK47" s="1581"/>
      <c r="AL47" s="1581"/>
      <c r="AM47" s="1581"/>
      <c r="AN47" s="1581"/>
      <c r="AO47" s="1582"/>
    </row>
    <row r="48" spans="1:41">
      <c r="A48" s="168"/>
      <c r="B48" s="34"/>
      <c r="C48" s="34"/>
      <c r="D48" s="34"/>
      <c r="E48" s="34"/>
      <c r="F48" s="34"/>
      <c r="G48" s="34"/>
      <c r="H48" s="34"/>
      <c r="I48" s="34"/>
      <c r="J48" s="34"/>
      <c r="K48" s="34"/>
      <c r="L48" s="34"/>
      <c r="M48" s="34"/>
    </row>
    <row r="49" spans="1:43">
      <c r="A49" s="231" t="s">
        <v>1810</v>
      </c>
      <c r="B49" s="232"/>
      <c r="C49" s="484">
        <f>'Page 19'!C49</f>
        <v>0</v>
      </c>
      <c r="D49" s="233" t="s">
        <v>1811</v>
      </c>
      <c r="E49" s="232"/>
      <c r="F49" s="232"/>
      <c r="G49" s="232"/>
      <c r="H49" s="232"/>
      <c r="I49" s="232"/>
      <c r="J49" s="484">
        <f>'Page 19'!J49</f>
        <v>0</v>
      </c>
      <c r="K49" s="233" t="s">
        <v>1813</v>
      </c>
      <c r="L49" s="232"/>
      <c r="M49" s="232"/>
      <c r="N49" s="224"/>
      <c r="O49" s="224"/>
      <c r="P49" s="224"/>
      <c r="Q49" s="484">
        <f>'Page 19'!Q49</f>
        <v>0</v>
      </c>
      <c r="R49" s="233" t="s">
        <v>1814</v>
      </c>
      <c r="S49" s="224"/>
      <c r="T49" s="224"/>
      <c r="U49" s="224"/>
      <c r="V49" s="224"/>
      <c r="W49" s="484">
        <f>'Page 19'!W49</f>
        <v>0</v>
      </c>
      <c r="X49" s="233" t="s">
        <v>1812</v>
      </c>
      <c r="Y49" s="224"/>
      <c r="Z49" s="224"/>
      <c r="AA49" s="484">
        <f>'Page 19'!AA49</f>
        <v>0</v>
      </c>
      <c r="AB49" s="233" t="s">
        <v>1815</v>
      </c>
      <c r="AC49" s="224"/>
      <c r="AD49" s="224"/>
      <c r="AE49" s="224"/>
      <c r="AF49" s="224"/>
      <c r="AG49" s="484">
        <f>'Page 19'!AG49</f>
        <v>0</v>
      </c>
      <c r="AH49" s="233" t="s">
        <v>1816</v>
      </c>
      <c r="AI49" s="224"/>
      <c r="AJ49" s="224"/>
      <c r="AK49" s="224"/>
      <c r="AL49" s="224"/>
      <c r="AM49" s="224"/>
      <c r="AN49" s="224"/>
      <c r="AO49" s="225"/>
    </row>
    <row r="50" spans="1:43">
      <c r="A50" s="87"/>
      <c r="B50" s="26"/>
      <c r="C50" s="484">
        <f>'Page 19'!C50</f>
        <v>0</v>
      </c>
      <c r="D50" s="235" t="s">
        <v>2391</v>
      </c>
      <c r="E50" s="38"/>
      <c r="F50" s="38"/>
      <c r="G50" s="38"/>
      <c r="H50" s="38"/>
      <c r="I50" s="38"/>
      <c r="J50" s="484">
        <f>'Page 19'!J50</f>
        <v>0</v>
      </c>
      <c r="K50" s="234" t="s">
        <v>2392</v>
      </c>
      <c r="L50" s="38"/>
      <c r="M50" s="38"/>
      <c r="N50" s="26"/>
      <c r="O50" s="26"/>
      <c r="P50" s="26"/>
      <c r="Q50" s="484">
        <f>'Page 19'!Q50</f>
        <v>0</v>
      </c>
      <c r="R50" s="234" t="s">
        <v>2393</v>
      </c>
      <c r="S50" s="26"/>
      <c r="T50" s="26"/>
      <c r="U50" s="26"/>
      <c r="V50" s="26"/>
      <c r="W50" s="1593">
        <f>'Page 19'!W50</f>
        <v>0</v>
      </c>
      <c r="X50" s="1583"/>
      <c r="Y50" s="1583"/>
      <c r="Z50" s="1583"/>
      <c r="AA50" s="1583"/>
      <c r="AB50" s="1583"/>
      <c r="AC50" s="1583"/>
      <c r="AD50" s="1583"/>
      <c r="AE50" s="1583"/>
      <c r="AF50" s="1583"/>
      <c r="AG50" s="1583"/>
      <c r="AH50" s="1583"/>
      <c r="AI50" s="1583"/>
      <c r="AJ50" s="1583"/>
      <c r="AK50" s="1583"/>
      <c r="AL50" s="1583"/>
      <c r="AM50" s="1583"/>
      <c r="AN50" s="1583"/>
      <c r="AO50" s="1584"/>
    </row>
    <row r="51" spans="1:43" ht="9.75" customHeight="1">
      <c r="A51" s="168"/>
      <c r="B51" s="34"/>
      <c r="C51" s="34"/>
      <c r="D51" s="34"/>
      <c r="E51" s="34"/>
      <c r="F51" s="34"/>
      <c r="G51" s="34"/>
      <c r="H51" s="34"/>
      <c r="I51" s="34"/>
      <c r="J51" s="34"/>
      <c r="K51" s="34"/>
      <c r="L51" s="34"/>
      <c r="M51" s="34"/>
    </row>
    <row r="52" spans="1:43">
      <c r="A52" s="25" t="s">
        <v>995</v>
      </c>
      <c r="B52" s="34"/>
      <c r="C52" s="34"/>
      <c r="D52" s="34"/>
      <c r="E52" s="34"/>
      <c r="F52" s="34"/>
      <c r="G52" s="34"/>
      <c r="H52" s="34"/>
      <c r="I52" s="34"/>
      <c r="J52" s="34"/>
      <c r="K52" s="34"/>
      <c r="L52" s="34"/>
      <c r="M52" s="34"/>
    </row>
    <row r="53" spans="1:43" ht="9.75" customHeight="1">
      <c r="A53" s="168"/>
      <c r="B53" s="34"/>
      <c r="C53" s="34"/>
      <c r="D53" s="34"/>
      <c r="E53" s="34"/>
      <c r="F53" s="34"/>
      <c r="G53" s="34"/>
      <c r="H53" s="34"/>
      <c r="I53" s="34"/>
      <c r="J53" s="34"/>
      <c r="K53" s="34"/>
      <c r="L53" s="34"/>
      <c r="M53" s="34"/>
    </row>
    <row r="54" spans="1:43">
      <c r="A54" s="25" t="s">
        <v>996</v>
      </c>
      <c r="B54" s="25" t="s">
        <v>997</v>
      </c>
      <c r="C54" s="34"/>
      <c r="D54" s="34"/>
      <c r="E54" s="34"/>
      <c r="F54" s="34"/>
      <c r="G54" s="34"/>
      <c r="H54" s="34"/>
      <c r="I54" s="34"/>
      <c r="J54" s="34"/>
      <c r="K54" s="34"/>
      <c r="L54" s="34"/>
      <c r="M54" s="34"/>
    </row>
    <row r="55" spans="1:43" ht="7.5" customHeight="1">
      <c r="C55" s="34"/>
      <c r="D55" s="34"/>
      <c r="E55" s="34"/>
      <c r="F55" s="34"/>
      <c r="G55" s="34"/>
      <c r="H55" s="34"/>
      <c r="I55" s="34"/>
      <c r="J55" s="34"/>
      <c r="K55" s="34"/>
      <c r="L55" s="34"/>
      <c r="M55" s="34"/>
    </row>
    <row r="56" spans="1:43">
      <c r="A56" s="1585" t="s">
        <v>2410</v>
      </c>
      <c r="B56" s="1586"/>
      <c r="C56" s="1586"/>
      <c r="D56" s="1586"/>
      <c r="E56" s="1586"/>
      <c r="F56" s="1586"/>
      <c r="G56" s="1586"/>
      <c r="H56" s="1586"/>
      <c r="I56" s="1586"/>
      <c r="J56" s="1586"/>
      <c r="K56" s="1586"/>
      <c r="L56" s="1586"/>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c r="AN56" s="1586"/>
      <c r="AO56" s="1586"/>
    </row>
    <row r="57" spans="1:43" ht="8.25" customHeight="1"/>
    <row r="58" spans="1:43" ht="15.75">
      <c r="A58" s="83" t="s">
        <v>981</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800">
        <f>'Page 5'!AB69</f>
        <v>0</v>
      </c>
      <c r="AQ58" s="800">
        <f>'Page 5'!AC69</f>
        <v>0</v>
      </c>
    </row>
    <row r="59" spans="1:43" ht="15.75">
      <c r="A59" s="10"/>
      <c r="B59" s="34"/>
      <c r="C59" s="34"/>
      <c r="D59" s="34"/>
      <c r="E59" s="34"/>
      <c r="F59" s="34"/>
      <c r="G59" s="34"/>
      <c r="H59" s="34"/>
      <c r="I59" s="34"/>
      <c r="J59" s="34"/>
      <c r="K59" s="34"/>
      <c r="L59" s="34"/>
      <c r="M59" s="34"/>
      <c r="AP59" s="800">
        <f>'Page 5'!AB72</f>
        <v>0</v>
      </c>
      <c r="AQ59" s="800">
        <f>'Page 5'!AC72</f>
        <v>0</v>
      </c>
    </row>
    <row r="60" spans="1:43">
      <c r="A60" s="25" t="s">
        <v>1674</v>
      </c>
      <c r="B60" s="25" t="s">
        <v>982</v>
      </c>
      <c r="C60" s="34"/>
      <c r="D60" s="34"/>
      <c r="E60" s="34"/>
      <c r="F60" s="34"/>
      <c r="G60" s="34"/>
      <c r="H60" s="34"/>
      <c r="I60" s="34"/>
      <c r="J60" s="34"/>
      <c r="K60" s="34"/>
      <c r="L60" s="34"/>
      <c r="M60" s="34"/>
      <c r="AP60" s="800">
        <f>AP59+AQ58</f>
        <v>0</v>
      </c>
      <c r="AQ60" s="800"/>
    </row>
    <row r="61" spans="1:43">
      <c r="A61" s="25" t="s">
        <v>998</v>
      </c>
      <c r="B61" s="34"/>
      <c r="C61" s="34"/>
      <c r="D61" s="34"/>
      <c r="E61" s="34"/>
      <c r="F61" s="34"/>
      <c r="G61" s="34"/>
      <c r="H61" s="34"/>
      <c r="I61" s="34"/>
      <c r="J61" s="34"/>
      <c r="K61" s="34"/>
      <c r="L61" s="34"/>
      <c r="M61" s="34"/>
    </row>
    <row r="62" spans="1:43">
      <c r="A62" s="25" t="s">
        <v>2265</v>
      </c>
      <c r="B62" s="34"/>
      <c r="C62" s="34"/>
      <c r="D62" s="34"/>
      <c r="E62" s="34"/>
      <c r="F62" s="34"/>
      <c r="G62" s="34"/>
      <c r="H62" s="34"/>
      <c r="I62" s="34"/>
      <c r="J62" s="34"/>
      <c r="K62" s="34"/>
      <c r="L62" s="34"/>
      <c r="M62" s="34"/>
    </row>
    <row r="63" spans="1:43">
      <c r="A63" s="25" t="s">
        <v>2266</v>
      </c>
      <c r="B63" s="34"/>
      <c r="C63" s="34"/>
      <c r="D63" s="34"/>
      <c r="E63" s="34"/>
      <c r="F63" s="34"/>
      <c r="G63" s="34"/>
      <c r="H63" s="34"/>
      <c r="I63" s="34"/>
      <c r="J63" s="34"/>
      <c r="K63" s="34"/>
      <c r="L63" s="34"/>
      <c r="M63" s="34"/>
    </row>
    <row r="64" spans="1:43">
      <c r="A64" s="25"/>
      <c r="B64" s="34"/>
      <c r="C64" s="34"/>
      <c r="D64" s="34"/>
      <c r="E64" s="34"/>
      <c r="F64" s="34"/>
      <c r="G64" s="34"/>
      <c r="H64" s="34"/>
      <c r="I64" s="34"/>
      <c r="J64" s="34"/>
      <c r="K64" s="34"/>
      <c r="L64" s="34"/>
      <c r="M64" s="34"/>
    </row>
    <row r="65" spans="1:41">
      <c r="A65" s="34"/>
      <c r="E65" s="34"/>
      <c r="G65" s="34"/>
      <c r="H65" s="34"/>
      <c r="I65" s="34"/>
      <c r="J65" s="34"/>
      <c r="K65" s="34"/>
      <c r="L65" s="34"/>
      <c r="M65" s="34"/>
      <c r="V65" s="25" t="s">
        <v>983</v>
      </c>
      <c r="AC65" s="1602" t="s">
        <v>984</v>
      </c>
      <c r="AD65" s="1436"/>
      <c r="AE65" s="1436"/>
      <c r="AL65" s="1603" t="s">
        <v>985</v>
      </c>
      <c r="AM65" s="1586"/>
      <c r="AN65" s="1586"/>
      <c r="AO65" s="1586"/>
    </row>
    <row r="66" spans="1:41">
      <c r="A66" s="34"/>
      <c r="B66" s="177" t="s">
        <v>986</v>
      </c>
      <c r="C66" s="13"/>
      <c r="D66" s="13"/>
      <c r="E66" s="13"/>
      <c r="F66" s="13"/>
      <c r="G66" s="14"/>
      <c r="H66" s="14"/>
      <c r="I66" s="14"/>
      <c r="J66" s="14"/>
      <c r="K66" s="14"/>
      <c r="L66" s="14"/>
      <c r="M66" s="14"/>
      <c r="N66" s="13"/>
      <c r="O66" s="13"/>
      <c r="P66" s="13"/>
      <c r="Q66" s="13"/>
      <c r="R66" s="13"/>
      <c r="S66" s="13"/>
      <c r="T66" s="13"/>
      <c r="U66" s="13"/>
      <c r="V66" s="177" t="s">
        <v>987</v>
      </c>
      <c r="W66" s="13"/>
      <c r="X66" s="13"/>
      <c r="Y66" s="13"/>
      <c r="Z66" s="13"/>
      <c r="AA66" s="13"/>
      <c r="AB66" s="13"/>
      <c r="AC66" s="1604" t="s">
        <v>988</v>
      </c>
      <c r="AD66" s="1605"/>
      <c r="AE66" s="1605"/>
      <c r="AF66" s="13"/>
      <c r="AG66" s="13"/>
      <c r="AH66" s="1604" t="s">
        <v>989</v>
      </c>
      <c r="AI66" s="1605"/>
      <c r="AJ66" s="13"/>
      <c r="AK66" s="13"/>
      <c r="AL66" s="1606" t="s">
        <v>990</v>
      </c>
      <c r="AM66" s="1607"/>
      <c r="AN66" s="1607"/>
      <c r="AO66" s="1607"/>
    </row>
    <row r="67" spans="1:41">
      <c r="A67" s="25">
        <v>4</v>
      </c>
      <c r="B67" s="1512">
        <f>'Page 19'!B67</f>
        <v>0</v>
      </c>
      <c r="C67" s="1447"/>
      <c r="D67" s="1447"/>
      <c r="E67" s="1447"/>
      <c r="F67" s="1447"/>
      <c r="G67" s="1447"/>
      <c r="H67" s="1447"/>
      <c r="I67" s="1447"/>
      <c r="J67" s="1447"/>
      <c r="K67" s="1447"/>
      <c r="L67" s="1447"/>
      <c r="M67" s="1447"/>
      <c r="N67" s="1447"/>
      <c r="O67" s="1447"/>
      <c r="P67" s="1447"/>
      <c r="Q67" s="1447"/>
      <c r="R67" s="1447"/>
      <c r="T67" s="1599">
        <f>'Page 19'!T67</f>
        <v>0</v>
      </c>
      <c r="U67" s="1599"/>
      <c r="V67" s="1599"/>
      <c r="W67" s="1599"/>
      <c r="X67" s="1599"/>
      <c r="Y67" s="1599"/>
      <c r="Z67" s="1600"/>
      <c r="AB67" s="1598">
        <f>'Page 19'!AB67</f>
        <v>0</v>
      </c>
      <c r="AC67" s="1447"/>
      <c r="AD67" s="1447"/>
      <c r="AE67" s="1447"/>
      <c r="AH67" s="1601">
        <f>'Page 19'!AH67</f>
        <v>0</v>
      </c>
      <c r="AI67" s="1601"/>
      <c r="AL67" s="1595">
        <f>'Page 19'!AL67</f>
        <v>0</v>
      </c>
      <c r="AM67" s="1447"/>
      <c r="AN67" s="1447"/>
      <c r="AO67" s="1447"/>
    </row>
    <row r="68" spans="1:41">
      <c r="A68" s="170"/>
      <c r="B68" s="173" t="s">
        <v>991</v>
      </c>
      <c r="C68" s="34"/>
      <c r="D68" s="34"/>
      <c r="E68" s="34"/>
      <c r="F68" s="34"/>
      <c r="G68" s="34"/>
      <c r="H68" s="34"/>
      <c r="I68" s="34"/>
      <c r="J68" s="34"/>
      <c r="K68" s="34"/>
      <c r="L68" s="34"/>
      <c r="M68" s="34"/>
    </row>
    <row r="69" spans="1:41">
      <c r="A69" s="25">
        <v>5</v>
      </c>
      <c r="B69" s="1512">
        <f>'Page 19'!B69</f>
        <v>0</v>
      </c>
      <c r="C69" s="1447"/>
      <c r="D69" s="1447"/>
      <c r="E69" s="1447"/>
      <c r="F69" s="1447"/>
      <c r="G69" s="1447"/>
      <c r="H69" s="1447"/>
      <c r="I69" s="1447"/>
      <c r="J69" s="1447"/>
      <c r="K69" s="1447"/>
      <c r="L69" s="1447"/>
      <c r="M69" s="1447"/>
      <c r="N69" s="1447"/>
      <c r="O69" s="1447"/>
      <c r="P69" s="1447"/>
      <c r="Q69" s="1447"/>
      <c r="R69" s="1447"/>
      <c r="T69" s="1599">
        <f>'Page 19'!T69</f>
        <v>0</v>
      </c>
      <c r="U69" s="1599"/>
      <c r="V69" s="1599"/>
      <c r="W69" s="1599"/>
      <c r="X69" s="1599"/>
      <c r="Y69" s="1599"/>
      <c r="Z69" s="1600"/>
      <c r="AB69" s="1598">
        <f>'Page 19'!AB69</f>
        <v>0</v>
      </c>
      <c r="AC69" s="1447"/>
      <c r="AD69" s="1447"/>
      <c r="AE69" s="1447"/>
      <c r="AH69" s="1601">
        <f>'Page 19'!AH69</f>
        <v>0</v>
      </c>
      <c r="AI69" s="1601"/>
      <c r="AL69" s="1595">
        <f>'Page 19'!AL69</f>
        <v>0</v>
      </c>
      <c r="AM69" s="1447"/>
      <c r="AN69" s="1447"/>
      <c r="AO69" s="1447"/>
    </row>
    <row r="70" spans="1:41">
      <c r="A70" s="170"/>
      <c r="B70" s="173" t="s">
        <v>991</v>
      </c>
      <c r="C70" s="34"/>
      <c r="D70" s="34"/>
      <c r="E70" s="34"/>
      <c r="F70" s="34"/>
      <c r="G70" s="34"/>
      <c r="H70" s="34"/>
      <c r="I70" s="34"/>
      <c r="J70" s="34"/>
      <c r="K70" s="34"/>
      <c r="L70" s="34"/>
      <c r="M70" s="34"/>
    </row>
    <row r="71" spans="1:41">
      <c r="A71" s="25">
        <v>6</v>
      </c>
      <c r="B71" s="1512">
        <f>'Page 19'!B71</f>
        <v>0</v>
      </c>
      <c r="C71" s="1447"/>
      <c r="D71" s="1447"/>
      <c r="E71" s="1447"/>
      <c r="F71" s="1447"/>
      <c r="G71" s="1447"/>
      <c r="H71" s="1447"/>
      <c r="I71" s="1447"/>
      <c r="J71" s="1447"/>
      <c r="K71" s="1447"/>
      <c r="L71" s="1447"/>
      <c r="M71" s="1447"/>
      <c r="N71" s="1447"/>
      <c r="O71" s="1447"/>
      <c r="P71" s="1447"/>
      <c r="Q71" s="1447"/>
      <c r="R71" s="1447"/>
      <c r="T71" s="1599">
        <f>'Page 19'!T71</f>
        <v>0</v>
      </c>
      <c r="U71" s="1599"/>
      <c r="V71" s="1599"/>
      <c r="W71" s="1599"/>
      <c r="X71" s="1599"/>
      <c r="Y71" s="1599"/>
      <c r="Z71" s="1600"/>
      <c r="AB71" s="1598">
        <f>'Page 19'!AB71</f>
        <v>0</v>
      </c>
      <c r="AC71" s="1447"/>
      <c r="AD71" s="1447"/>
      <c r="AE71" s="1447"/>
      <c r="AH71" s="1601">
        <f>'Page 19'!AH71</f>
        <v>0</v>
      </c>
      <c r="AI71" s="1601"/>
      <c r="AL71" s="1595">
        <f>'Page 19'!AL71</f>
        <v>0</v>
      </c>
      <c r="AM71" s="1447"/>
      <c r="AN71" s="1447"/>
      <c r="AO71" s="1447"/>
    </row>
    <row r="72" spans="1:41">
      <c r="A72" s="34"/>
      <c r="B72" s="173" t="s">
        <v>991</v>
      </c>
      <c r="C72" s="34"/>
      <c r="D72" s="34"/>
      <c r="E72" s="34"/>
      <c r="F72" s="34"/>
      <c r="G72" s="34"/>
      <c r="H72" s="34"/>
      <c r="I72" s="34"/>
      <c r="J72" s="34"/>
      <c r="K72" s="34"/>
      <c r="L72" s="34"/>
      <c r="M72" s="34"/>
    </row>
    <row r="73" spans="1:41" ht="12.75" customHeight="1">
      <c r="A73" s="2136"/>
      <c r="B73" s="1588"/>
      <c r="C73" s="1588"/>
      <c r="D73" s="1588"/>
      <c r="E73" s="1588"/>
      <c r="F73" s="1588"/>
      <c r="G73" s="1588"/>
      <c r="H73" s="1588"/>
      <c r="I73" s="1588"/>
      <c r="J73" s="1588"/>
      <c r="K73" s="1588"/>
      <c r="L73" s="1588"/>
      <c r="M73" s="1588"/>
      <c r="N73" s="1588"/>
      <c r="O73" s="1588"/>
      <c r="P73" s="1588"/>
      <c r="Q73" s="1588"/>
      <c r="R73" s="1236"/>
      <c r="S73" s="1236"/>
      <c r="T73" s="1596"/>
      <c r="U73" s="1597"/>
      <c r="V73" s="1597"/>
      <c r="W73" s="1597"/>
      <c r="X73" s="1597"/>
      <c r="Y73" s="1597"/>
      <c r="Z73" s="1597"/>
    </row>
    <row r="74" spans="1:41" ht="12.75" customHeight="1">
      <c r="A74" s="2136" t="str">
        <f>'Page 19'!A74</f>
        <v>Subtotal from prior page</v>
      </c>
      <c r="B74" s="1588"/>
      <c r="C74" s="1588"/>
      <c r="D74" s="1588"/>
      <c r="E74" s="1588"/>
      <c r="F74" s="1588"/>
      <c r="G74" s="1588"/>
      <c r="H74" s="1588"/>
      <c r="I74" s="1588"/>
      <c r="J74" s="1588"/>
      <c r="K74" s="1588"/>
      <c r="L74" s="1588"/>
      <c r="M74" s="1588"/>
      <c r="N74" s="1588"/>
      <c r="O74" s="1588"/>
      <c r="P74" s="1588"/>
      <c r="Q74" s="1588"/>
      <c r="R74" s="13"/>
      <c r="S74" s="13"/>
      <c r="T74" s="1443">
        <f>T19</f>
        <v>0</v>
      </c>
      <c r="U74" s="1447"/>
      <c r="V74" s="1447"/>
      <c r="W74" s="1447"/>
      <c r="X74" s="1447"/>
      <c r="Y74" s="1447"/>
      <c r="Z74" s="1447"/>
    </row>
    <row r="75" spans="1:41" ht="12.75" customHeight="1">
      <c r="A75" s="2136"/>
      <c r="B75" s="1588"/>
      <c r="C75" s="1588"/>
      <c r="D75" s="1588"/>
      <c r="E75" s="1588"/>
      <c r="F75" s="1588"/>
      <c r="G75" s="1588"/>
      <c r="H75" s="1588"/>
      <c r="I75" s="1588"/>
      <c r="J75" s="1588"/>
      <c r="K75" s="1588"/>
      <c r="L75" s="1588"/>
      <c r="M75" s="1588"/>
      <c r="N75" s="1588"/>
      <c r="O75" s="1588"/>
      <c r="P75" s="1588"/>
      <c r="Q75" s="1588"/>
      <c r="R75" s="13"/>
      <c r="S75" s="13"/>
      <c r="T75" s="2137"/>
      <c r="U75" s="1588"/>
      <c r="V75" s="1588"/>
      <c r="W75" s="1588"/>
      <c r="X75" s="1588"/>
      <c r="Y75" s="1588"/>
      <c r="Z75" s="1588"/>
    </row>
    <row r="76" spans="1:41">
      <c r="A76" s="2136" t="str">
        <f>'Page 19'!A76</f>
        <v>Total Residential Construction Funds:</v>
      </c>
      <c r="B76" s="1588"/>
      <c r="C76" s="1588"/>
      <c r="D76" s="1588"/>
      <c r="E76" s="1588"/>
      <c r="F76" s="1588"/>
      <c r="G76" s="1588"/>
      <c r="H76" s="1588"/>
      <c r="I76" s="1588"/>
      <c r="J76" s="1588"/>
      <c r="K76" s="1588"/>
      <c r="L76" s="1588"/>
      <c r="M76" s="1588"/>
      <c r="N76" s="1588"/>
      <c r="O76" s="1588"/>
      <c r="P76" s="1588"/>
      <c r="Q76" s="1588"/>
      <c r="R76" s="13"/>
      <c r="S76" s="13"/>
      <c r="T76" s="2138">
        <f>SUM(T67:Z75)</f>
        <v>0</v>
      </c>
      <c r="U76" s="1757"/>
      <c r="V76" s="1757"/>
      <c r="W76" s="1757"/>
      <c r="X76" s="1757"/>
      <c r="Y76" s="1757"/>
      <c r="Z76" s="1757"/>
    </row>
    <row r="77" spans="1:41" s="761" customFormat="1" ht="10.5" customHeight="1">
      <c r="A77" s="759"/>
      <c r="B77" s="760" t="s">
        <v>993</v>
      </c>
      <c r="C77" s="759"/>
      <c r="D77" s="759"/>
      <c r="E77" s="759"/>
      <c r="F77" s="759"/>
      <c r="G77" s="759"/>
      <c r="H77" s="759"/>
      <c r="I77" s="759"/>
      <c r="J77" s="759"/>
      <c r="K77" s="759"/>
      <c r="L77" s="759"/>
      <c r="M77" s="759"/>
    </row>
    <row r="78" spans="1:41">
      <c r="A78" s="25"/>
      <c r="B78" s="34"/>
      <c r="C78" s="34"/>
      <c r="D78" s="34"/>
      <c r="E78" s="34"/>
      <c r="F78" s="34"/>
      <c r="G78" s="34"/>
      <c r="H78" s="34"/>
      <c r="I78" s="34"/>
      <c r="J78" s="34"/>
      <c r="K78" s="34"/>
      <c r="L78" s="34"/>
      <c r="M78" s="34"/>
    </row>
    <row r="79" spans="1:41" ht="14.25" customHeight="1">
      <c r="A79" s="25">
        <v>4</v>
      </c>
      <c r="B79" s="25" t="s">
        <v>994</v>
      </c>
      <c r="C79" s="34"/>
      <c r="D79" s="34"/>
      <c r="E79" s="34"/>
      <c r="F79" s="34"/>
      <c r="G79" s="34"/>
      <c r="H79" s="34"/>
      <c r="I79" s="34"/>
      <c r="J79" s="1591">
        <f>B67</f>
        <v>0</v>
      </c>
      <c r="K79" s="1592"/>
      <c r="L79" s="1592"/>
      <c r="M79" s="1592"/>
      <c r="N79" s="1592"/>
      <c r="O79" s="1592"/>
      <c r="P79" s="1592"/>
      <c r="Q79" s="1592"/>
      <c r="R79" s="1592"/>
      <c r="S79" s="1592"/>
      <c r="T79" s="1592"/>
      <c r="U79" s="1592"/>
      <c r="V79" s="1592"/>
      <c r="W79" s="1592"/>
      <c r="X79" s="1592"/>
      <c r="Y79" s="1560" t="s">
        <v>1511</v>
      </c>
      <c r="Z79" s="1560"/>
      <c r="AA79" s="1560"/>
      <c r="AB79" s="1560"/>
      <c r="AC79" s="1447">
        <f>'Page 19'!AC79</f>
        <v>0</v>
      </c>
      <c r="AD79" s="1447"/>
      <c r="AE79" s="1447"/>
      <c r="AF79" s="1447"/>
      <c r="AG79" s="1447"/>
      <c r="AH79" s="1447"/>
      <c r="AI79" s="1447"/>
      <c r="AJ79" s="1447"/>
      <c r="AK79" s="1447"/>
      <c r="AL79" s="1447"/>
      <c r="AM79" s="1447"/>
      <c r="AN79" s="1447"/>
      <c r="AO79" s="1447"/>
    </row>
    <row r="80" spans="1:41" ht="14.25" customHeight="1">
      <c r="A80" s="34"/>
      <c r="B80" s="25" t="s">
        <v>116</v>
      </c>
      <c r="C80" s="34"/>
      <c r="D80" s="34"/>
      <c r="E80" s="1512">
        <f>'Page 19'!E80</f>
        <v>0</v>
      </c>
      <c r="F80" s="1447"/>
      <c r="G80" s="1447"/>
      <c r="H80" s="1447"/>
      <c r="I80" s="1447"/>
      <c r="J80" s="1447"/>
      <c r="K80" s="1447"/>
      <c r="L80" s="1447"/>
      <c r="M80" s="1447"/>
      <c r="N80" s="1447"/>
      <c r="O80" s="1447"/>
      <c r="P80" s="1447"/>
      <c r="Q80" s="1447"/>
      <c r="R80" s="1447"/>
      <c r="S80" s="1447"/>
      <c r="T80" s="1447"/>
      <c r="U80" s="1447"/>
      <c r="V80" s="1447"/>
      <c r="W80" s="1447"/>
      <c r="X80" s="1447"/>
      <c r="Y80" s="1447"/>
      <c r="Z80" s="1447"/>
      <c r="AA80" s="1447"/>
      <c r="AB80" s="1447"/>
      <c r="AC80" s="1447"/>
      <c r="AD80" s="1447"/>
      <c r="AE80" s="1447"/>
      <c r="AF80" s="1447"/>
      <c r="AG80" s="1447"/>
      <c r="AH80" s="1447"/>
      <c r="AI80" s="1447"/>
      <c r="AJ80" s="1447"/>
      <c r="AK80" s="1447"/>
      <c r="AL80" s="1447"/>
      <c r="AM80" s="1447"/>
      <c r="AN80" s="1447"/>
      <c r="AO80" s="1447"/>
    </row>
    <row r="81" spans="1:41" ht="14.25" customHeight="1">
      <c r="A81" s="34"/>
      <c r="B81" s="25" t="s">
        <v>1677</v>
      </c>
      <c r="C81" s="34"/>
      <c r="D81" s="2134">
        <f>'Page 19'!D81</f>
        <v>0</v>
      </c>
      <c r="E81" s="2135"/>
      <c r="F81" s="2135"/>
      <c r="G81" s="2135"/>
      <c r="H81" s="2135"/>
      <c r="I81" s="2135"/>
      <c r="J81" s="2135"/>
      <c r="K81" s="2135"/>
      <c r="L81" s="2135"/>
      <c r="M81" s="2135"/>
      <c r="N81" s="2135"/>
      <c r="O81" s="2135"/>
      <c r="P81" s="2135"/>
      <c r="Q81" s="2135"/>
      <c r="T81" s="169" t="s">
        <v>974</v>
      </c>
      <c r="U81" s="1589">
        <f>'Page 19'!U81</f>
        <v>0</v>
      </c>
      <c r="V81" s="1589"/>
      <c r="AA81" s="169" t="s">
        <v>1679</v>
      </c>
      <c r="AB81" s="1589">
        <f>'Page 19'!AB81</f>
        <v>0</v>
      </c>
      <c r="AC81" s="1589"/>
      <c r="AD81" s="1589"/>
      <c r="AE81" s="1589"/>
      <c r="AF81" s="1589"/>
      <c r="AH81" s="25" t="s">
        <v>976</v>
      </c>
      <c r="AK81" s="1589">
        <f>'Page 19'!AK81</f>
        <v>0</v>
      </c>
      <c r="AL81" s="1589"/>
      <c r="AM81" s="1589"/>
      <c r="AN81" s="1589"/>
      <c r="AO81" s="1589"/>
    </row>
    <row r="82" spans="1:41" s="22" customFormat="1" ht="4.5" customHeight="1">
      <c r="A82" s="241"/>
      <c r="B82" s="185"/>
      <c r="C82" s="241"/>
      <c r="D82" s="212"/>
      <c r="E82" s="49"/>
      <c r="F82" s="49"/>
      <c r="G82" s="49"/>
      <c r="H82" s="49"/>
      <c r="I82" s="49"/>
      <c r="J82" s="49"/>
      <c r="K82" s="49"/>
      <c r="L82" s="49"/>
      <c r="M82" s="49"/>
      <c r="N82" s="49"/>
      <c r="O82" s="49"/>
      <c r="P82" s="49"/>
      <c r="Q82" s="49"/>
      <c r="T82" s="242"/>
      <c r="U82" s="72"/>
      <c r="V82" s="72"/>
      <c r="AA82" s="242"/>
      <c r="AB82" s="243"/>
      <c r="AC82" s="72"/>
      <c r="AD82" s="72"/>
      <c r="AE82" s="72"/>
      <c r="AF82" s="72"/>
      <c r="AH82" s="185"/>
      <c r="AK82" s="72"/>
      <c r="AL82" s="72"/>
      <c r="AM82" s="72"/>
      <c r="AN82" s="72"/>
      <c r="AO82" s="72"/>
    </row>
    <row r="83" spans="1:41">
      <c r="A83" s="231" t="s">
        <v>2267</v>
      </c>
      <c r="B83" s="232"/>
      <c r="C83" s="484">
        <f>'Page 19'!C83</f>
        <v>0</v>
      </c>
      <c r="D83" s="233" t="s">
        <v>2268</v>
      </c>
      <c r="E83" s="232"/>
      <c r="F83" s="232"/>
      <c r="G83" s="232"/>
      <c r="H83" s="232"/>
      <c r="I83" s="232"/>
      <c r="J83" s="484">
        <f>'Page 19'!J83</f>
        <v>0</v>
      </c>
      <c r="K83" s="233" t="s">
        <v>2268</v>
      </c>
      <c r="L83" s="232"/>
      <c r="M83" s="232"/>
      <c r="N83" s="224"/>
      <c r="O83" s="224"/>
      <c r="P83" s="224"/>
      <c r="Q83" s="484">
        <f>'Page 19'!Q83</f>
        <v>0</v>
      </c>
      <c r="R83" s="233" t="s">
        <v>2269</v>
      </c>
      <c r="S83" s="224"/>
      <c r="T83" s="224"/>
      <c r="U83" s="224"/>
      <c r="V83" s="224"/>
      <c r="W83" s="484">
        <f>'Page 19'!W83</f>
        <v>0</v>
      </c>
      <c r="X83" s="233" t="s">
        <v>622</v>
      </c>
      <c r="Y83" s="224"/>
      <c r="Z83" s="224"/>
      <c r="AA83" s="484">
        <f>'Page 19'!AA83</f>
        <v>0</v>
      </c>
      <c r="AB83" s="233" t="s">
        <v>2270</v>
      </c>
      <c r="AC83" s="224"/>
      <c r="AD83" s="224"/>
      <c r="AE83" s="224"/>
      <c r="AF83" s="224"/>
      <c r="AG83" s="484">
        <f>'Page 19'!AG83</f>
        <v>0</v>
      </c>
      <c r="AH83" s="233" t="s">
        <v>621</v>
      </c>
      <c r="AI83" s="224"/>
      <c r="AJ83" s="224"/>
      <c r="AK83" s="484">
        <f>'Page 19'!AK83</f>
        <v>0</v>
      </c>
      <c r="AL83" s="233" t="s">
        <v>2271</v>
      </c>
      <c r="AM83" s="224"/>
      <c r="AN83" s="224"/>
      <c r="AO83" s="225"/>
    </row>
    <row r="84" spans="1:41">
      <c r="A84" s="87"/>
      <c r="B84" s="38"/>
      <c r="C84" s="484">
        <f>'Page 19'!C84</f>
        <v>0</v>
      </c>
      <c r="D84" s="234" t="s">
        <v>2272</v>
      </c>
      <c r="E84" s="38"/>
      <c r="F84" s="38"/>
      <c r="G84" s="38"/>
      <c r="H84" s="38"/>
      <c r="I84" s="38"/>
      <c r="J84" s="484">
        <f>'Page 19'!J84</f>
        <v>0</v>
      </c>
      <c r="K84" s="234" t="s">
        <v>1807</v>
      </c>
      <c r="L84" s="38"/>
      <c r="M84" s="38"/>
      <c r="N84" s="26"/>
      <c r="O84" s="26"/>
      <c r="P84" s="26"/>
      <c r="Q84" s="484">
        <f>'Page 19'!Q84</f>
        <v>0</v>
      </c>
      <c r="R84" s="234" t="s">
        <v>1808</v>
      </c>
      <c r="S84" s="26"/>
      <c r="T84" s="26"/>
      <c r="U84" s="26"/>
      <c r="V84" s="26"/>
      <c r="W84" s="484">
        <f>'Page 19'!W84</f>
        <v>0</v>
      </c>
      <c r="X84" s="234" t="s">
        <v>1809</v>
      </c>
      <c r="Y84" s="26"/>
      <c r="Z84" s="26"/>
      <c r="AA84" s="484">
        <f>'Page 19'!AA84</f>
        <v>0</v>
      </c>
      <c r="AB84" s="234" t="s">
        <v>1299</v>
      </c>
      <c r="AC84" s="26"/>
      <c r="AD84" s="26"/>
      <c r="AE84" s="26"/>
      <c r="AF84" s="26"/>
      <c r="AG84" s="1581">
        <f>'Page 19'!AG84</f>
        <v>0</v>
      </c>
      <c r="AH84" s="1581"/>
      <c r="AI84" s="1581"/>
      <c r="AJ84" s="1581"/>
      <c r="AK84" s="1581"/>
      <c r="AL84" s="1581"/>
      <c r="AM84" s="1581"/>
      <c r="AN84" s="1581"/>
      <c r="AO84" s="1582"/>
    </row>
    <row r="85" spans="1:41">
      <c r="A85" s="168"/>
      <c r="B85" s="34"/>
      <c r="C85" s="34"/>
      <c r="D85" s="34"/>
      <c r="E85" s="34"/>
      <c r="F85" s="34"/>
      <c r="G85" s="34"/>
      <c r="H85" s="34"/>
      <c r="I85" s="34"/>
      <c r="J85" s="34"/>
      <c r="K85" s="34"/>
      <c r="L85" s="34"/>
      <c r="M85" s="34"/>
    </row>
    <row r="86" spans="1:41">
      <c r="A86" s="231" t="s">
        <v>1810</v>
      </c>
      <c r="B86" s="232"/>
      <c r="C86" s="484">
        <f>'Page 19'!C86</f>
        <v>0</v>
      </c>
      <c r="D86" s="233" t="s">
        <v>1811</v>
      </c>
      <c r="E86" s="232"/>
      <c r="F86" s="232"/>
      <c r="G86" s="232"/>
      <c r="H86" s="232"/>
      <c r="I86" s="232"/>
      <c r="J86" s="484">
        <f>'Page 19'!J86</f>
        <v>0</v>
      </c>
      <c r="K86" s="233" t="s">
        <v>1813</v>
      </c>
      <c r="L86" s="232"/>
      <c r="M86" s="232"/>
      <c r="N86" s="224"/>
      <c r="O86" s="224"/>
      <c r="P86" s="224"/>
      <c r="Q86" s="484">
        <f>'Page 19'!Q86</f>
        <v>0</v>
      </c>
      <c r="R86" s="233" t="s">
        <v>1814</v>
      </c>
      <c r="S86" s="224"/>
      <c r="T86" s="224"/>
      <c r="U86" s="224"/>
      <c r="V86" s="224"/>
      <c r="W86" s="484">
        <f>'Page 19'!W86</f>
        <v>0</v>
      </c>
      <c r="X86" s="233" t="s">
        <v>1812</v>
      </c>
      <c r="Y86" s="224"/>
      <c r="Z86" s="224"/>
      <c r="AA86" s="484">
        <f>'Page 19'!AA86</f>
        <v>0</v>
      </c>
      <c r="AB86" s="233" t="s">
        <v>1815</v>
      </c>
      <c r="AC86" s="224"/>
      <c r="AD86" s="224"/>
      <c r="AE86" s="224"/>
      <c r="AF86" s="224"/>
      <c r="AG86" s="484">
        <f>'Page 19'!AG86</f>
        <v>0</v>
      </c>
      <c r="AH86" s="233" t="s">
        <v>1816</v>
      </c>
      <c r="AI86" s="224"/>
      <c r="AJ86" s="224"/>
      <c r="AK86" s="224"/>
      <c r="AL86" s="224"/>
      <c r="AM86" s="224"/>
      <c r="AN86" s="224"/>
      <c r="AO86" s="225"/>
    </row>
    <row r="87" spans="1:41">
      <c r="A87" s="87"/>
      <c r="B87" s="26"/>
      <c r="C87" s="484">
        <f>'Page 19'!C87</f>
        <v>0</v>
      </c>
      <c r="D87" s="235" t="s">
        <v>2391</v>
      </c>
      <c r="E87" s="38"/>
      <c r="F87" s="38"/>
      <c r="G87" s="38"/>
      <c r="H87" s="38"/>
      <c r="I87" s="38"/>
      <c r="J87" s="484">
        <f>'Page 19'!J87</f>
        <v>0</v>
      </c>
      <c r="K87" s="234" t="s">
        <v>2392</v>
      </c>
      <c r="L87" s="38"/>
      <c r="M87" s="38"/>
      <c r="N87" s="26"/>
      <c r="O87" s="26"/>
      <c r="P87" s="26"/>
      <c r="Q87" s="484">
        <f>'Page 19'!Q87</f>
        <v>0</v>
      </c>
      <c r="R87" s="234" t="s">
        <v>2393</v>
      </c>
      <c r="S87" s="26"/>
      <c r="T87" s="26"/>
      <c r="U87" s="26"/>
      <c r="V87" s="26"/>
      <c r="W87" s="1593">
        <f>'Page 19'!W87</f>
        <v>0</v>
      </c>
      <c r="X87" s="1583"/>
      <c r="Y87" s="1583"/>
      <c r="Z87" s="1583"/>
      <c r="AA87" s="1583"/>
      <c r="AB87" s="1583"/>
      <c r="AC87" s="1583"/>
      <c r="AD87" s="1583"/>
      <c r="AE87" s="1583"/>
      <c r="AF87" s="1583"/>
      <c r="AG87" s="1583"/>
      <c r="AH87" s="1583"/>
      <c r="AI87" s="1583"/>
      <c r="AJ87" s="1583"/>
      <c r="AK87" s="1583"/>
      <c r="AL87" s="1583"/>
      <c r="AM87" s="1583"/>
      <c r="AN87" s="1583"/>
      <c r="AO87" s="1584"/>
    </row>
    <row r="88" spans="1:41">
      <c r="A88" s="25"/>
      <c r="B88" s="34"/>
      <c r="C88" s="34"/>
      <c r="D88" s="34"/>
      <c r="E88" s="34"/>
      <c r="F88" s="34"/>
      <c r="G88" s="34"/>
      <c r="H88" s="34"/>
      <c r="I88" s="34"/>
      <c r="J88" s="34"/>
      <c r="K88" s="34"/>
      <c r="L88" s="34"/>
      <c r="M88" s="34"/>
    </row>
    <row r="89" spans="1:41" ht="14.25" customHeight="1">
      <c r="A89" s="25">
        <v>5</v>
      </c>
      <c r="B89" s="25" t="s">
        <v>994</v>
      </c>
      <c r="C89" s="34"/>
      <c r="D89" s="34"/>
      <c r="E89" s="34"/>
      <c r="F89" s="34"/>
      <c r="G89" s="34"/>
      <c r="H89" s="34"/>
      <c r="I89" s="34"/>
      <c r="J89" s="1591">
        <f>B69</f>
        <v>0</v>
      </c>
      <c r="K89" s="1592"/>
      <c r="L89" s="1592"/>
      <c r="M89" s="1592"/>
      <c r="N89" s="1592"/>
      <c r="O89" s="1592"/>
      <c r="P89" s="1592"/>
      <c r="Q89" s="1592"/>
      <c r="R89" s="1592"/>
      <c r="S89" s="1592"/>
      <c r="T89" s="1592"/>
      <c r="U89" s="1592"/>
      <c r="V89" s="1592"/>
      <c r="W89" s="1592"/>
      <c r="X89" s="1592"/>
      <c r="Y89" s="1560" t="s">
        <v>1511</v>
      </c>
      <c r="Z89" s="1560"/>
      <c r="AA89" s="1560"/>
      <c r="AB89" s="1560"/>
      <c r="AC89" s="1447">
        <f>'Page 19'!AC89</f>
        <v>0</v>
      </c>
      <c r="AD89" s="1447"/>
      <c r="AE89" s="1447"/>
      <c r="AF89" s="1447"/>
      <c r="AG89" s="1447"/>
      <c r="AH89" s="1447"/>
      <c r="AI89" s="1447"/>
      <c r="AJ89" s="1447"/>
      <c r="AK89" s="1447"/>
      <c r="AL89" s="1447"/>
      <c r="AM89" s="1447"/>
      <c r="AN89" s="1447"/>
      <c r="AO89" s="1447"/>
    </row>
    <row r="90" spans="1:41" ht="14.25" customHeight="1">
      <c r="A90" s="34"/>
      <c r="B90" s="25" t="s">
        <v>116</v>
      </c>
      <c r="C90" s="34"/>
      <c r="D90" s="34"/>
      <c r="E90" s="1512">
        <f>'Page 19'!E90</f>
        <v>0</v>
      </c>
      <c r="F90" s="1447"/>
      <c r="G90" s="1447"/>
      <c r="H90" s="1447"/>
      <c r="I90" s="1447"/>
      <c r="J90" s="1447"/>
      <c r="K90" s="1447"/>
      <c r="L90" s="1447"/>
      <c r="M90" s="1447"/>
      <c r="N90" s="1447"/>
      <c r="O90" s="1447"/>
      <c r="P90" s="1447"/>
      <c r="Q90" s="1447"/>
      <c r="R90" s="1447"/>
      <c r="S90" s="1447"/>
      <c r="T90" s="1447"/>
      <c r="U90" s="1447"/>
      <c r="V90" s="1447"/>
      <c r="W90" s="1447"/>
      <c r="X90" s="1447"/>
      <c r="Y90" s="1447"/>
      <c r="Z90" s="1447"/>
      <c r="AA90" s="1447"/>
      <c r="AB90" s="1447"/>
      <c r="AC90" s="1447"/>
      <c r="AD90" s="1447"/>
      <c r="AE90" s="1447"/>
      <c r="AF90" s="1447"/>
      <c r="AG90" s="1447"/>
      <c r="AH90" s="1447"/>
      <c r="AI90" s="1447"/>
      <c r="AJ90" s="1447"/>
      <c r="AK90" s="1447"/>
      <c r="AL90" s="1447"/>
      <c r="AM90" s="1447"/>
      <c r="AN90" s="1447"/>
      <c r="AO90" s="1447"/>
    </row>
    <row r="91" spans="1:41" ht="14.25" customHeight="1">
      <c r="A91" s="34"/>
      <c r="B91" s="25" t="s">
        <v>1677</v>
      </c>
      <c r="C91" s="34"/>
      <c r="D91" s="2134">
        <f>'Page 19'!D91</f>
        <v>0</v>
      </c>
      <c r="E91" s="2135"/>
      <c r="F91" s="2135"/>
      <c r="G91" s="2135"/>
      <c r="H91" s="2135"/>
      <c r="I91" s="2135"/>
      <c r="J91" s="2135"/>
      <c r="K91" s="2135"/>
      <c r="L91" s="2135"/>
      <c r="M91" s="2135"/>
      <c r="N91" s="2135"/>
      <c r="O91" s="2135"/>
      <c r="P91" s="2135"/>
      <c r="Q91" s="2135"/>
      <c r="T91" s="169" t="s">
        <v>974</v>
      </c>
      <c r="U91" s="1589">
        <f>'Page 19'!U91</f>
        <v>0</v>
      </c>
      <c r="V91" s="1589"/>
      <c r="AA91" s="169" t="s">
        <v>1679</v>
      </c>
      <c r="AB91" s="1589">
        <f>'Page 19'!AB91</f>
        <v>0</v>
      </c>
      <c r="AC91" s="1589"/>
      <c r="AD91" s="1589"/>
      <c r="AE91" s="1589"/>
      <c r="AF91" s="1589"/>
      <c r="AH91" s="25" t="s">
        <v>976</v>
      </c>
      <c r="AK91" s="1589">
        <f>'Page 19'!AK91</f>
        <v>0</v>
      </c>
      <c r="AL91" s="1589"/>
      <c r="AM91" s="1589"/>
      <c r="AN91" s="1589"/>
      <c r="AO91" s="1589"/>
    </row>
    <row r="92" spans="1:41" s="22" customFormat="1" ht="4.5" customHeight="1">
      <c r="A92" s="241"/>
      <c r="B92" s="185"/>
      <c r="C92" s="241"/>
      <c r="D92" s="212"/>
      <c r="E92" s="49"/>
      <c r="F92" s="49"/>
      <c r="G92" s="49"/>
      <c r="H92" s="49"/>
      <c r="I92" s="49"/>
      <c r="J92" s="49"/>
      <c r="K92" s="49"/>
      <c r="L92" s="49"/>
      <c r="M92" s="49"/>
      <c r="N92" s="49"/>
      <c r="O92" s="49"/>
      <c r="P92" s="49"/>
      <c r="Q92" s="49"/>
      <c r="T92" s="242"/>
      <c r="U92" s="72"/>
      <c r="V92" s="72"/>
      <c r="AA92" s="242"/>
      <c r="AB92" s="243"/>
      <c r="AC92" s="72"/>
      <c r="AD92" s="72"/>
      <c r="AE92" s="72"/>
      <c r="AF92" s="72"/>
      <c r="AH92" s="185"/>
      <c r="AK92" s="72"/>
      <c r="AL92" s="72"/>
      <c r="AM92" s="72"/>
      <c r="AN92" s="72"/>
      <c r="AO92" s="72"/>
    </row>
    <row r="93" spans="1:41">
      <c r="A93" s="231" t="s">
        <v>2267</v>
      </c>
      <c r="B93" s="232"/>
      <c r="C93" s="484">
        <f>'Page 19'!C93</f>
        <v>0</v>
      </c>
      <c r="D93" s="233" t="s">
        <v>2268</v>
      </c>
      <c r="E93" s="232"/>
      <c r="F93" s="232"/>
      <c r="G93" s="232"/>
      <c r="H93" s="232"/>
      <c r="I93" s="232"/>
      <c r="J93" s="484">
        <f>'Page 19'!J93</f>
        <v>0</v>
      </c>
      <c r="K93" s="233" t="s">
        <v>2268</v>
      </c>
      <c r="L93" s="232"/>
      <c r="M93" s="232"/>
      <c r="N93" s="224"/>
      <c r="O93" s="224"/>
      <c r="P93" s="224"/>
      <c r="Q93" s="484">
        <f>'Page 19'!Q93</f>
        <v>0</v>
      </c>
      <c r="R93" s="233" t="s">
        <v>2269</v>
      </c>
      <c r="S93" s="224"/>
      <c r="T93" s="224"/>
      <c r="U93" s="224"/>
      <c r="V93" s="224"/>
      <c r="W93" s="484">
        <f>'Page 19'!W93</f>
        <v>0</v>
      </c>
      <c r="X93" s="233" t="s">
        <v>622</v>
      </c>
      <c r="Y93" s="224"/>
      <c r="Z93" s="224"/>
      <c r="AA93" s="484">
        <f>'Page 19'!AA93</f>
        <v>0</v>
      </c>
      <c r="AB93" s="233" t="s">
        <v>2270</v>
      </c>
      <c r="AC93" s="224"/>
      <c r="AD93" s="224"/>
      <c r="AE93" s="224"/>
      <c r="AF93" s="224"/>
      <c r="AG93" s="484">
        <f>'Page 19'!AG93</f>
        <v>0</v>
      </c>
      <c r="AH93" s="233" t="s">
        <v>621</v>
      </c>
      <c r="AI93" s="224"/>
      <c r="AJ93" s="224"/>
      <c r="AK93" s="484">
        <f>'Page 19'!AK93</f>
        <v>0</v>
      </c>
      <c r="AL93" s="233" t="s">
        <v>2271</v>
      </c>
      <c r="AM93" s="224"/>
      <c r="AN93" s="224"/>
      <c r="AO93" s="225"/>
    </row>
    <row r="94" spans="1:41">
      <c r="A94" s="87"/>
      <c r="B94" s="38"/>
      <c r="C94" s="484">
        <f>'Page 19'!C94</f>
        <v>0</v>
      </c>
      <c r="D94" s="234" t="s">
        <v>2272</v>
      </c>
      <c r="E94" s="38"/>
      <c r="F94" s="38"/>
      <c r="G94" s="38"/>
      <c r="H94" s="38"/>
      <c r="I94" s="38"/>
      <c r="J94" s="484">
        <f>'Page 19'!J94</f>
        <v>0</v>
      </c>
      <c r="K94" s="234" t="s">
        <v>1807</v>
      </c>
      <c r="L94" s="38"/>
      <c r="M94" s="38"/>
      <c r="N94" s="26"/>
      <c r="O94" s="26"/>
      <c r="P94" s="26"/>
      <c r="Q94" s="484">
        <f>'Page 19'!Q94</f>
        <v>0</v>
      </c>
      <c r="R94" s="234" t="s">
        <v>1808</v>
      </c>
      <c r="S94" s="26"/>
      <c r="T94" s="26"/>
      <c r="U94" s="26"/>
      <c r="V94" s="26"/>
      <c r="W94" s="484">
        <f>'Page 19'!W94</f>
        <v>0</v>
      </c>
      <c r="X94" s="234" t="s">
        <v>1809</v>
      </c>
      <c r="Y94" s="26"/>
      <c r="Z94" s="26"/>
      <c r="AA94" s="484">
        <f>'Page 19'!AA94</f>
        <v>0</v>
      </c>
      <c r="AB94" s="234" t="s">
        <v>1299</v>
      </c>
      <c r="AC94" s="26"/>
      <c r="AD94" s="26"/>
      <c r="AE94" s="26"/>
      <c r="AF94" s="26"/>
      <c r="AG94" s="1581">
        <f>'Page 19'!AG94</f>
        <v>0</v>
      </c>
      <c r="AH94" s="1581"/>
      <c r="AI94" s="1581"/>
      <c r="AJ94" s="1581"/>
      <c r="AK94" s="1581"/>
      <c r="AL94" s="1581"/>
      <c r="AM94" s="1581"/>
      <c r="AN94" s="1581"/>
      <c r="AO94" s="1582"/>
    </row>
    <row r="95" spans="1:41">
      <c r="A95" s="168"/>
      <c r="B95" s="34"/>
      <c r="C95" s="34"/>
      <c r="D95" s="34"/>
      <c r="E95" s="34"/>
      <c r="F95" s="34"/>
      <c r="G95" s="34"/>
      <c r="H95" s="34"/>
      <c r="I95" s="34"/>
      <c r="J95" s="34"/>
      <c r="K95" s="34"/>
      <c r="L95" s="34"/>
      <c r="M95" s="34"/>
    </row>
    <row r="96" spans="1:41">
      <c r="A96" s="231" t="s">
        <v>1810</v>
      </c>
      <c r="B96" s="232"/>
      <c r="C96" s="484">
        <f>'Page 19'!C96</f>
        <v>0</v>
      </c>
      <c r="D96" s="233" t="s">
        <v>1811</v>
      </c>
      <c r="E96" s="232"/>
      <c r="F96" s="232"/>
      <c r="G96" s="232"/>
      <c r="H96" s="232"/>
      <c r="I96" s="232"/>
      <c r="J96" s="484">
        <f>'Page 19'!J96</f>
        <v>0</v>
      </c>
      <c r="K96" s="233" t="s">
        <v>1813</v>
      </c>
      <c r="L96" s="232"/>
      <c r="M96" s="232"/>
      <c r="N96" s="224"/>
      <c r="O96" s="224"/>
      <c r="P96" s="224"/>
      <c r="Q96" s="484">
        <f>'Page 19'!Q96</f>
        <v>0</v>
      </c>
      <c r="R96" s="233" t="s">
        <v>1814</v>
      </c>
      <c r="S96" s="224"/>
      <c r="T96" s="224"/>
      <c r="U96" s="224"/>
      <c r="V96" s="224"/>
      <c r="W96" s="484">
        <f>'Page 19'!W96</f>
        <v>0</v>
      </c>
      <c r="X96" s="233" t="s">
        <v>1812</v>
      </c>
      <c r="Y96" s="224"/>
      <c r="Z96" s="224"/>
      <c r="AA96" s="484">
        <f>'Page 19'!AA96</f>
        <v>0</v>
      </c>
      <c r="AB96" s="233" t="s">
        <v>1815</v>
      </c>
      <c r="AC96" s="224"/>
      <c r="AD96" s="224"/>
      <c r="AE96" s="224"/>
      <c r="AF96" s="224"/>
      <c r="AG96" s="484">
        <f>'Page 19'!AG96</f>
        <v>0</v>
      </c>
      <c r="AH96" s="233" t="s">
        <v>1816</v>
      </c>
      <c r="AI96" s="224"/>
      <c r="AJ96" s="224"/>
      <c r="AK96" s="224"/>
      <c r="AL96" s="224"/>
      <c r="AM96" s="224"/>
      <c r="AN96" s="224"/>
      <c r="AO96" s="225"/>
    </row>
    <row r="97" spans="1:41">
      <c r="A97" s="87"/>
      <c r="B97" s="26"/>
      <c r="C97" s="484">
        <f>'Page 19'!C97</f>
        <v>0</v>
      </c>
      <c r="D97" s="235" t="s">
        <v>2391</v>
      </c>
      <c r="E97" s="38"/>
      <c r="F97" s="38"/>
      <c r="G97" s="38"/>
      <c r="H97" s="38"/>
      <c r="I97" s="38"/>
      <c r="J97" s="484">
        <f>'Page 19'!J97</f>
        <v>0</v>
      </c>
      <c r="K97" s="234" t="s">
        <v>2392</v>
      </c>
      <c r="L97" s="38"/>
      <c r="M97" s="38"/>
      <c r="N97" s="26"/>
      <c r="O97" s="26"/>
      <c r="P97" s="26"/>
      <c r="Q97" s="484">
        <f>'Page 19'!Q97</f>
        <v>0</v>
      </c>
      <c r="R97" s="234" t="s">
        <v>2393</v>
      </c>
      <c r="S97" s="26"/>
      <c r="T97" s="26"/>
      <c r="U97" s="26"/>
      <c r="V97" s="26"/>
      <c r="W97" s="1593">
        <f>'Page 19'!W97</f>
        <v>0</v>
      </c>
      <c r="X97" s="1583"/>
      <c r="Y97" s="1583"/>
      <c r="Z97" s="1583"/>
      <c r="AA97" s="1583"/>
      <c r="AB97" s="1583"/>
      <c r="AC97" s="1583"/>
      <c r="AD97" s="1583"/>
      <c r="AE97" s="1583"/>
      <c r="AF97" s="1583"/>
      <c r="AG97" s="1583"/>
      <c r="AH97" s="1583"/>
      <c r="AI97" s="1583"/>
      <c r="AJ97" s="1583"/>
      <c r="AK97" s="1583"/>
      <c r="AL97" s="1583"/>
      <c r="AM97" s="1583"/>
      <c r="AN97" s="1583"/>
      <c r="AO97" s="1584"/>
    </row>
    <row r="98" spans="1:41">
      <c r="A98" s="168"/>
      <c r="B98" s="34"/>
      <c r="C98" s="34"/>
      <c r="D98" s="34"/>
      <c r="E98" s="34"/>
      <c r="F98" s="34"/>
      <c r="G98" s="34"/>
      <c r="H98" s="34"/>
      <c r="I98" s="34"/>
      <c r="J98" s="34"/>
      <c r="K98" s="34"/>
      <c r="L98" s="34"/>
      <c r="M98" s="34"/>
    </row>
    <row r="99" spans="1:41" ht="14.25" customHeight="1">
      <c r="A99" s="25">
        <v>6</v>
      </c>
      <c r="B99" s="25" t="s">
        <v>994</v>
      </c>
      <c r="C99" s="34"/>
      <c r="D99" s="34"/>
      <c r="E99" s="34"/>
      <c r="F99" s="34"/>
      <c r="G99" s="34"/>
      <c r="H99" s="34"/>
      <c r="I99" s="34"/>
      <c r="J99" s="1591">
        <f>B71</f>
        <v>0</v>
      </c>
      <c r="K99" s="1592"/>
      <c r="L99" s="1592"/>
      <c r="M99" s="1592"/>
      <c r="N99" s="1592"/>
      <c r="O99" s="1592"/>
      <c r="P99" s="1592"/>
      <c r="Q99" s="1592"/>
      <c r="R99" s="1592"/>
      <c r="S99" s="1592"/>
      <c r="T99" s="1592"/>
      <c r="U99" s="1592"/>
      <c r="V99" s="1592"/>
      <c r="W99" s="1592"/>
      <c r="X99" s="1592"/>
      <c r="Y99" s="1560" t="s">
        <v>1511</v>
      </c>
      <c r="Z99" s="1560"/>
      <c r="AA99" s="1560"/>
      <c r="AB99" s="1560"/>
      <c r="AC99" s="1447">
        <f>'Page 19'!AC99</f>
        <v>0</v>
      </c>
      <c r="AD99" s="1447"/>
      <c r="AE99" s="1447"/>
      <c r="AF99" s="1447"/>
      <c r="AG99" s="1447"/>
      <c r="AH99" s="1447"/>
      <c r="AI99" s="1447"/>
      <c r="AJ99" s="1447"/>
      <c r="AK99" s="1447"/>
      <c r="AL99" s="1447"/>
      <c r="AM99" s="1447"/>
      <c r="AN99" s="1447"/>
      <c r="AO99" s="1447"/>
    </row>
    <row r="100" spans="1:41" ht="14.25" customHeight="1">
      <c r="A100" s="34"/>
      <c r="B100" s="25" t="s">
        <v>116</v>
      </c>
      <c r="C100" s="34"/>
      <c r="D100" s="34"/>
      <c r="E100" s="1512">
        <f>'Page 19'!E100</f>
        <v>0</v>
      </c>
      <c r="F100" s="1447"/>
      <c r="G100" s="1447"/>
      <c r="H100" s="1447"/>
      <c r="I100" s="1447"/>
      <c r="J100" s="1447"/>
      <c r="K100" s="1447"/>
      <c r="L100" s="1447"/>
      <c r="M100" s="1447"/>
      <c r="N100" s="1447"/>
      <c r="O100" s="1447"/>
      <c r="P100" s="1447"/>
      <c r="Q100" s="1447"/>
      <c r="R100" s="1447"/>
      <c r="S100" s="1447"/>
      <c r="T100" s="1447"/>
      <c r="U100" s="1447"/>
      <c r="V100" s="1447"/>
      <c r="W100" s="1447"/>
      <c r="X100" s="1447"/>
      <c r="Y100" s="1447"/>
      <c r="Z100" s="1447"/>
      <c r="AA100" s="1447"/>
      <c r="AB100" s="1447"/>
      <c r="AC100" s="1447"/>
      <c r="AD100" s="1447"/>
      <c r="AE100" s="1447"/>
      <c r="AF100" s="1447"/>
      <c r="AG100" s="1447"/>
      <c r="AH100" s="1447"/>
      <c r="AI100" s="1447"/>
      <c r="AJ100" s="1447"/>
      <c r="AK100" s="1447"/>
      <c r="AL100" s="1447"/>
      <c r="AM100" s="1447"/>
      <c r="AN100" s="1447"/>
      <c r="AO100" s="1447"/>
    </row>
    <row r="101" spans="1:41" ht="14.25" customHeight="1">
      <c r="A101" s="34"/>
      <c r="B101" s="25" t="s">
        <v>1677</v>
      </c>
      <c r="C101" s="34"/>
      <c r="D101" s="2134">
        <f>'Page 19'!D101</f>
        <v>0</v>
      </c>
      <c r="E101" s="2135"/>
      <c r="F101" s="2135"/>
      <c r="G101" s="2135"/>
      <c r="H101" s="2135"/>
      <c r="I101" s="2135"/>
      <c r="J101" s="2135"/>
      <c r="K101" s="2135"/>
      <c r="L101" s="2135"/>
      <c r="M101" s="2135"/>
      <c r="N101" s="2135"/>
      <c r="O101" s="2135"/>
      <c r="P101" s="2135"/>
      <c r="Q101" s="2135"/>
      <c r="T101" s="169" t="s">
        <v>974</v>
      </c>
      <c r="U101" s="1589">
        <f>'Page 19'!U101</f>
        <v>0</v>
      </c>
      <c r="V101" s="1589"/>
      <c r="AA101" s="169" t="s">
        <v>1679</v>
      </c>
      <c r="AB101" s="1589">
        <f>'Page 19'!AB101</f>
        <v>0</v>
      </c>
      <c r="AC101" s="1589"/>
      <c r="AD101" s="1589"/>
      <c r="AE101" s="1589"/>
      <c r="AF101" s="1589"/>
      <c r="AH101" s="25" t="s">
        <v>976</v>
      </c>
      <c r="AK101" s="1589">
        <f>'Page 19'!AK101</f>
        <v>0</v>
      </c>
      <c r="AL101" s="1589"/>
      <c r="AM101" s="1589"/>
      <c r="AN101" s="1589"/>
      <c r="AO101" s="1589"/>
    </row>
    <row r="102" spans="1:41" s="22" customFormat="1" ht="4.5" customHeight="1">
      <c r="A102" s="241"/>
      <c r="B102" s="185"/>
      <c r="C102" s="241"/>
      <c r="D102" s="212"/>
      <c r="E102" s="49"/>
      <c r="F102" s="49"/>
      <c r="G102" s="49"/>
      <c r="H102" s="49"/>
      <c r="I102" s="49"/>
      <c r="J102" s="49"/>
      <c r="K102" s="49"/>
      <c r="L102" s="49"/>
      <c r="M102" s="49"/>
      <c r="N102" s="49"/>
      <c r="O102" s="49"/>
      <c r="P102" s="49"/>
      <c r="Q102" s="49"/>
      <c r="T102" s="242"/>
      <c r="U102" s="72"/>
      <c r="V102" s="72"/>
      <c r="AA102" s="242"/>
      <c r="AB102" s="243"/>
      <c r="AC102" s="72"/>
      <c r="AD102" s="72"/>
      <c r="AE102" s="72"/>
      <c r="AF102" s="72"/>
      <c r="AH102" s="185"/>
      <c r="AK102" s="72"/>
      <c r="AL102" s="72"/>
      <c r="AM102" s="72"/>
      <c r="AN102" s="72"/>
      <c r="AO102" s="72"/>
    </row>
    <row r="103" spans="1:41">
      <c r="A103" s="231" t="s">
        <v>2267</v>
      </c>
      <c r="B103" s="232"/>
      <c r="C103" s="484">
        <f>'Page 19'!C103</f>
        <v>0</v>
      </c>
      <c r="D103" s="233" t="s">
        <v>2268</v>
      </c>
      <c r="E103" s="232"/>
      <c r="F103" s="232"/>
      <c r="G103" s="232"/>
      <c r="H103" s="232"/>
      <c r="I103" s="232"/>
      <c r="J103" s="484">
        <f>'Page 19'!J103</f>
        <v>0</v>
      </c>
      <c r="K103" s="233" t="s">
        <v>2268</v>
      </c>
      <c r="L103" s="232"/>
      <c r="M103" s="232"/>
      <c r="N103" s="224"/>
      <c r="O103" s="224"/>
      <c r="P103" s="224"/>
      <c r="Q103" s="484">
        <f>'Page 19'!Q103</f>
        <v>0</v>
      </c>
      <c r="R103" s="233" t="s">
        <v>2269</v>
      </c>
      <c r="S103" s="224"/>
      <c r="T103" s="224"/>
      <c r="U103" s="224"/>
      <c r="V103" s="224"/>
      <c r="W103" s="484">
        <f>'Page 19'!W103</f>
        <v>0</v>
      </c>
      <c r="X103" s="233" t="s">
        <v>622</v>
      </c>
      <c r="Y103" s="224"/>
      <c r="Z103" s="224"/>
      <c r="AA103" s="484">
        <f>'Page 19'!AA103</f>
        <v>0</v>
      </c>
      <c r="AB103" s="233" t="s">
        <v>2270</v>
      </c>
      <c r="AC103" s="224"/>
      <c r="AD103" s="224"/>
      <c r="AE103" s="224"/>
      <c r="AF103" s="224"/>
      <c r="AG103" s="484">
        <f>'Page 19'!AG103</f>
        <v>0</v>
      </c>
      <c r="AH103" s="233" t="s">
        <v>621</v>
      </c>
      <c r="AI103" s="224"/>
      <c r="AJ103" s="224"/>
      <c r="AK103" s="484">
        <f>'Page 19'!AK103</f>
        <v>0</v>
      </c>
      <c r="AL103" s="233" t="s">
        <v>2271</v>
      </c>
      <c r="AM103" s="224"/>
      <c r="AN103" s="224"/>
      <c r="AO103" s="225"/>
    </row>
    <row r="104" spans="1:41">
      <c r="A104" s="87"/>
      <c r="B104" s="38"/>
      <c r="C104" s="484">
        <f>'Page 19'!C104</f>
        <v>0</v>
      </c>
      <c r="D104" s="234" t="s">
        <v>2272</v>
      </c>
      <c r="E104" s="38"/>
      <c r="F104" s="38"/>
      <c r="G104" s="38"/>
      <c r="H104" s="38"/>
      <c r="I104" s="38"/>
      <c r="J104" s="484">
        <f>'Page 19'!J104</f>
        <v>0</v>
      </c>
      <c r="K104" s="234" t="s">
        <v>1807</v>
      </c>
      <c r="L104" s="38"/>
      <c r="M104" s="38"/>
      <c r="N104" s="26"/>
      <c r="O104" s="26"/>
      <c r="P104" s="26"/>
      <c r="Q104" s="484">
        <f>'Page 19'!Q104</f>
        <v>0</v>
      </c>
      <c r="R104" s="234" t="s">
        <v>1808</v>
      </c>
      <c r="S104" s="26"/>
      <c r="T104" s="26"/>
      <c r="U104" s="26"/>
      <c r="V104" s="26"/>
      <c r="W104" s="484">
        <f>'Page 19'!W104</f>
        <v>0</v>
      </c>
      <c r="X104" s="234" t="s">
        <v>1809</v>
      </c>
      <c r="Y104" s="26"/>
      <c r="Z104" s="26"/>
      <c r="AA104" s="484">
        <f>'Page 19'!AA104</f>
        <v>0</v>
      </c>
      <c r="AB104" s="234" t="s">
        <v>1299</v>
      </c>
      <c r="AC104" s="26"/>
      <c r="AD104" s="26"/>
      <c r="AE104" s="26"/>
      <c r="AF104" s="26"/>
      <c r="AG104" s="1581">
        <f>'Page 19'!AG104</f>
        <v>0</v>
      </c>
      <c r="AH104" s="1581"/>
      <c r="AI104" s="1581"/>
      <c r="AJ104" s="1581"/>
      <c r="AK104" s="1581"/>
      <c r="AL104" s="1581"/>
      <c r="AM104" s="1581"/>
      <c r="AN104" s="1581"/>
      <c r="AO104" s="1582"/>
    </row>
    <row r="105" spans="1:41">
      <c r="A105" s="168"/>
      <c r="B105" s="34"/>
      <c r="C105" s="34"/>
      <c r="D105" s="34"/>
      <c r="E105" s="34"/>
      <c r="F105" s="34"/>
      <c r="G105" s="34"/>
      <c r="H105" s="34"/>
      <c r="I105" s="34"/>
      <c r="J105" s="34"/>
      <c r="K105" s="34"/>
      <c r="L105" s="34"/>
      <c r="M105" s="34"/>
    </row>
    <row r="106" spans="1:41">
      <c r="A106" s="231" t="s">
        <v>1810</v>
      </c>
      <c r="B106" s="232"/>
      <c r="C106" s="484">
        <f>'Page 19'!C106</f>
        <v>0</v>
      </c>
      <c r="D106" s="233" t="s">
        <v>1811</v>
      </c>
      <c r="E106" s="232"/>
      <c r="F106" s="232"/>
      <c r="G106" s="232"/>
      <c r="H106" s="232"/>
      <c r="I106" s="232"/>
      <c r="J106" s="484">
        <f>'Page 19'!J106</f>
        <v>0</v>
      </c>
      <c r="K106" s="233" t="s">
        <v>1813</v>
      </c>
      <c r="L106" s="232"/>
      <c r="M106" s="232"/>
      <c r="N106" s="224"/>
      <c r="O106" s="224"/>
      <c r="P106" s="224"/>
      <c r="Q106" s="484">
        <f>'Page 19'!Q106</f>
        <v>0</v>
      </c>
      <c r="R106" s="233" t="s">
        <v>1814</v>
      </c>
      <c r="S106" s="224"/>
      <c r="T106" s="224"/>
      <c r="U106" s="224"/>
      <c r="V106" s="224"/>
      <c r="W106" s="484">
        <f>'Page 19'!W106</f>
        <v>0</v>
      </c>
      <c r="X106" s="233" t="s">
        <v>1812</v>
      </c>
      <c r="Y106" s="224"/>
      <c r="Z106" s="224"/>
      <c r="AA106" s="484">
        <f>'Page 19'!AA106</f>
        <v>0</v>
      </c>
      <c r="AB106" s="233" t="s">
        <v>1815</v>
      </c>
      <c r="AC106" s="224"/>
      <c r="AD106" s="224"/>
      <c r="AE106" s="224"/>
      <c r="AF106" s="224"/>
      <c r="AG106" s="484">
        <f>'Page 19'!AG106</f>
        <v>0</v>
      </c>
      <c r="AH106" s="233" t="s">
        <v>1816</v>
      </c>
      <c r="AI106" s="224"/>
      <c r="AJ106" s="224"/>
      <c r="AK106" s="224"/>
      <c r="AL106" s="224"/>
      <c r="AM106" s="224"/>
      <c r="AN106" s="224"/>
      <c r="AO106" s="225"/>
    </row>
    <row r="107" spans="1:41">
      <c r="A107" s="87"/>
      <c r="B107" s="26"/>
      <c r="C107" s="484">
        <f>'Page 19'!C107</f>
        <v>0</v>
      </c>
      <c r="D107" s="235" t="s">
        <v>2391</v>
      </c>
      <c r="E107" s="38"/>
      <c r="F107" s="38"/>
      <c r="G107" s="38"/>
      <c r="H107" s="38"/>
      <c r="I107" s="38"/>
      <c r="J107" s="484">
        <f>'Page 19'!J107</f>
        <v>0</v>
      </c>
      <c r="K107" s="234" t="s">
        <v>2392</v>
      </c>
      <c r="L107" s="38"/>
      <c r="M107" s="38"/>
      <c r="N107" s="26"/>
      <c r="O107" s="26"/>
      <c r="P107" s="26"/>
      <c r="Q107" s="484">
        <f>'Page 19'!Q107</f>
        <v>0</v>
      </c>
      <c r="R107" s="234" t="s">
        <v>2393</v>
      </c>
      <c r="S107" s="26"/>
      <c r="T107" s="26"/>
      <c r="U107" s="26"/>
      <c r="V107" s="26"/>
      <c r="W107" s="1593">
        <f>'Page 19'!W107</f>
        <v>0</v>
      </c>
      <c r="X107" s="1583"/>
      <c r="Y107" s="1583"/>
      <c r="Z107" s="1583"/>
      <c r="AA107" s="1583"/>
      <c r="AB107" s="1583"/>
      <c r="AC107" s="1583"/>
      <c r="AD107" s="1583"/>
      <c r="AE107" s="1583"/>
      <c r="AF107" s="1583"/>
      <c r="AG107" s="1583"/>
      <c r="AH107" s="1583"/>
      <c r="AI107" s="1583"/>
      <c r="AJ107" s="1583"/>
      <c r="AK107" s="1583"/>
      <c r="AL107" s="1583"/>
      <c r="AM107" s="1583"/>
      <c r="AN107" s="1583"/>
      <c r="AO107" s="1584"/>
    </row>
    <row r="108" spans="1:41">
      <c r="A108" s="168"/>
      <c r="B108" s="34"/>
      <c r="C108" s="34"/>
      <c r="D108" s="34"/>
      <c r="E108" s="34"/>
      <c r="F108" s="34"/>
      <c r="G108" s="34"/>
      <c r="H108" s="34"/>
      <c r="I108" s="34"/>
      <c r="J108" s="34"/>
      <c r="K108" s="34"/>
      <c r="L108" s="34"/>
      <c r="M108" s="34"/>
    </row>
    <row r="109" spans="1:41">
      <c r="A109" s="25" t="s">
        <v>995</v>
      </c>
      <c r="B109" s="34"/>
      <c r="C109" s="34"/>
      <c r="D109" s="34"/>
      <c r="E109" s="34"/>
      <c r="F109" s="34"/>
      <c r="G109" s="34"/>
      <c r="H109" s="34"/>
      <c r="I109" s="34"/>
      <c r="J109" s="34"/>
      <c r="K109" s="34"/>
      <c r="L109" s="34"/>
      <c r="M109" s="34"/>
    </row>
    <row r="110" spans="1:41">
      <c r="A110" s="168"/>
      <c r="B110" s="34"/>
      <c r="C110" s="34"/>
      <c r="D110" s="34"/>
      <c r="E110" s="34"/>
      <c r="F110" s="34"/>
      <c r="G110" s="34"/>
      <c r="H110" s="34"/>
      <c r="I110" s="34"/>
      <c r="J110" s="34"/>
      <c r="K110" s="34"/>
      <c r="L110" s="34"/>
      <c r="M110" s="34"/>
    </row>
    <row r="111" spans="1:41">
      <c r="A111" s="25" t="s">
        <v>996</v>
      </c>
      <c r="B111" s="25" t="s">
        <v>997</v>
      </c>
      <c r="C111" s="34"/>
      <c r="D111" s="34"/>
      <c r="E111" s="34"/>
      <c r="F111" s="34"/>
      <c r="G111" s="34"/>
      <c r="H111" s="34"/>
      <c r="I111" s="34"/>
      <c r="J111" s="34"/>
      <c r="K111" s="34"/>
      <c r="L111" s="34"/>
      <c r="M111" s="34"/>
    </row>
  </sheetData>
  <sheetProtection password="FEF7" sheet="1" objects="1" scenarios="1"/>
  <mergeCells count="119">
    <mergeCell ref="B10:R10"/>
    <mergeCell ref="T10:Z10"/>
    <mergeCell ref="AB10:AE10"/>
    <mergeCell ref="AH10:AI10"/>
    <mergeCell ref="AC8:AE8"/>
    <mergeCell ref="AL8:AO8"/>
    <mergeCell ref="AC9:AE9"/>
    <mergeCell ref="AH9:AI9"/>
    <mergeCell ref="AL9:AO9"/>
    <mergeCell ref="AL10:AO10"/>
    <mergeCell ref="B14:R14"/>
    <mergeCell ref="T14:Z14"/>
    <mergeCell ref="AB14:AE14"/>
    <mergeCell ref="AH14:AI14"/>
    <mergeCell ref="AL14:AO14"/>
    <mergeCell ref="T16:Z16"/>
    <mergeCell ref="B12:R12"/>
    <mergeCell ref="T12:Z12"/>
    <mergeCell ref="AB12:AE12"/>
    <mergeCell ref="AH12:AI12"/>
    <mergeCell ref="AL12:AO12"/>
    <mergeCell ref="AL19:AO19"/>
    <mergeCell ref="AL20:AO20"/>
    <mergeCell ref="AL21:AO21"/>
    <mergeCell ref="T17:Z17"/>
    <mergeCell ref="T18:Z18"/>
    <mergeCell ref="AL17:AO17"/>
    <mergeCell ref="AL18:AO18"/>
    <mergeCell ref="AK16:AO16"/>
    <mergeCell ref="T19:Z19"/>
    <mergeCell ref="E23:AO23"/>
    <mergeCell ref="D24:Q24"/>
    <mergeCell ref="U24:V24"/>
    <mergeCell ref="AB24:AF24"/>
    <mergeCell ref="AK24:AO24"/>
    <mergeCell ref="AG27:AO27"/>
    <mergeCell ref="J22:X22"/>
    <mergeCell ref="Y22:AB22"/>
    <mergeCell ref="AC22:AO22"/>
    <mergeCell ref="AG37:AO37"/>
    <mergeCell ref="W40:AO40"/>
    <mergeCell ref="J42:X42"/>
    <mergeCell ref="Y42:AB42"/>
    <mergeCell ref="AC42:AO42"/>
    <mergeCell ref="AG47:AO47"/>
    <mergeCell ref="W50:AO50"/>
    <mergeCell ref="E43:AO43"/>
    <mergeCell ref="W30:AO30"/>
    <mergeCell ref="J32:X32"/>
    <mergeCell ref="Y32:AB32"/>
    <mergeCell ref="AC32:AO32"/>
    <mergeCell ref="E33:AO33"/>
    <mergeCell ref="D34:Q34"/>
    <mergeCell ref="U34:V34"/>
    <mergeCell ref="AB34:AF34"/>
    <mergeCell ref="AK34:AO34"/>
    <mergeCell ref="D44:Q44"/>
    <mergeCell ref="U44:V44"/>
    <mergeCell ref="AB44:AF44"/>
    <mergeCell ref="AK44:AO44"/>
    <mergeCell ref="T76:Z76"/>
    <mergeCell ref="AL69:AO69"/>
    <mergeCell ref="T71:Z71"/>
    <mergeCell ref="T73:Z73"/>
    <mergeCell ref="AL71:AO71"/>
    <mergeCell ref="T69:Z69"/>
    <mergeCell ref="B67:R67"/>
    <mergeCell ref="T67:Z67"/>
    <mergeCell ref="AG104:AO104"/>
    <mergeCell ref="AH67:AI67"/>
    <mergeCell ref="B69:R69"/>
    <mergeCell ref="AL67:AO67"/>
    <mergeCell ref="A76:Q76"/>
    <mergeCell ref="E100:AO100"/>
    <mergeCell ref="U81:V81"/>
    <mergeCell ref="AB81:AF81"/>
    <mergeCell ref="J99:X99"/>
    <mergeCell ref="Y99:AB99"/>
    <mergeCell ref="Y89:AB89"/>
    <mergeCell ref="W87:AO87"/>
    <mergeCell ref="J79:X79"/>
    <mergeCell ref="Y79:AB79"/>
    <mergeCell ref="AC79:AO79"/>
    <mergeCell ref="E80:AO80"/>
    <mergeCell ref="W107:AO107"/>
    <mergeCell ref="AB101:AF101"/>
    <mergeCell ref="AK101:AO101"/>
    <mergeCell ref="A56:AO56"/>
    <mergeCell ref="A73:Q73"/>
    <mergeCell ref="A74:Q74"/>
    <mergeCell ref="A75:Q75"/>
    <mergeCell ref="B71:R71"/>
    <mergeCell ref="T74:Z74"/>
    <mergeCell ref="AC65:AE65"/>
    <mergeCell ref="AC66:AE66"/>
    <mergeCell ref="AH66:AI66"/>
    <mergeCell ref="AL66:AO66"/>
    <mergeCell ref="AL65:AO65"/>
    <mergeCell ref="AB71:AE71"/>
    <mergeCell ref="AH71:AI71"/>
    <mergeCell ref="AB67:AE67"/>
    <mergeCell ref="W97:AO97"/>
    <mergeCell ref="AK91:AO91"/>
    <mergeCell ref="AK81:AO81"/>
    <mergeCell ref="AB69:AE69"/>
    <mergeCell ref="AH69:AI69"/>
    <mergeCell ref="J89:X89"/>
    <mergeCell ref="T75:Z75"/>
    <mergeCell ref="D81:Q81"/>
    <mergeCell ref="D101:Q101"/>
    <mergeCell ref="U101:V101"/>
    <mergeCell ref="AC89:AO89"/>
    <mergeCell ref="AG84:AO84"/>
    <mergeCell ref="E90:AO90"/>
    <mergeCell ref="D91:Q91"/>
    <mergeCell ref="U91:V91"/>
    <mergeCell ref="AB91:AF91"/>
    <mergeCell ref="AC99:AO99"/>
    <mergeCell ref="AG94:AO94"/>
  </mergeCells>
  <phoneticPr fontId="5" type="noConversion"/>
  <conditionalFormatting sqref="J32:X32 J89:X89">
    <cfRule type="expression" dxfId="309" priority="1" stopIfTrue="1">
      <formula>$T$12&gt;0</formula>
    </cfRule>
  </conditionalFormatting>
  <conditionalFormatting sqref="J22:X22 J79:X79">
    <cfRule type="expression" dxfId="308" priority="2" stopIfTrue="1">
      <formula>$T$10&gt;0</formula>
    </cfRule>
  </conditionalFormatting>
  <conditionalFormatting sqref="J42:X42 J99:X99">
    <cfRule type="expression" dxfId="307" priority="3" stopIfTrue="1">
      <formula>$T$14&gt;0</formula>
    </cfRule>
  </conditionalFormatting>
  <conditionalFormatting sqref="A18:Z18 R75:Z75">
    <cfRule type="expression" dxfId="306" priority="4" stopIfTrue="1">
      <formula>$AQ$1=1</formula>
    </cfRule>
  </conditionalFormatting>
  <conditionalFormatting sqref="A16:Z16">
    <cfRule type="expression" dxfId="305" priority="5" stopIfTrue="1">
      <formula>$AQ$2=1</formula>
    </cfRule>
    <cfRule type="expression" dxfId="304" priority="6" stopIfTrue="1">
      <formula>$AP$1=1</formula>
    </cfRule>
  </conditionalFormatting>
  <dataValidations count="2">
    <dataValidation type="custom" allowBlank="1" showInputMessage="1" showErrorMessage="1" error="Page 5, Section B shows you are either not applying for HOME funding, or you are applying for Tax Credits. HOME funds are only advanced at final construction if project is also utilizing Tax Credits." sqref="T16:Z16 T73:Z73">
      <formula1>AP3=2</formula1>
    </dataValidation>
    <dataValidation type="custom" allowBlank="1" showInputMessage="1" showErrorMessage="1" error="Page 5, Section B does not show you are applying for Tax Credits. Thus, input is not allowed." sqref="T18:Z18 T75:Z75">
      <formula1>AP1=1</formula1>
    </dataValidation>
  </dataValidations>
  <pageMargins left="0.5" right="0.5" top="1" bottom="0.5" header="0.5" footer="0.5"/>
  <pageSetup orientation="portrait" r:id="rId1"/>
  <headerFooter alignWithMargins="0">
    <oddFooter>&amp;C&amp;A</oddFooter>
  </headerFooter>
</worksheet>
</file>

<file path=xl/worksheets/sheet58.xml><?xml version="1.0" encoding="utf-8"?>
<worksheet xmlns="http://schemas.openxmlformats.org/spreadsheetml/2006/main" xmlns:r="http://schemas.openxmlformats.org/officeDocument/2006/relationships">
  <sheetPr>
    <pageSetUpPr autoPageBreaks="0"/>
  </sheetPr>
  <dimension ref="A1:AU128"/>
  <sheetViews>
    <sheetView showGridLines="0" showRowColHeaders="0" workbookViewId="0">
      <selection sqref="A1:J1"/>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1.42578125" customWidth="1"/>
    <col min="10" max="10" width="1.7109375" customWidth="1"/>
    <col min="11" max="14" width="2.7109375" customWidth="1"/>
    <col min="15" max="15" width="2.140625" customWidth="1"/>
    <col min="16" max="17" width="1.7109375" customWidth="1"/>
    <col min="18" max="18" width="2.7109375" customWidth="1"/>
    <col min="19" max="19" width="2.28515625" customWidth="1"/>
    <col min="20" max="20" width="2.7109375" customWidth="1"/>
    <col min="21" max="21" width="1.85546875" customWidth="1"/>
    <col min="22" max="22" width="1.5703125" customWidth="1"/>
    <col min="23" max="23" width="1.42578125" customWidth="1"/>
    <col min="24" max="24" width="2.7109375" customWidth="1"/>
    <col min="25" max="25" width="1.85546875" customWidth="1"/>
    <col min="26" max="26" width="3.140625" customWidth="1"/>
    <col min="27" max="27" width="1.5703125" customWidth="1"/>
    <col min="28" max="28" width="3.28515625" customWidth="1"/>
    <col min="29" max="29" width="1.42578125" customWidth="1"/>
    <col min="30" max="30" width="3.42578125" customWidth="1"/>
    <col min="31" max="32" width="1.42578125" customWidth="1"/>
    <col min="33" max="33" width="1.7109375" customWidth="1"/>
    <col min="34" max="34" width="3.42578125" customWidth="1"/>
    <col min="35" max="35" width="1.140625" customWidth="1"/>
    <col min="36" max="36" width="3.42578125" customWidth="1"/>
    <col min="37" max="38" width="1.42578125" customWidth="1"/>
    <col min="39" max="39" width="2" customWidth="1"/>
    <col min="40" max="40" width="2.7109375" customWidth="1"/>
    <col min="41" max="41" width="5.85546875" customWidth="1"/>
    <col min="42" max="42" width="0.28515625" customWidth="1"/>
    <col min="43" max="44" width="2.7109375" customWidth="1"/>
    <col min="45" max="45" width="13.85546875" customWidth="1"/>
  </cols>
  <sheetData>
    <row r="1" spans="1:47" ht="15.75">
      <c r="A1" s="83" t="s">
        <v>981</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800">
        <f>'Page 5'!AB10</f>
        <v>0</v>
      </c>
      <c r="AR1" s="800">
        <f>'Page 5'!AC10</f>
        <v>0</v>
      </c>
      <c r="AS1" s="800"/>
      <c r="AT1" s="800"/>
      <c r="AU1" s="800"/>
    </row>
    <row r="2" spans="1:47" ht="5.25" customHeight="1">
      <c r="A2" s="10"/>
      <c r="B2" s="34"/>
      <c r="C2" s="34"/>
      <c r="D2" s="34"/>
      <c r="E2" s="34"/>
      <c r="F2" s="34"/>
      <c r="G2" s="34"/>
      <c r="H2" s="34"/>
      <c r="I2" s="34"/>
      <c r="J2" s="34"/>
      <c r="K2" s="34"/>
      <c r="L2" s="34"/>
      <c r="M2" s="34"/>
      <c r="AQ2" s="800">
        <f>'Page 5'!AB15</f>
        <v>0</v>
      </c>
      <c r="AR2" s="800">
        <f>'Page 5'!AC15</f>
        <v>0</v>
      </c>
      <c r="AS2" s="800"/>
      <c r="AT2" s="800"/>
      <c r="AU2" s="800"/>
    </row>
    <row r="3" spans="1:47">
      <c r="A3" s="25" t="s">
        <v>2023</v>
      </c>
      <c r="B3" s="25" t="s">
        <v>2394</v>
      </c>
      <c r="C3" s="34"/>
      <c r="D3" s="34"/>
      <c r="E3" s="34"/>
      <c r="F3" s="34"/>
      <c r="G3" s="34"/>
      <c r="H3" s="34"/>
      <c r="I3" s="34"/>
      <c r="J3" s="34"/>
      <c r="K3" s="34"/>
      <c r="L3" s="34"/>
      <c r="M3" s="34"/>
      <c r="AQ3" s="800"/>
      <c r="AR3" s="800"/>
      <c r="AS3" s="800"/>
      <c r="AT3" s="800"/>
      <c r="AU3" s="800"/>
    </row>
    <row r="4" spans="1:47">
      <c r="A4" s="25" t="s">
        <v>998</v>
      </c>
      <c r="B4" s="34"/>
      <c r="C4" s="34"/>
      <c r="D4" s="34"/>
      <c r="E4" s="34"/>
      <c r="F4" s="34"/>
      <c r="G4" s="34"/>
      <c r="H4" s="34"/>
      <c r="I4" s="34"/>
      <c r="J4" s="34"/>
      <c r="K4" s="34"/>
      <c r="L4" s="34"/>
      <c r="M4" s="34"/>
      <c r="AQ4" s="800"/>
      <c r="AR4" s="800"/>
      <c r="AS4" s="800"/>
      <c r="AT4" s="800"/>
      <c r="AU4" s="800"/>
    </row>
    <row r="5" spans="1:47">
      <c r="A5" s="25" t="s">
        <v>2265</v>
      </c>
      <c r="B5" s="34"/>
      <c r="C5" s="34"/>
      <c r="D5" s="34"/>
      <c r="E5" s="34"/>
      <c r="F5" s="34"/>
      <c r="G5" s="34"/>
      <c r="H5" s="34"/>
      <c r="I5" s="34"/>
      <c r="J5" s="34"/>
      <c r="K5" s="34"/>
      <c r="L5" s="34"/>
      <c r="M5" s="34"/>
      <c r="AQ5" s="800"/>
      <c r="AR5" s="800"/>
      <c r="AS5" s="800"/>
      <c r="AT5" s="800"/>
      <c r="AU5" s="800"/>
    </row>
    <row r="6" spans="1:47">
      <c r="A6" s="25" t="s">
        <v>2266</v>
      </c>
      <c r="B6" s="34"/>
      <c r="C6" s="34"/>
      <c r="D6" s="34"/>
      <c r="E6" s="34"/>
      <c r="F6" s="34"/>
      <c r="G6" s="34"/>
      <c r="H6" s="34"/>
      <c r="I6" s="34"/>
      <c r="J6" s="34"/>
      <c r="K6" s="34"/>
      <c r="L6" s="34"/>
      <c r="M6" s="34"/>
      <c r="AQ6" s="800"/>
      <c r="AR6" s="800"/>
      <c r="AS6" s="800"/>
      <c r="AT6" s="800"/>
      <c r="AU6" s="800"/>
    </row>
    <row r="7" spans="1:47" ht="9" customHeight="1">
      <c r="A7" s="25"/>
      <c r="B7" s="238"/>
      <c r="C7" s="238"/>
      <c r="D7" s="238"/>
      <c r="E7" s="238"/>
      <c r="F7" s="238"/>
      <c r="G7" s="238"/>
      <c r="H7" s="238"/>
      <c r="I7" s="238"/>
      <c r="J7" s="238"/>
      <c r="K7" s="238"/>
      <c r="L7" s="238"/>
      <c r="M7" s="238"/>
      <c r="N7" s="239"/>
      <c r="O7" s="239"/>
      <c r="P7" s="239"/>
      <c r="Q7" s="239"/>
      <c r="R7" s="239"/>
      <c r="S7" s="239"/>
      <c r="T7" s="239"/>
      <c r="U7" s="239"/>
      <c r="V7" s="239"/>
      <c r="W7" s="239"/>
      <c r="X7" s="239"/>
      <c r="Y7" s="239"/>
      <c r="Z7" s="239"/>
      <c r="AA7" s="239"/>
      <c r="AB7" s="1615"/>
      <c r="AC7" s="1615"/>
      <c r="AD7" s="1615"/>
      <c r="AE7" s="239"/>
      <c r="AF7" s="239"/>
      <c r="AG7" s="239"/>
      <c r="AH7" s="1620" t="s">
        <v>2396</v>
      </c>
      <c r="AI7" s="1620"/>
      <c r="AJ7" s="1620"/>
      <c r="AK7" s="239"/>
      <c r="AL7" s="239"/>
      <c r="AM7" s="239"/>
      <c r="AN7" s="239"/>
      <c r="AO7" s="239"/>
      <c r="AP7" s="239"/>
      <c r="AQ7" s="800"/>
      <c r="AR7" s="800"/>
      <c r="AS7" s="800"/>
      <c r="AT7" s="800"/>
      <c r="AU7" s="800"/>
    </row>
    <row r="8" spans="1:47" ht="9" customHeight="1">
      <c r="A8" s="34"/>
      <c r="B8" s="239"/>
      <c r="C8" s="239"/>
      <c r="D8" s="239"/>
      <c r="E8" s="238"/>
      <c r="F8" s="239"/>
      <c r="G8" s="238"/>
      <c r="H8" s="238"/>
      <c r="I8" s="238"/>
      <c r="J8" s="238"/>
      <c r="K8" s="238"/>
      <c r="L8" s="238"/>
      <c r="M8" s="238"/>
      <c r="N8" s="239"/>
      <c r="O8" s="239"/>
      <c r="P8" s="239"/>
      <c r="Q8" s="1626" t="s">
        <v>983</v>
      </c>
      <c r="R8" s="1620"/>
      <c r="S8" s="1620"/>
      <c r="T8" s="1620"/>
      <c r="U8" s="1620"/>
      <c r="V8" s="1620"/>
      <c r="W8" s="240"/>
      <c r="X8" s="1615" t="s">
        <v>984</v>
      </c>
      <c r="Y8" s="1615"/>
      <c r="Z8" s="1615"/>
      <c r="AA8" s="239"/>
      <c r="AB8" s="1615" t="s">
        <v>2243</v>
      </c>
      <c r="AC8" s="1615"/>
      <c r="AD8" s="1615"/>
      <c r="AE8" s="239"/>
      <c r="AF8" s="239"/>
      <c r="AG8" s="239"/>
      <c r="AH8" s="1620" t="s">
        <v>2397</v>
      </c>
      <c r="AI8" s="1620"/>
      <c r="AJ8" s="1620"/>
      <c r="AK8" s="239"/>
      <c r="AL8" s="239"/>
      <c r="AM8" s="1615" t="s">
        <v>985</v>
      </c>
      <c r="AN8" s="1615"/>
      <c r="AO8" s="1615"/>
      <c r="AP8" s="1615"/>
      <c r="AQ8" s="800"/>
      <c r="AR8" s="800"/>
      <c r="AS8" s="800"/>
      <c r="AT8" s="800"/>
      <c r="AU8" s="800"/>
    </row>
    <row r="9" spans="1:47" ht="9" customHeight="1">
      <c r="A9" s="34"/>
      <c r="B9" s="238" t="s">
        <v>986</v>
      </c>
      <c r="C9" s="239"/>
      <c r="D9" s="239"/>
      <c r="E9" s="239"/>
      <c r="F9" s="239"/>
      <c r="G9" s="238"/>
      <c r="H9" s="238"/>
      <c r="I9" s="238"/>
      <c r="J9" s="238"/>
      <c r="K9" s="238"/>
      <c r="L9" s="238"/>
      <c r="M9" s="238"/>
      <c r="N9" s="239"/>
      <c r="O9" s="239"/>
      <c r="P9" s="239"/>
      <c r="Q9" s="1626" t="s">
        <v>987</v>
      </c>
      <c r="R9" s="1620"/>
      <c r="S9" s="1620"/>
      <c r="T9" s="1620"/>
      <c r="U9" s="1620"/>
      <c r="V9" s="1620"/>
      <c r="W9" s="240"/>
      <c r="X9" s="1635" t="s">
        <v>988</v>
      </c>
      <c r="Y9" s="1635"/>
      <c r="Z9" s="1635"/>
      <c r="AA9" s="239"/>
      <c r="AB9" s="1635" t="s">
        <v>2244</v>
      </c>
      <c r="AC9" s="1635"/>
      <c r="AD9" s="1635"/>
      <c r="AE9" s="239"/>
      <c r="AF9" s="239"/>
      <c r="AG9" s="239"/>
      <c r="AH9" s="1620" t="s">
        <v>2398</v>
      </c>
      <c r="AI9" s="1620"/>
      <c r="AJ9" s="1620"/>
      <c r="AK9" s="239"/>
      <c r="AL9" s="239"/>
      <c r="AM9" s="1635" t="s">
        <v>990</v>
      </c>
      <c r="AN9" s="1635"/>
      <c r="AO9" s="1635"/>
      <c r="AP9" s="1635"/>
      <c r="AQ9" s="800"/>
      <c r="AR9" s="800"/>
      <c r="AS9" s="800"/>
      <c r="AT9" s="800"/>
      <c r="AU9" s="800"/>
    </row>
    <row r="10" spans="1:47">
      <c r="A10" s="25">
        <v>1</v>
      </c>
      <c r="B10" s="1621">
        <f>'Page 20'!B10</f>
        <v>0</v>
      </c>
      <c r="C10" s="1447"/>
      <c r="D10" s="1447"/>
      <c r="E10" s="1447"/>
      <c r="F10" s="1447"/>
      <c r="G10" s="1447"/>
      <c r="H10" s="1447"/>
      <c r="I10" s="1447"/>
      <c r="J10" s="1447"/>
      <c r="K10" s="1447"/>
      <c r="L10" s="1447"/>
      <c r="M10" s="1447"/>
      <c r="N10" s="1447"/>
      <c r="O10" s="1447"/>
      <c r="P10" s="1599"/>
      <c r="Q10" s="1600"/>
      <c r="R10" s="1600"/>
      <c r="S10" s="1600"/>
      <c r="T10" s="1600"/>
      <c r="U10" s="1600"/>
      <c r="V10" s="1600"/>
      <c r="X10" s="1625">
        <f>'Page 20'!X10</f>
        <v>0</v>
      </c>
      <c r="Y10" s="1447"/>
      <c r="Z10" s="1447"/>
      <c r="AA10" s="13"/>
      <c r="AB10" s="244">
        <f>'Page 20'!AB10</f>
        <v>0</v>
      </c>
      <c r="AC10" s="171" t="s">
        <v>2395</v>
      </c>
      <c r="AD10" s="244">
        <f>'Page 20'!AD10</f>
        <v>0</v>
      </c>
      <c r="AF10" s="2146">
        <f>IF(P10&lt;1,0,(PMT(X10/12,AD10,-P10))*12)</f>
        <v>0</v>
      </c>
      <c r="AG10" s="2146"/>
      <c r="AH10" s="2146"/>
      <c r="AI10" s="2146"/>
      <c r="AJ10" s="2146"/>
      <c r="AK10" s="13"/>
      <c r="AL10" s="13"/>
      <c r="AM10" s="1622">
        <f>'Page 20'!AM10</f>
        <v>0</v>
      </c>
      <c r="AN10" s="1622"/>
      <c r="AO10" s="1622"/>
      <c r="AP10" s="1622"/>
      <c r="AQ10" s="800"/>
      <c r="AR10" s="800">
        <f>B10</f>
        <v>0</v>
      </c>
      <c r="AS10" s="860">
        <f>P10</f>
        <v>0</v>
      </c>
      <c r="AT10" s="800">
        <f>IF(P10&lt;1,0,(PMT(X10/12,AD10,-P10))*12)</f>
        <v>0</v>
      </c>
      <c r="AU10" s="800"/>
    </row>
    <row r="11" spans="1:47" ht="9.75" customHeight="1">
      <c r="A11" s="170"/>
      <c r="B11" s="230" t="s">
        <v>991</v>
      </c>
      <c r="C11" s="34"/>
      <c r="D11" s="34"/>
      <c r="E11" s="34"/>
      <c r="F11" s="34"/>
      <c r="G11" s="34"/>
      <c r="H11" s="34"/>
      <c r="I11" s="34"/>
      <c r="J11" s="34"/>
      <c r="K11" s="34"/>
      <c r="L11" s="34"/>
      <c r="M11" s="34"/>
      <c r="AF11" s="22"/>
      <c r="AG11" s="22"/>
      <c r="AH11" s="22"/>
      <c r="AI11" s="22"/>
      <c r="AJ11" s="22"/>
      <c r="AM11" s="54"/>
      <c r="AN11" s="54"/>
      <c r="AO11" s="54"/>
      <c r="AP11" s="54"/>
      <c r="AQ11" s="800"/>
      <c r="AR11" s="800"/>
      <c r="AS11" s="800"/>
      <c r="AT11" s="800"/>
      <c r="AU11" s="800"/>
    </row>
    <row r="12" spans="1:47">
      <c r="A12" s="25">
        <v>2</v>
      </c>
      <c r="B12" s="1621">
        <f>'Page 20'!B12</f>
        <v>0</v>
      </c>
      <c r="C12" s="1447"/>
      <c r="D12" s="1447"/>
      <c r="E12" s="1447"/>
      <c r="F12" s="1447"/>
      <c r="G12" s="1447"/>
      <c r="H12" s="1447"/>
      <c r="I12" s="1447"/>
      <c r="J12" s="1447"/>
      <c r="K12" s="1447"/>
      <c r="L12" s="1447"/>
      <c r="M12" s="1447"/>
      <c r="N12" s="1447"/>
      <c r="O12" s="1447"/>
      <c r="P12" s="1599"/>
      <c r="Q12" s="1600"/>
      <c r="R12" s="1600"/>
      <c r="S12" s="1600"/>
      <c r="T12" s="1600"/>
      <c r="U12" s="1600"/>
      <c r="V12" s="1600"/>
      <c r="X12" s="1625">
        <f>'Page 20'!X12</f>
        <v>0</v>
      </c>
      <c r="Y12" s="1447"/>
      <c r="Z12" s="1447"/>
      <c r="AA12" s="13"/>
      <c r="AB12" s="244">
        <f>'Page 20'!AB12</f>
        <v>0</v>
      </c>
      <c r="AC12" s="171" t="s">
        <v>2395</v>
      </c>
      <c r="AD12" s="244">
        <f>'Page 20'!AD12</f>
        <v>0</v>
      </c>
      <c r="AF12" s="2146">
        <f>IF(P12&lt;1,0,(PMT(X12/12,AD12,-P12))*12)</f>
        <v>0</v>
      </c>
      <c r="AG12" s="2146"/>
      <c r="AH12" s="2146"/>
      <c r="AI12" s="2146"/>
      <c r="AJ12" s="2146"/>
      <c r="AK12" s="13"/>
      <c r="AL12" s="13"/>
      <c r="AM12" s="1622">
        <f>'Page 20'!AM12</f>
        <v>0</v>
      </c>
      <c r="AN12" s="1622"/>
      <c r="AO12" s="1622"/>
      <c r="AP12" s="1622"/>
      <c r="AQ12" s="800"/>
      <c r="AR12" s="800">
        <f>B12</f>
        <v>0</v>
      </c>
      <c r="AS12" s="860">
        <f>P12</f>
        <v>0</v>
      </c>
      <c r="AT12" s="800">
        <f>IF(P12&lt;1,0,(PMT(X12/12,AD12,-P12))*12)</f>
        <v>0</v>
      </c>
      <c r="AU12" s="800"/>
    </row>
    <row r="13" spans="1:47" ht="9.75" customHeight="1">
      <c r="A13" s="170"/>
      <c r="B13" s="230" t="s">
        <v>991</v>
      </c>
      <c r="C13" s="34"/>
      <c r="D13" s="34"/>
      <c r="E13" s="34"/>
      <c r="F13" s="34"/>
      <c r="G13" s="34"/>
      <c r="H13" s="34"/>
      <c r="I13" s="34"/>
      <c r="J13" s="34"/>
      <c r="K13" s="34"/>
      <c r="L13" s="34"/>
      <c r="M13" s="34"/>
      <c r="AF13" s="22"/>
      <c r="AG13" s="22"/>
      <c r="AH13" s="22"/>
      <c r="AI13" s="22"/>
      <c r="AJ13" s="22"/>
      <c r="AM13" s="54"/>
      <c r="AN13" s="54"/>
      <c r="AO13" s="54"/>
      <c r="AP13" s="54"/>
      <c r="AQ13" s="800"/>
      <c r="AR13" s="800"/>
      <c r="AS13" s="800"/>
      <c r="AT13" s="800"/>
      <c r="AU13" s="800"/>
    </row>
    <row r="14" spans="1:47">
      <c r="A14" s="25">
        <v>3</v>
      </c>
      <c r="B14" s="1621">
        <f>'Page 20'!B14</f>
        <v>0</v>
      </c>
      <c r="C14" s="1447"/>
      <c r="D14" s="1447"/>
      <c r="E14" s="1447"/>
      <c r="F14" s="1447"/>
      <c r="G14" s="1447"/>
      <c r="H14" s="1447"/>
      <c r="I14" s="1447"/>
      <c r="J14" s="1447"/>
      <c r="K14" s="1447"/>
      <c r="L14" s="1447"/>
      <c r="M14" s="1447"/>
      <c r="N14" s="1447"/>
      <c r="O14" s="1447"/>
      <c r="P14" s="1599"/>
      <c r="Q14" s="1600"/>
      <c r="R14" s="1600"/>
      <c r="S14" s="1600"/>
      <c r="T14" s="1600"/>
      <c r="U14" s="1600"/>
      <c r="V14" s="1600"/>
      <c r="X14" s="1625">
        <f>'Page 20'!X14</f>
        <v>0</v>
      </c>
      <c r="Y14" s="1447"/>
      <c r="Z14" s="1447"/>
      <c r="AA14" s="13"/>
      <c r="AB14" s="244">
        <f>'Page 20'!AB14</f>
        <v>0</v>
      </c>
      <c r="AC14" s="171" t="s">
        <v>2395</v>
      </c>
      <c r="AD14" s="244">
        <f>'Page 20'!AD14</f>
        <v>0</v>
      </c>
      <c r="AF14" s="2146">
        <f>IF(P14&lt;1,0,(PMT(X14/12,AD14,-P14))*12)</f>
        <v>0</v>
      </c>
      <c r="AG14" s="2146"/>
      <c r="AH14" s="2146"/>
      <c r="AI14" s="2146"/>
      <c r="AJ14" s="2146"/>
      <c r="AK14" s="13"/>
      <c r="AL14" s="13"/>
      <c r="AM14" s="1622">
        <f>'Page 20'!AM14</f>
        <v>0</v>
      </c>
      <c r="AN14" s="1622"/>
      <c r="AO14" s="1622"/>
      <c r="AP14" s="1622"/>
      <c r="AQ14" s="800"/>
      <c r="AR14" s="800">
        <f>B14</f>
        <v>0</v>
      </c>
      <c r="AS14" s="860">
        <f>P14</f>
        <v>0</v>
      </c>
      <c r="AT14" s="800">
        <f>IF(P14&lt;1,0,(PMT(X14/12,AD14,-P14))*12)</f>
        <v>0</v>
      </c>
      <c r="AU14" s="800"/>
    </row>
    <row r="15" spans="1:47" ht="6.75" customHeight="1">
      <c r="A15" s="34"/>
      <c r="B15" s="230" t="s">
        <v>991</v>
      </c>
      <c r="C15" s="34"/>
      <c r="D15" s="34"/>
      <c r="E15" s="34"/>
      <c r="F15" s="34"/>
      <c r="G15" s="34"/>
      <c r="H15" s="34"/>
      <c r="I15" s="34"/>
      <c r="J15" s="34"/>
      <c r="K15" s="34"/>
      <c r="L15" s="34"/>
      <c r="M15" s="34"/>
      <c r="AM15" s="54"/>
      <c r="AN15" s="54"/>
      <c r="AO15" s="54"/>
      <c r="AP15" s="54"/>
      <c r="AQ15" s="800"/>
      <c r="AR15" s="800"/>
      <c r="AS15" s="800"/>
      <c r="AT15" s="800"/>
      <c r="AU15" s="800"/>
    </row>
    <row r="16" spans="1:47" ht="12.75" customHeight="1">
      <c r="A16" s="25" t="s">
        <v>1982</v>
      </c>
      <c r="B16" s="230"/>
      <c r="C16" s="34"/>
      <c r="D16" s="34"/>
      <c r="E16" s="34"/>
      <c r="F16" s="34"/>
      <c r="G16" s="34"/>
      <c r="H16" s="34"/>
      <c r="I16" s="34"/>
      <c r="J16" s="34"/>
      <c r="K16" s="34"/>
      <c r="L16" s="34"/>
      <c r="M16" s="34"/>
      <c r="P16" s="1443"/>
      <c r="Q16" s="1443"/>
      <c r="R16" s="1443"/>
      <c r="S16" s="1443"/>
      <c r="T16" s="1443"/>
      <c r="U16" s="1443"/>
      <c r="V16" s="1443"/>
      <c r="X16" s="1625">
        <v>0.03</v>
      </c>
      <c r="Y16" s="1447"/>
      <c r="Z16" s="1447"/>
      <c r="AB16" s="244">
        <f>'Page 20'!AB16</f>
        <v>540</v>
      </c>
      <c r="AC16" s="171" t="s">
        <v>2395</v>
      </c>
      <c r="AD16" s="244">
        <f>'Page 20'!AD16</f>
        <v>540</v>
      </c>
      <c r="AF16" s="1617">
        <f>IF(P16&lt;1,0,(PMT(X16/12,AD16,-P16))*12)</f>
        <v>0</v>
      </c>
      <c r="AG16" s="1617"/>
      <c r="AH16" s="1617"/>
      <c r="AI16" s="1617"/>
      <c r="AJ16" s="1617"/>
      <c r="AM16" s="1622">
        <f>'Page 20'!AM16</f>
        <v>0</v>
      </c>
      <c r="AN16" s="1622"/>
      <c r="AO16" s="1622"/>
      <c r="AP16" s="1622"/>
      <c r="AQ16" s="800"/>
      <c r="AR16" s="800">
        <f>IF(AT10=AF10,0,1)</f>
        <v>0</v>
      </c>
      <c r="AS16" s="800"/>
      <c r="AT16" s="800"/>
      <c r="AU16" s="800"/>
    </row>
    <row r="17" spans="1:47" ht="12.75" customHeight="1">
      <c r="A17" s="25" t="s">
        <v>1983</v>
      </c>
      <c r="B17" s="230"/>
      <c r="C17" s="34"/>
      <c r="D17" s="34"/>
      <c r="E17" s="34"/>
      <c r="F17" s="34"/>
      <c r="G17" s="34"/>
      <c r="H17" s="34"/>
      <c r="I17" s="34"/>
      <c r="J17" s="34"/>
      <c r="K17" s="34"/>
      <c r="L17" s="34"/>
      <c r="M17" s="34"/>
      <c r="P17" s="1443"/>
      <c r="Q17" s="1443"/>
      <c r="R17" s="1443"/>
      <c r="S17" s="1443"/>
      <c r="T17" s="1443"/>
      <c r="U17" s="1443"/>
      <c r="V17" s="1443"/>
      <c r="X17" s="1623">
        <v>0.03</v>
      </c>
      <c r="Y17" s="1560"/>
      <c r="Z17" s="1560"/>
      <c r="AB17" s="876">
        <f>'Page 20'!AB17</f>
        <v>0</v>
      </c>
      <c r="AC17" s="171" t="s">
        <v>2395</v>
      </c>
      <c r="AD17" s="731" t="s">
        <v>1984</v>
      </c>
      <c r="AF17" s="1624">
        <v>0</v>
      </c>
      <c r="AG17" s="1624"/>
      <c r="AH17" s="1624"/>
      <c r="AI17" s="1624"/>
      <c r="AJ17" s="1624"/>
      <c r="AM17" s="1622">
        <f>'Page 20'!AM17</f>
        <v>0</v>
      </c>
      <c r="AN17" s="1622"/>
      <c r="AO17" s="1622"/>
      <c r="AP17" s="1622"/>
      <c r="AQ17" s="800"/>
      <c r="AR17" s="800">
        <f>IF(AT12=AF12,0,1)</f>
        <v>0</v>
      </c>
      <c r="AS17" s="800"/>
      <c r="AT17" s="800"/>
      <c r="AU17" s="800"/>
    </row>
    <row r="18" spans="1:47" ht="12.75" customHeight="1">
      <c r="A18" s="25" t="s">
        <v>1021</v>
      </c>
      <c r="B18" s="230"/>
      <c r="C18" s="34"/>
      <c r="D18" s="34"/>
      <c r="E18" s="34"/>
      <c r="F18" s="34"/>
      <c r="G18" s="34"/>
      <c r="H18" s="34"/>
      <c r="I18" s="34"/>
      <c r="J18" s="34"/>
      <c r="K18" s="34"/>
      <c r="L18" s="34"/>
      <c r="M18" s="34"/>
      <c r="P18" s="1443"/>
      <c r="Q18" s="1443"/>
      <c r="R18" s="1443"/>
      <c r="S18" s="1443"/>
      <c r="T18" s="1443"/>
      <c r="U18" s="1443"/>
      <c r="V18" s="1443"/>
      <c r="X18" s="1623">
        <v>0</v>
      </c>
      <c r="Y18" s="1560"/>
      <c r="Z18" s="1560"/>
      <c r="AB18" s="776">
        <f>12*12</f>
        <v>144</v>
      </c>
      <c r="AC18" s="171" t="s">
        <v>2395</v>
      </c>
      <c r="AD18" s="777">
        <v>144</v>
      </c>
      <c r="AF18" s="1617">
        <f>IF(P18&lt;1,0,(PMT(X18/12,AD18,-P18))*12)</f>
        <v>0</v>
      </c>
      <c r="AG18" s="1617"/>
      <c r="AH18" s="1617"/>
      <c r="AI18" s="1617"/>
      <c r="AJ18" s="1617"/>
      <c r="AM18" s="1622">
        <f>'Page 20'!AM18</f>
        <v>0</v>
      </c>
      <c r="AN18" s="1622"/>
      <c r="AO18" s="1622"/>
      <c r="AP18" s="1622"/>
      <c r="AQ18" s="800"/>
      <c r="AR18" s="800">
        <f>IF(AT14=AF14,0,1)</f>
        <v>0</v>
      </c>
      <c r="AS18" s="800"/>
      <c r="AT18" s="800"/>
      <c r="AU18" s="800"/>
    </row>
    <row r="19" spans="1:47" ht="15" customHeight="1">
      <c r="A19" s="188" t="s">
        <v>1134</v>
      </c>
      <c r="B19" s="230"/>
      <c r="C19" s="34"/>
      <c r="D19" s="34"/>
      <c r="E19" s="34"/>
      <c r="F19" s="34"/>
      <c r="G19" s="34"/>
      <c r="H19" s="34"/>
      <c r="I19" s="34"/>
      <c r="J19" s="34"/>
      <c r="K19" s="34"/>
      <c r="L19" s="34"/>
      <c r="M19" s="34"/>
      <c r="P19" s="2147">
        <f>SUM(P10:V18)</f>
        <v>0</v>
      </c>
      <c r="Q19" s="2148"/>
      <c r="R19" s="2148"/>
      <c r="S19" s="2148"/>
      <c r="T19" s="2148"/>
      <c r="U19" s="2148"/>
      <c r="V19" s="2148"/>
      <c r="AN19" s="804"/>
      <c r="AO19" s="804"/>
      <c r="AP19" s="804"/>
      <c r="AQ19" s="800"/>
      <c r="AR19" s="800"/>
      <c r="AS19" s="800"/>
      <c r="AT19" s="800"/>
      <c r="AU19" s="800"/>
    </row>
    <row r="20" spans="1:47" ht="15" customHeight="1">
      <c r="A20" s="188" t="s">
        <v>1137</v>
      </c>
      <c r="C20" s="34"/>
      <c r="D20" s="34"/>
      <c r="E20" s="34"/>
      <c r="F20" s="34"/>
      <c r="G20" s="34"/>
      <c r="H20" s="34"/>
      <c r="I20" s="34"/>
      <c r="J20" s="34"/>
      <c r="K20" s="34"/>
      <c r="L20" s="34"/>
      <c r="M20" s="34"/>
      <c r="P20" s="1443">
        <f>'Page 20'!P20</f>
        <v>0</v>
      </c>
      <c r="Q20" s="1443"/>
      <c r="R20" s="1443"/>
      <c r="S20" s="1443"/>
      <c r="T20" s="1443"/>
      <c r="U20" s="1443"/>
      <c r="V20" s="1443"/>
      <c r="AL20" s="1636" t="s">
        <v>1025</v>
      </c>
      <c r="AM20" s="1637"/>
      <c r="AN20" s="1637"/>
      <c r="AO20" s="1637"/>
      <c r="AP20" s="1638"/>
      <c r="AQ20" s="800"/>
      <c r="AR20" s="800"/>
      <c r="AS20" s="800"/>
      <c r="AT20" s="800"/>
      <c r="AU20" s="800"/>
    </row>
    <row r="21" spans="1:47" ht="15" customHeight="1">
      <c r="A21" s="188" t="s">
        <v>1135</v>
      </c>
      <c r="B21" s="230"/>
      <c r="C21" s="34"/>
      <c r="D21" s="34"/>
      <c r="E21" s="34"/>
      <c r="F21" s="34"/>
      <c r="G21" s="34"/>
      <c r="H21" s="34"/>
      <c r="I21" s="34"/>
      <c r="J21" s="34"/>
      <c r="K21" s="34"/>
      <c r="L21" s="34"/>
      <c r="M21" s="34"/>
      <c r="P21" s="1443"/>
      <c r="Q21" s="1443"/>
      <c r="R21" s="1443"/>
      <c r="S21" s="1443"/>
      <c r="T21" s="1443"/>
      <c r="U21" s="1443"/>
      <c r="V21" s="1443"/>
      <c r="AJ21" s="166"/>
      <c r="AL21" s="1639"/>
      <c r="AM21" s="1504"/>
      <c r="AN21" s="1504"/>
      <c r="AO21" s="1504"/>
      <c r="AP21" s="1640"/>
    </row>
    <row r="22" spans="1:47" ht="15" customHeight="1" thickBot="1">
      <c r="A22" s="188" t="s">
        <v>1136</v>
      </c>
      <c r="B22" s="230"/>
      <c r="C22" s="34"/>
      <c r="D22" s="34"/>
      <c r="E22" s="34"/>
      <c r="F22" s="34"/>
      <c r="G22" s="34"/>
      <c r="H22" s="34"/>
      <c r="I22" s="34"/>
      <c r="J22" s="34"/>
      <c r="K22" s="34"/>
      <c r="L22" s="34"/>
      <c r="M22" s="34"/>
      <c r="P22" s="1631">
        <f>SUM(P19:V21)</f>
        <v>0</v>
      </c>
      <c r="Q22" s="1632"/>
      <c r="R22" s="1632"/>
      <c r="S22" s="1632"/>
      <c r="T22" s="1632"/>
      <c r="U22" s="1632"/>
      <c r="V22" s="1632"/>
      <c r="AF22" s="1616">
        <f>SUM(AF10:AJ18)</f>
        <v>0</v>
      </c>
      <c r="AG22" s="1572"/>
      <c r="AH22" s="1572"/>
      <c r="AI22" s="1572"/>
      <c r="AJ22" s="1572"/>
      <c r="AL22" s="1641"/>
      <c r="AM22" s="1505"/>
      <c r="AN22" s="1505"/>
      <c r="AO22" s="1505"/>
      <c r="AP22" s="1642"/>
    </row>
    <row r="23" spans="1:47" ht="12.75" customHeight="1" thickTop="1">
      <c r="A23" s="34"/>
      <c r="B23" s="25" t="s">
        <v>993</v>
      </c>
      <c r="C23" s="34"/>
      <c r="D23" s="34"/>
      <c r="E23" s="34"/>
      <c r="F23" s="34"/>
      <c r="G23" s="34"/>
      <c r="H23" s="34"/>
      <c r="I23" s="34"/>
      <c r="J23" s="34"/>
      <c r="K23" s="34"/>
      <c r="L23" s="34"/>
      <c r="M23" s="34"/>
    </row>
    <row r="24" spans="1:47" ht="11.25" customHeight="1">
      <c r="A24" s="25"/>
      <c r="B24" s="34"/>
      <c r="C24" s="34"/>
      <c r="D24" s="34"/>
      <c r="E24" s="34"/>
      <c r="F24" s="34"/>
      <c r="G24" s="34"/>
      <c r="H24" s="34"/>
      <c r="I24" s="34"/>
      <c r="J24" s="34"/>
      <c r="K24" s="34"/>
      <c r="L24" s="34"/>
      <c r="M24" s="34"/>
    </row>
    <row r="25" spans="1:47" ht="14.25" customHeight="1">
      <c r="A25" s="25">
        <v>1</v>
      </c>
      <c r="B25" s="25" t="s">
        <v>994</v>
      </c>
      <c r="C25" s="34"/>
      <c r="D25" s="34"/>
      <c r="E25" s="34"/>
      <c r="F25" s="34"/>
      <c r="G25" s="34"/>
      <c r="H25" s="34"/>
      <c r="I25" s="34"/>
      <c r="J25" s="1591">
        <f>B10</f>
        <v>0</v>
      </c>
      <c r="K25" s="1592"/>
      <c r="L25" s="1592"/>
      <c r="M25" s="1592"/>
      <c r="N25" s="1592"/>
      <c r="O25" s="1592"/>
      <c r="P25" s="1592"/>
      <c r="Q25" s="1592"/>
      <c r="R25" s="1592"/>
      <c r="S25" s="1592"/>
      <c r="T25" s="1592"/>
      <c r="U25" s="1592"/>
      <c r="V25" s="1592"/>
      <c r="W25" s="1592"/>
      <c r="X25" s="1592"/>
      <c r="Y25" s="1560" t="s">
        <v>1511</v>
      </c>
      <c r="Z25" s="1560"/>
      <c r="AA25" s="1560"/>
      <c r="AB25" s="1560"/>
      <c r="AC25" s="1447">
        <f>'Page 20'!AC25</f>
        <v>0</v>
      </c>
      <c r="AD25" s="1447"/>
      <c r="AE25" s="1447"/>
      <c r="AF25" s="1447"/>
      <c r="AG25" s="1447"/>
      <c r="AH25" s="1447"/>
      <c r="AI25" s="1447"/>
      <c r="AJ25" s="1447"/>
      <c r="AK25" s="1447"/>
      <c r="AL25" s="1447"/>
      <c r="AM25" s="1447"/>
      <c r="AN25" s="1447"/>
      <c r="AO25" s="1447"/>
    </row>
    <row r="26" spans="1:47" ht="14.25" customHeight="1">
      <c r="A26" s="34"/>
      <c r="B26" s="25" t="s">
        <v>116</v>
      </c>
      <c r="C26" s="34"/>
      <c r="D26" s="34"/>
      <c r="E26" s="1512">
        <f>'Page 20'!E26</f>
        <v>0</v>
      </c>
      <c r="F26" s="1447"/>
      <c r="G26" s="1447"/>
      <c r="H26" s="1447"/>
      <c r="I26" s="1447"/>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447"/>
      <c r="AH26" s="1447"/>
      <c r="AI26" s="1447"/>
      <c r="AJ26" s="1447"/>
      <c r="AK26" s="1447"/>
      <c r="AL26" s="1447"/>
      <c r="AM26" s="1447"/>
      <c r="AN26" s="1447"/>
      <c r="AO26" s="1447"/>
    </row>
    <row r="27" spans="1:47" ht="14.25" customHeight="1">
      <c r="A27" s="34"/>
      <c r="B27" s="25" t="s">
        <v>1677</v>
      </c>
      <c r="C27" s="34"/>
      <c r="D27" s="1581">
        <f>'Page 20'!D27</f>
        <v>0</v>
      </c>
      <c r="E27" s="1491"/>
      <c r="F27" s="1491"/>
      <c r="G27" s="1491"/>
      <c r="H27" s="1491"/>
      <c r="I27" s="1491"/>
      <c r="J27" s="1491"/>
      <c r="K27" s="1491"/>
      <c r="L27" s="1491"/>
      <c r="M27" s="1491"/>
      <c r="N27" s="1491"/>
      <c r="O27" s="1491"/>
      <c r="P27" s="1491"/>
      <c r="Q27" s="1491"/>
      <c r="T27" s="169" t="s">
        <v>974</v>
      </c>
      <c r="U27" s="1589">
        <f>'Page 20'!U27</f>
        <v>0</v>
      </c>
      <c r="V27" s="1589"/>
      <c r="AA27" s="169" t="s">
        <v>1679</v>
      </c>
      <c r="AB27" s="1590">
        <f>'Page 20'!AB27:AF27</f>
        <v>0</v>
      </c>
      <c r="AC27" s="1589"/>
      <c r="AD27" s="1589"/>
      <c r="AE27" s="1589"/>
      <c r="AF27" s="1589"/>
      <c r="AH27" s="25" t="s">
        <v>976</v>
      </c>
      <c r="AK27" s="1627">
        <f>'Page 20'!AK27</f>
        <v>0</v>
      </c>
      <c r="AL27" s="1627"/>
      <c r="AM27" s="1627"/>
      <c r="AN27" s="1627"/>
      <c r="AO27" s="1627"/>
    </row>
    <row r="28" spans="1:47" s="22" customFormat="1" ht="4.5" customHeight="1">
      <c r="A28" s="241"/>
      <c r="B28" s="185"/>
      <c r="C28" s="241"/>
      <c r="D28" s="212"/>
      <c r="E28" s="49"/>
      <c r="F28" s="49"/>
      <c r="G28" s="49"/>
      <c r="H28" s="49"/>
      <c r="I28" s="49"/>
      <c r="J28" s="49"/>
      <c r="K28" s="49"/>
      <c r="L28" s="49"/>
      <c r="M28" s="49"/>
      <c r="N28" s="49"/>
      <c r="O28" s="49"/>
      <c r="P28" s="49"/>
      <c r="Q28" s="49"/>
      <c r="T28" s="242"/>
      <c r="U28" s="72"/>
      <c r="V28" s="72"/>
      <c r="AA28" s="242"/>
      <c r="AB28" s="243"/>
      <c r="AC28" s="72"/>
      <c r="AD28" s="72"/>
      <c r="AE28" s="72"/>
      <c r="AF28" s="72"/>
      <c r="AH28" s="185"/>
      <c r="AK28" s="72"/>
      <c r="AL28" s="72"/>
      <c r="AM28" s="72"/>
      <c r="AN28" s="72"/>
      <c r="AO28" s="72"/>
    </row>
    <row r="29" spans="1:47">
      <c r="A29" s="231" t="s">
        <v>2267</v>
      </c>
      <c r="B29" s="232"/>
      <c r="C29" s="483">
        <f>'Page 20'!C29</f>
        <v>0</v>
      </c>
      <c r="D29" s="233" t="s">
        <v>2268</v>
      </c>
      <c r="E29" s="232"/>
      <c r="F29" s="232"/>
      <c r="G29" s="232"/>
      <c r="H29" s="232"/>
      <c r="I29" s="232"/>
      <c r="J29" s="483">
        <f>'Page 20'!J29</f>
        <v>0</v>
      </c>
      <c r="K29" s="233" t="s">
        <v>2268</v>
      </c>
      <c r="L29" s="232"/>
      <c r="M29" s="232"/>
      <c r="N29" s="224"/>
      <c r="O29" s="224"/>
      <c r="P29" s="224"/>
      <c r="Q29" s="483">
        <f>'Page 20'!Q29</f>
        <v>0</v>
      </c>
      <c r="R29" s="233" t="s">
        <v>2269</v>
      </c>
      <c r="S29" s="224"/>
      <c r="T29" s="224"/>
      <c r="U29" s="224"/>
      <c r="V29" s="224"/>
      <c r="W29" s="483">
        <f>'Page 20'!W29</f>
        <v>0</v>
      </c>
      <c r="X29" s="233" t="s">
        <v>622</v>
      </c>
      <c r="Y29" s="224"/>
      <c r="Z29" s="224"/>
      <c r="AA29" s="483">
        <f>'Page 20'!AA29</f>
        <v>0</v>
      </c>
      <c r="AB29" s="233" t="s">
        <v>2270</v>
      </c>
      <c r="AC29" s="224"/>
      <c r="AD29" s="224"/>
      <c r="AE29" s="224"/>
      <c r="AF29" s="224"/>
      <c r="AG29" s="483">
        <f>'Page 20'!AG29</f>
        <v>0</v>
      </c>
      <c r="AH29" s="233" t="s">
        <v>621</v>
      </c>
      <c r="AI29" s="224"/>
      <c r="AJ29" s="224"/>
      <c r="AK29" s="483">
        <f>'Page 20'!AK29</f>
        <v>0</v>
      </c>
      <c r="AL29" s="233" t="s">
        <v>2271</v>
      </c>
      <c r="AM29" s="224"/>
      <c r="AN29" s="224"/>
      <c r="AO29" s="225"/>
    </row>
    <row r="30" spans="1:47">
      <c r="A30" s="245"/>
      <c r="B30" s="14"/>
      <c r="C30" s="483">
        <f>'Page 20'!C30</f>
        <v>0</v>
      </c>
      <c r="D30" s="237" t="s">
        <v>2272</v>
      </c>
      <c r="E30" s="14"/>
      <c r="F30" s="14"/>
      <c r="G30" s="14"/>
      <c r="H30" s="14"/>
      <c r="I30" s="14"/>
      <c r="J30" s="483">
        <f>'Page 20'!J30</f>
        <v>0</v>
      </c>
      <c r="K30" s="237" t="s">
        <v>1807</v>
      </c>
      <c r="L30" s="14"/>
      <c r="M30" s="14"/>
      <c r="N30" s="13"/>
      <c r="O30" s="13"/>
      <c r="P30" s="13"/>
      <c r="Q30" s="483">
        <f>'Page 20'!Q30</f>
        <v>0</v>
      </c>
      <c r="R30" s="237" t="s">
        <v>1808</v>
      </c>
      <c r="S30" s="13"/>
      <c r="T30" s="13"/>
      <c r="U30" s="13"/>
      <c r="V30" s="13"/>
      <c r="W30" s="483">
        <f>'Page 20'!W30</f>
        <v>0</v>
      </c>
      <c r="X30" s="237" t="s">
        <v>1809</v>
      </c>
      <c r="Y30" s="13"/>
      <c r="Z30" s="13"/>
      <c r="AA30" s="483">
        <f>'Page 20'!AA30</f>
        <v>0</v>
      </c>
      <c r="AB30" s="237" t="s">
        <v>1299</v>
      </c>
      <c r="AC30" s="13"/>
      <c r="AD30" s="13"/>
      <c r="AE30" s="13"/>
      <c r="AF30" s="13"/>
      <c r="AG30" s="1447">
        <f>'Page 20'!AG30</f>
        <v>0</v>
      </c>
      <c r="AH30" s="1447"/>
      <c r="AI30" s="1447"/>
      <c r="AJ30" s="1447"/>
      <c r="AK30" s="1447"/>
      <c r="AL30" s="1447"/>
      <c r="AM30" s="1447"/>
      <c r="AN30" s="1447"/>
      <c r="AO30" s="1643"/>
    </row>
    <row r="31" spans="1:47" s="22" customFormat="1" ht="3" customHeight="1">
      <c r="A31" s="90"/>
      <c r="B31" s="103"/>
      <c r="C31" s="68"/>
      <c r="D31" s="47"/>
      <c r="E31" s="103"/>
      <c r="F31" s="103"/>
      <c r="G31" s="103"/>
      <c r="H31" s="103"/>
      <c r="I31" s="103"/>
      <c r="J31" s="68"/>
      <c r="K31" s="47"/>
      <c r="L31" s="103"/>
      <c r="M31" s="103"/>
      <c r="N31" s="47"/>
      <c r="O31" s="47"/>
      <c r="P31" s="47"/>
      <c r="Q31" s="51"/>
      <c r="R31" s="47"/>
      <c r="S31" s="47"/>
      <c r="T31" s="47"/>
      <c r="U31" s="47"/>
      <c r="V31" s="47"/>
      <c r="W31" s="51"/>
      <c r="X31" s="47"/>
      <c r="Y31" s="47"/>
      <c r="Z31" s="47"/>
      <c r="AA31" s="51"/>
      <c r="AB31" s="47"/>
      <c r="AC31" s="47"/>
      <c r="AD31" s="47"/>
      <c r="AE31" s="47"/>
      <c r="AF31" s="47"/>
      <c r="AG31" s="1560"/>
      <c r="AH31" s="1560"/>
      <c r="AI31" s="1560"/>
      <c r="AJ31" s="1560"/>
      <c r="AK31" s="1560"/>
      <c r="AL31" s="1560"/>
      <c r="AM31" s="1560"/>
      <c r="AN31" s="1560"/>
      <c r="AO31" s="1645"/>
    </row>
    <row r="32" spans="1:47" ht="10.5" customHeight="1">
      <c r="A32" s="168"/>
      <c r="B32" s="34"/>
      <c r="C32" s="34"/>
      <c r="D32" s="34"/>
      <c r="E32" s="34"/>
      <c r="F32" s="34"/>
      <c r="G32" s="34"/>
      <c r="H32" s="34"/>
      <c r="I32" s="34"/>
      <c r="J32" s="34"/>
      <c r="K32" s="34"/>
      <c r="L32" s="34"/>
      <c r="M32" s="34"/>
    </row>
    <row r="33" spans="1:41">
      <c r="A33" s="231" t="s">
        <v>1810</v>
      </c>
      <c r="B33" s="232"/>
      <c r="C33" s="483">
        <f>'Page 20'!C33</f>
        <v>0</v>
      </c>
      <c r="D33" s="233" t="s">
        <v>1811</v>
      </c>
      <c r="E33" s="232"/>
      <c r="F33" s="232"/>
      <c r="G33" s="232"/>
      <c r="H33" s="232"/>
      <c r="I33" s="232"/>
      <c r="J33" s="483">
        <f>'Page 20'!J33</f>
        <v>0</v>
      </c>
      <c r="K33" s="233" t="s">
        <v>1813</v>
      </c>
      <c r="L33" s="232"/>
      <c r="M33" s="232"/>
      <c r="N33" s="224"/>
      <c r="O33" s="224"/>
      <c r="P33" s="224"/>
      <c r="Q33" s="483">
        <f>'Page 20'!Q33</f>
        <v>0</v>
      </c>
      <c r="R33" s="233" t="s">
        <v>1814</v>
      </c>
      <c r="S33" s="224"/>
      <c r="T33" s="224"/>
      <c r="U33" s="224"/>
      <c r="V33" s="224"/>
      <c r="W33" s="483">
        <f>'Page 20'!W33</f>
        <v>0</v>
      </c>
      <c r="X33" s="233" t="s">
        <v>1812</v>
      </c>
      <c r="Y33" s="224"/>
      <c r="Z33" s="224"/>
      <c r="AA33" s="483">
        <f>'Page 20'!AA33</f>
        <v>0</v>
      </c>
      <c r="AB33" s="233" t="s">
        <v>1815</v>
      </c>
      <c r="AC33" s="224"/>
      <c r="AD33" s="224"/>
      <c r="AE33" s="224"/>
      <c r="AF33" s="224"/>
      <c r="AG33" s="483">
        <f>'Page 20'!AG33</f>
        <v>0</v>
      </c>
      <c r="AH33" s="233" t="s">
        <v>1816</v>
      </c>
      <c r="AI33" s="224"/>
      <c r="AJ33" s="224"/>
      <c r="AK33" s="224"/>
      <c r="AL33" s="224"/>
      <c r="AM33" s="224"/>
      <c r="AN33" s="224"/>
      <c r="AO33" s="225"/>
    </row>
    <row r="34" spans="1:41">
      <c r="A34" s="245"/>
      <c r="B34" s="14"/>
      <c r="C34" s="483">
        <f>'Page 20'!C34</f>
        <v>0</v>
      </c>
      <c r="D34" s="236" t="s">
        <v>2391</v>
      </c>
      <c r="E34" s="14"/>
      <c r="F34" s="14"/>
      <c r="G34" s="14"/>
      <c r="H34" s="14"/>
      <c r="I34" s="14"/>
      <c r="J34" s="483">
        <f>'Page 20'!J34</f>
        <v>0</v>
      </c>
      <c r="K34" s="237" t="s">
        <v>2392</v>
      </c>
      <c r="L34" s="14"/>
      <c r="M34" s="14"/>
      <c r="N34" s="13"/>
      <c r="O34" s="13"/>
      <c r="P34" s="13"/>
      <c r="Q34" s="483">
        <f>'Page 20'!Q34</f>
        <v>0</v>
      </c>
      <c r="R34" s="237" t="s">
        <v>2393</v>
      </c>
      <c r="S34" s="13"/>
      <c r="T34" s="13"/>
      <c r="U34" s="13"/>
      <c r="V34" s="13"/>
      <c r="W34" s="1447">
        <f>'Page 20'!W34</f>
        <v>0</v>
      </c>
      <c r="X34" s="1447"/>
      <c r="Y34" s="1447"/>
      <c r="Z34" s="1447"/>
      <c r="AA34" s="1447"/>
      <c r="AB34" s="1447"/>
      <c r="AC34" s="1447"/>
      <c r="AD34" s="1447"/>
      <c r="AE34" s="1447"/>
      <c r="AF34" s="1447"/>
      <c r="AG34" s="1447"/>
      <c r="AH34" s="1447"/>
      <c r="AI34" s="1447"/>
      <c r="AJ34" s="1447"/>
      <c r="AK34" s="1447"/>
      <c r="AL34" s="1447"/>
      <c r="AM34" s="1447"/>
      <c r="AN34" s="1447"/>
      <c r="AO34" s="1643"/>
    </row>
    <row r="35" spans="1:41" s="22" customFormat="1" ht="3" customHeight="1">
      <c r="A35" s="90"/>
      <c r="B35" s="47"/>
      <c r="C35" s="68"/>
      <c r="D35" s="47"/>
      <c r="E35" s="103"/>
      <c r="F35" s="103"/>
      <c r="G35" s="103"/>
      <c r="H35" s="103"/>
      <c r="I35" s="103"/>
      <c r="J35" s="68"/>
      <c r="K35" s="47"/>
      <c r="L35" s="103"/>
      <c r="M35" s="103"/>
      <c r="N35" s="47"/>
      <c r="O35" s="47"/>
      <c r="P35" s="47"/>
      <c r="Q35" s="51"/>
      <c r="R35" s="47"/>
      <c r="S35" s="47"/>
      <c r="T35" s="47"/>
      <c r="U35" s="47"/>
      <c r="V35" s="47"/>
      <c r="W35" s="47"/>
      <c r="X35" s="47"/>
      <c r="Y35" s="47"/>
      <c r="Z35" s="47"/>
      <c r="AA35" s="47"/>
      <c r="AB35" s="47"/>
      <c r="AC35" s="47"/>
      <c r="AD35" s="47"/>
      <c r="AE35" s="47"/>
      <c r="AF35" s="47"/>
      <c r="AG35" s="47"/>
      <c r="AH35" s="47"/>
      <c r="AI35" s="47"/>
      <c r="AJ35" s="47"/>
      <c r="AK35" s="47"/>
      <c r="AL35" s="47"/>
      <c r="AM35" s="47"/>
      <c r="AN35" s="47"/>
      <c r="AO35" s="246"/>
    </row>
    <row r="36" spans="1:41" ht="11.25" customHeight="1">
      <c r="A36" s="25"/>
      <c r="B36" s="34"/>
      <c r="C36" s="34"/>
      <c r="D36" s="34"/>
      <c r="E36" s="34"/>
      <c r="F36" s="34"/>
      <c r="G36" s="34"/>
      <c r="H36" s="34"/>
      <c r="I36" s="34"/>
      <c r="J36" s="34"/>
      <c r="K36" s="14"/>
      <c r="L36" s="34"/>
      <c r="M36" s="34"/>
    </row>
    <row r="37" spans="1:41" ht="14.25" customHeight="1">
      <c r="A37" s="25">
        <v>2</v>
      </c>
      <c r="B37" s="25" t="s">
        <v>994</v>
      </c>
      <c r="C37" s="34"/>
      <c r="D37" s="34"/>
      <c r="E37" s="34"/>
      <c r="F37" s="34"/>
      <c r="G37" s="34"/>
      <c r="H37" s="34"/>
      <c r="I37" s="34"/>
      <c r="J37" s="1591">
        <f>B12</f>
        <v>0</v>
      </c>
      <c r="K37" s="1592"/>
      <c r="L37" s="1592"/>
      <c r="M37" s="1592"/>
      <c r="N37" s="1592"/>
      <c r="O37" s="1592"/>
      <c r="P37" s="1592"/>
      <c r="Q37" s="1592"/>
      <c r="R37" s="1592"/>
      <c r="S37" s="1592"/>
      <c r="T37" s="1592"/>
      <c r="U37" s="1592"/>
      <c r="V37" s="1592"/>
      <c r="W37" s="1592"/>
      <c r="X37" s="1592"/>
      <c r="Y37" s="1560" t="s">
        <v>1511</v>
      </c>
      <c r="Z37" s="1560"/>
      <c r="AA37" s="1560"/>
      <c r="AB37" s="1560"/>
      <c r="AC37" s="1447">
        <f>'Page 20'!AC37</f>
        <v>0</v>
      </c>
      <c r="AD37" s="1447"/>
      <c r="AE37" s="1447"/>
      <c r="AF37" s="1447"/>
      <c r="AG37" s="1447"/>
      <c r="AH37" s="1447"/>
      <c r="AI37" s="1447"/>
      <c r="AJ37" s="1447"/>
      <c r="AK37" s="1447"/>
      <c r="AL37" s="1447"/>
      <c r="AM37" s="1447"/>
      <c r="AN37" s="1447"/>
      <c r="AO37" s="1447"/>
    </row>
    <row r="38" spans="1:41" ht="14.25" customHeight="1">
      <c r="A38" s="34"/>
      <c r="B38" s="25" t="s">
        <v>116</v>
      </c>
      <c r="C38" s="34"/>
      <c r="D38" s="34"/>
      <c r="E38" s="1512">
        <f>'Page 20'!E38</f>
        <v>0</v>
      </c>
      <c r="F38" s="1447"/>
      <c r="G38" s="1447"/>
      <c r="H38" s="1447"/>
      <c r="I38" s="1447"/>
      <c r="J38" s="1447"/>
      <c r="K38" s="1447"/>
      <c r="L38" s="1447"/>
      <c r="M38" s="1447"/>
      <c r="N38" s="1447"/>
      <c r="O38" s="1447"/>
      <c r="P38" s="1447"/>
      <c r="Q38" s="1447"/>
      <c r="R38" s="1447"/>
      <c r="S38" s="1447"/>
      <c r="T38" s="1447"/>
      <c r="U38" s="1447"/>
      <c r="V38" s="1447"/>
      <c r="W38" s="1447"/>
      <c r="X38" s="1447"/>
      <c r="Y38" s="1447"/>
      <c r="Z38" s="1447"/>
      <c r="AA38" s="1447"/>
      <c r="AB38" s="1447"/>
      <c r="AC38" s="1447"/>
      <c r="AD38" s="1447"/>
      <c r="AE38" s="1447"/>
      <c r="AF38" s="1447"/>
      <c r="AG38" s="1447"/>
      <c r="AH38" s="1447"/>
      <c r="AI38" s="1447"/>
      <c r="AJ38" s="1447"/>
      <c r="AK38" s="1447"/>
      <c r="AL38" s="1447"/>
      <c r="AM38" s="1447"/>
      <c r="AN38" s="1447"/>
      <c r="AO38" s="1447"/>
    </row>
    <row r="39" spans="1:41" ht="14.25" customHeight="1">
      <c r="A39" s="34"/>
      <c r="B39" s="25" t="s">
        <v>1677</v>
      </c>
      <c r="C39" s="34"/>
      <c r="D39" s="1581">
        <f>'Page 20'!D39</f>
        <v>0</v>
      </c>
      <c r="E39" s="1491"/>
      <c r="F39" s="1491"/>
      <c r="G39" s="1491"/>
      <c r="H39" s="1491"/>
      <c r="I39" s="1491"/>
      <c r="J39" s="1491"/>
      <c r="K39" s="1491"/>
      <c r="L39" s="1491"/>
      <c r="M39" s="1491"/>
      <c r="N39" s="1491"/>
      <c r="O39" s="1491"/>
      <c r="P39" s="1491"/>
      <c r="Q39" s="1491"/>
      <c r="T39" s="169" t="s">
        <v>974</v>
      </c>
      <c r="U39" s="1589">
        <f>'Page 20'!U39</f>
        <v>0</v>
      </c>
      <c r="V39" s="1589"/>
      <c r="AA39" s="169" t="s">
        <v>1679</v>
      </c>
      <c r="AB39" s="1590">
        <f>'Page 20'!AB39:AF39</f>
        <v>0</v>
      </c>
      <c r="AC39" s="1589"/>
      <c r="AD39" s="1589"/>
      <c r="AE39" s="1589"/>
      <c r="AF39" s="1589"/>
      <c r="AH39" s="25" t="s">
        <v>976</v>
      </c>
      <c r="AK39" s="1627">
        <f>'Page 20'!AK39</f>
        <v>0</v>
      </c>
      <c r="AL39" s="1627"/>
      <c r="AM39" s="1627"/>
      <c r="AN39" s="1627"/>
      <c r="AO39" s="1627"/>
    </row>
    <row r="40" spans="1:41" s="22" customFormat="1" ht="4.5" customHeight="1">
      <c r="A40" s="241"/>
      <c r="B40" s="185"/>
      <c r="C40" s="241"/>
      <c r="D40" s="212"/>
      <c r="E40" s="49"/>
      <c r="F40" s="49"/>
      <c r="G40" s="49"/>
      <c r="H40" s="49"/>
      <c r="I40" s="49"/>
      <c r="J40" s="49"/>
      <c r="K40" s="49"/>
      <c r="L40" s="49"/>
      <c r="M40" s="49"/>
      <c r="N40" s="49"/>
      <c r="O40" s="49"/>
      <c r="P40" s="49"/>
      <c r="Q40" s="49"/>
      <c r="T40" s="242"/>
      <c r="U40" s="72"/>
      <c r="V40" s="72"/>
      <c r="AA40" s="242"/>
      <c r="AB40" s="243"/>
      <c r="AC40" s="72"/>
      <c r="AD40" s="72"/>
      <c r="AE40" s="72"/>
      <c r="AF40" s="72"/>
      <c r="AH40" s="185"/>
      <c r="AK40" s="72"/>
      <c r="AL40" s="72"/>
      <c r="AM40" s="72"/>
      <c r="AN40" s="72"/>
      <c r="AO40" s="72"/>
    </row>
    <row r="41" spans="1:41">
      <c r="A41" s="231" t="s">
        <v>2267</v>
      </c>
      <c r="B41" s="232"/>
      <c r="C41" s="483">
        <f>'Page 20'!C41</f>
        <v>0</v>
      </c>
      <c r="D41" s="233" t="s">
        <v>2268</v>
      </c>
      <c r="E41" s="232"/>
      <c r="F41" s="232"/>
      <c r="G41" s="232"/>
      <c r="H41" s="232"/>
      <c r="I41" s="232"/>
      <c r="J41" s="483">
        <f>'Page 20'!J41</f>
        <v>0</v>
      </c>
      <c r="K41" s="233" t="s">
        <v>2268</v>
      </c>
      <c r="L41" s="232"/>
      <c r="M41" s="232"/>
      <c r="N41" s="224"/>
      <c r="O41" s="224"/>
      <c r="P41" s="224"/>
      <c r="Q41" s="483">
        <f>'Page 20'!Q41</f>
        <v>0</v>
      </c>
      <c r="R41" s="233" t="s">
        <v>2269</v>
      </c>
      <c r="S41" s="224"/>
      <c r="T41" s="224"/>
      <c r="U41" s="224"/>
      <c r="V41" s="224"/>
      <c r="W41" s="483">
        <f>'Page 20'!W41</f>
        <v>0</v>
      </c>
      <c r="X41" s="233" t="s">
        <v>622</v>
      </c>
      <c r="Y41" s="224"/>
      <c r="Z41" s="224"/>
      <c r="AA41" s="483">
        <f>'Page 20'!AA41</f>
        <v>0</v>
      </c>
      <c r="AB41" s="233" t="s">
        <v>2270</v>
      </c>
      <c r="AC41" s="224"/>
      <c r="AD41" s="224"/>
      <c r="AE41" s="224"/>
      <c r="AF41" s="224"/>
      <c r="AG41" s="483">
        <f>'Page 20'!AG41</f>
        <v>0</v>
      </c>
      <c r="AH41" s="233" t="s">
        <v>621</v>
      </c>
      <c r="AI41" s="224"/>
      <c r="AJ41" s="224"/>
      <c r="AK41" s="483">
        <f>'Page 20'!AK41</f>
        <v>0</v>
      </c>
      <c r="AL41" s="233" t="s">
        <v>2271</v>
      </c>
      <c r="AM41" s="224"/>
      <c r="AN41" s="224"/>
      <c r="AO41" s="225"/>
    </row>
    <row r="42" spans="1:41">
      <c r="A42" s="245"/>
      <c r="B42" s="14"/>
      <c r="C42" s="483">
        <f>'Page 20'!C42</f>
        <v>0</v>
      </c>
      <c r="D42" s="237" t="s">
        <v>2272</v>
      </c>
      <c r="E42" s="14"/>
      <c r="F42" s="14"/>
      <c r="G42" s="14"/>
      <c r="H42" s="14"/>
      <c r="I42" s="14"/>
      <c r="J42" s="483">
        <f>'Page 20'!J42</f>
        <v>0</v>
      </c>
      <c r="K42" s="237" t="s">
        <v>1807</v>
      </c>
      <c r="L42" s="14"/>
      <c r="M42" s="14"/>
      <c r="N42" s="13"/>
      <c r="O42" s="13"/>
      <c r="P42" s="13"/>
      <c r="Q42" s="483">
        <f>'Page 20'!Q42</f>
        <v>0</v>
      </c>
      <c r="R42" s="237" t="s">
        <v>1808</v>
      </c>
      <c r="S42" s="13"/>
      <c r="T42" s="13"/>
      <c r="U42" s="13"/>
      <c r="V42" s="13"/>
      <c r="W42" s="483">
        <f>'Page 20'!W42</f>
        <v>0</v>
      </c>
      <c r="X42" s="237" t="s">
        <v>1809</v>
      </c>
      <c r="Y42" s="13"/>
      <c r="Z42" s="13"/>
      <c r="AA42" s="483">
        <f>'Page 20'!AA42</f>
        <v>0</v>
      </c>
      <c r="AB42" s="237" t="s">
        <v>1299</v>
      </c>
      <c r="AC42" s="13"/>
      <c r="AD42" s="13"/>
      <c r="AE42" s="13"/>
      <c r="AF42" s="13"/>
      <c r="AG42" s="1447">
        <f>'Page 20'!AG42</f>
        <v>0</v>
      </c>
      <c r="AH42" s="1447"/>
      <c r="AI42" s="1447"/>
      <c r="AJ42" s="1447"/>
      <c r="AK42" s="1447"/>
      <c r="AL42" s="1447"/>
      <c r="AM42" s="1447"/>
      <c r="AN42" s="1447"/>
      <c r="AO42" s="1643"/>
    </row>
    <row r="43" spans="1:41" s="22" customFormat="1" ht="3" customHeight="1">
      <c r="A43" s="90"/>
      <c r="B43" s="103"/>
      <c r="C43" s="68"/>
      <c r="D43" s="47"/>
      <c r="E43" s="103"/>
      <c r="F43" s="103"/>
      <c r="G43" s="103"/>
      <c r="H43" s="103"/>
      <c r="I43" s="103"/>
      <c r="J43" s="68"/>
      <c r="K43" s="47"/>
      <c r="L43" s="103"/>
      <c r="M43" s="103"/>
      <c r="N43" s="47"/>
      <c r="O43" s="47"/>
      <c r="P43" s="47"/>
      <c r="Q43" s="51"/>
      <c r="R43" s="47"/>
      <c r="S43" s="47"/>
      <c r="T43" s="47"/>
      <c r="U43" s="47"/>
      <c r="V43" s="47"/>
      <c r="W43" s="51"/>
      <c r="X43" s="47"/>
      <c r="Y43" s="47"/>
      <c r="Z43" s="47"/>
      <c r="AA43" s="51"/>
      <c r="AB43" s="47"/>
      <c r="AC43" s="47"/>
      <c r="AD43" s="47"/>
      <c r="AE43" s="47"/>
      <c r="AF43" s="47"/>
      <c r="AG43" s="1560"/>
      <c r="AH43" s="1560"/>
      <c r="AI43" s="1560"/>
      <c r="AJ43" s="1560"/>
      <c r="AK43" s="1560"/>
      <c r="AL43" s="1560"/>
      <c r="AM43" s="1560"/>
      <c r="AN43" s="1560"/>
      <c r="AO43" s="1645"/>
    </row>
    <row r="44" spans="1:41" ht="10.5" customHeight="1">
      <c r="A44" s="168"/>
      <c r="B44" s="34"/>
      <c r="C44" s="34"/>
      <c r="D44" s="34"/>
      <c r="E44" s="34"/>
      <c r="F44" s="34"/>
      <c r="G44" s="34"/>
      <c r="H44" s="34"/>
      <c r="I44" s="34"/>
      <c r="J44" s="34"/>
      <c r="K44" s="34"/>
      <c r="L44" s="34"/>
      <c r="M44" s="34"/>
    </row>
    <row r="45" spans="1:41">
      <c r="A45" s="231" t="s">
        <v>1810</v>
      </c>
      <c r="B45" s="232"/>
      <c r="C45" s="483">
        <f>'Page 20'!C45</f>
        <v>0</v>
      </c>
      <c r="D45" s="233" t="s">
        <v>1811</v>
      </c>
      <c r="E45" s="232"/>
      <c r="F45" s="232"/>
      <c r="G45" s="232"/>
      <c r="H45" s="232"/>
      <c r="I45" s="232"/>
      <c r="J45" s="483">
        <f>'Page 20'!J45</f>
        <v>0</v>
      </c>
      <c r="K45" s="233" t="s">
        <v>1813</v>
      </c>
      <c r="L45" s="232"/>
      <c r="M45" s="232"/>
      <c r="N45" s="224"/>
      <c r="O45" s="224"/>
      <c r="P45" s="224"/>
      <c r="Q45" s="483">
        <f>'Page 20'!Q45</f>
        <v>0</v>
      </c>
      <c r="R45" s="233" t="s">
        <v>1814</v>
      </c>
      <c r="S45" s="224"/>
      <c r="T45" s="224"/>
      <c r="U45" s="224"/>
      <c r="V45" s="224"/>
      <c r="W45" s="483">
        <f>'Page 20'!W45</f>
        <v>0</v>
      </c>
      <c r="X45" s="233" t="s">
        <v>1812</v>
      </c>
      <c r="Y45" s="224"/>
      <c r="Z45" s="224"/>
      <c r="AA45" s="483">
        <f>'Page 20'!AA45</f>
        <v>0</v>
      </c>
      <c r="AB45" s="233" t="s">
        <v>1815</v>
      </c>
      <c r="AC45" s="224"/>
      <c r="AD45" s="224"/>
      <c r="AE45" s="224"/>
      <c r="AF45" s="224"/>
      <c r="AG45" s="483">
        <f>'Page 20'!AG45</f>
        <v>0</v>
      </c>
      <c r="AH45" s="233" t="s">
        <v>1816</v>
      </c>
      <c r="AI45" s="224"/>
      <c r="AJ45" s="224"/>
      <c r="AK45" s="224"/>
      <c r="AL45" s="224"/>
      <c r="AM45" s="224"/>
      <c r="AN45" s="224"/>
      <c r="AO45" s="225"/>
    </row>
    <row r="46" spans="1:41">
      <c r="A46" s="245"/>
      <c r="B46" s="14"/>
      <c r="C46" s="483">
        <f>'Page 20'!C46</f>
        <v>0</v>
      </c>
      <c r="D46" s="236" t="s">
        <v>2391</v>
      </c>
      <c r="E46" s="14"/>
      <c r="F46" s="14"/>
      <c r="G46" s="14"/>
      <c r="H46" s="14"/>
      <c r="I46" s="14"/>
      <c r="J46" s="483">
        <f>'Page 20'!J46</f>
        <v>0</v>
      </c>
      <c r="K46" s="237" t="s">
        <v>2392</v>
      </c>
      <c r="L46" s="14"/>
      <c r="M46" s="14"/>
      <c r="N46" s="13"/>
      <c r="O46" s="13"/>
      <c r="P46" s="13"/>
      <c r="Q46" s="483">
        <f>'Page 20'!Q46</f>
        <v>0</v>
      </c>
      <c r="R46" s="237" t="s">
        <v>2393</v>
      </c>
      <c r="S46" s="13"/>
      <c r="T46" s="13"/>
      <c r="U46" s="13"/>
      <c r="V46" s="13"/>
      <c r="W46" s="1447">
        <f>'Page 20'!W46</f>
        <v>0</v>
      </c>
      <c r="X46" s="1447"/>
      <c r="Y46" s="1447"/>
      <c r="Z46" s="1447"/>
      <c r="AA46" s="1447"/>
      <c r="AB46" s="1447"/>
      <c r="AC46" s="1447"/>
      <c r="AD46" s="1447"/>
      <c r="AE46" s="1447"/>
      <c r="AF46" s="1447"/>
      <c r="AG46" s="1447"/>
      <c r="AH46" s="1447"/>
      <c r="AI46" s="1447"/>
      <c r="AJ46" s="1447"/>
      <c r="AK46" s="1447"/>
      <c r="AL46" s="1447"/>
      <c r="AM46" s="1447"/>
      <c r="AN46" s="1447"/>
      <c r="AO46" s="1643"/>
    </row>
    <row r="47" spans="1:41" s="22" customFormat="1" ht="3" customHeight="1">
      <c r="A47" s="90"/>
      <c r="B47" s="47"/>
      <c r="C47" s="68"/>
      <c r="D47" s="47"/>
      <c r="E47" s="103"/>
      <c r="F47" s="103"/>
      <c r="G47" s="103"/>
      <c r="H47" s="103"/>
      <c r="I47" s="103"/>
      <c r="J47" s="68"/>
      <c r="K47" s="47"/>
      <c r="L47" s="103"/>
      <c r="M47" s="103"/>
      <c r="N47" s="47"/>
      <c r="O47" s="47"/>
      <c r="P47" s="47"/>
      <c r="Q47" s="51"/>
      <c r="R47" s="47"/>
      <c r="S47" s="47"/>
      <c r="T47" s="47"/>
      <c r="U47" s="47"/>
      <c r="V47" s="47"/>
      <c r="W47" s="47"/>
      <c r="X47" s="47"/>
      <c r="Y47" s="47"/>
      <c r="Z47" s="47"/>
      <c r="AA47" s="47"/>
      <c r="AB47" s="47"/>
      <c r="AC47" s="47"/>
      <c r="AD47" s="47"/>
      <c r="AE47" s="47"/>
      <c r="AF47" s="47"/>
      <c r="AG47" s="47"/>
      <c r="AH47" s="47"/>
      <c r="AI47" s="47"/>
      <c r="AJ47" s="47"/>
      <c r="AK47" s="47"/>
      <c r="AL47" s="47"/>
      <c r="AM47" s="47"/>
      <c r="AN47" s="47"/>
      <c r="AO47" s="246"/>
    </row>
    <row r="48" spans="1:41" ht="11.25" customHeight="1">
      <c r="A48" s="168"/>
      <c r="B48" s="34"/>
      <c r="C48" s="34"/>
      <c r="D48" s="34"/>
      <c r="E48" s="34"/>
      <c r="F48" s="34"/>
      <c r="G48" s="34"/>
      <c r="H48" s="34"/>
      <c r="I48" s="34"/>
      <c r="J48" s="34"/>
      <c r="K48" s="34"/>
      <c r="L48" s="34"/>
      <c r="M48" s="34"/>
    </row>
    <row r="49" spans="1:41" ht="14.25" customHeight="1">
      <c r="A49" s="25">
        <v>3</v>
      </c>
      <c r="B49" s="25" t="s">
        <v>994</v>
      </c>
      <c r="C49" s="34"/>
      <c r="D49" s="34"/>
      <c r="E49" s="34"/>
      <c r="F49" s="34"/>
      <c r="G49" s="34"/>
      <c r="H49" s="34"/>
      <c r="I49" s="34"/>
      <c r="J49" s="1591">
        <f>B14</f>
        <v>0</v>
      </c>
      <c r="K49" s="1592"/>
      <c r="L49" s="1592"/>
      <c r="M49" s="1592"/>
      <c r="N49" s="1592"/>
      <c r="O49" s="1592"/>
      <c r="P49" s="1592"/>
      <c r="Q49" s="1592"/>
      <c r="R49" s="1592"/>
      <c r="S49" s="1592"/>
      <c r="T49" s="1592"/>
      <c r="U49" s="1592"/>
      <c r="V49" s="1592"/>
      <c r="W49" s="1592"/>
      <c r="X49" s="1592"/>
      <c r="Y49" s="1560" t="s">
        <v>1511</v>
      </c>
      <c r="Z49" s="1560"/>
      <c r="AA49" s="1560"/>
      <c r="AB49" s="1560"/>
      <c r="AC49" s="1447">
        <f>'Page 20'!AC49</f>
        <v>0</v>
      </c>
      <c r="AD49" s="1447"/>
      <c r="AE49" s="1447"/>
      <c r="AF49" s="1447"/>
      <c r="AG49" s="1447"/>
      <c r="AH49" s="1447"/>
      <c r="AI49" s="1447"/>
      <c r="AJ49" s="1447"/>
      <c r="AK49" s="1447"/>
      <c r="AL49" s="1447"/>
      <c r="AM49" s="1447"/>
      <c r="AN49" s="1447"/>
      <c r="AO49" s="1447"/>
    </row>
    <row r="50" spans="1:41" ht="14.25" customHeight="1">
      <c r="A50" s="34"/>
      <c r="B50" s="25" t="s">
        <v>116</v>
      </c>
      <c r="C50" s="34"/>
      <c r="D50" s="34"/>
      <c r="E50" s="1512">
        <f>'Page 20'!E50</f>
        <v>0</v>
      </c>
      <c r="F50" s="1447"/>
      <c r="G50" s="1447"/>
      <c r="H50" s="1447"/>
      <c r="I50" s="1447"/>
      <c r="J50" s="1447"/>
      <c r="K50" s="1447"/>
      <c r="L50" s="1447"/>
      <c r="M50" s="1447"/>
      <c r="N50" s="1447"/>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447"/>
      <c r="AN50" s="1447"/>
      <c r="AO50" s="1447"/>
    </row>
    <row r="51" spans="1:41" ht="14.25" customHeight="1">
      <c r="A51" s="34"/>
      <c r="B51" s="25" t="s">
        <v>1677</v>
      </c>
      <c r="C51" s="34"/>
      <c r="D51" s="1581">
        <f>'Page 20'!D51</f>
        <v>0</v>
      </c>
      <c r="E51" s="1491"/>
      <c r="F51" s="1491"/>
      <c r="G51" s="1491"/>
      <c r="H51" s="1491"/>
      <c r="I51" s="1491"/>
      <c r="J51" s="1491"/>
      <c r="K51" s="1491"/>
      <c r="L51" s="1491"/>
      <c r="M51" s="1491"/>
      <c r="N51" s="1491"/>
      <c r="O51" s="1491"/>
      <c r="P51" s="1491"/>
      <c r="Q51" s="1491"/>
      <c r="T51" s="169" t="s">
        <v>974</v>
      </c>
      <c r="U51" s="1589">
        <f>'Page 20'!U51</f>
        <v>0</v>
      </c>
      <c r="V51" s="1589"/>
      <c r="AA51" s="169" t="s">
        <v>1679</v>
      </c>
      <c r="AB51" s="1590">
        <f>'Page 20'!AB51:AF51</f>
        <v>0</v>
      </c>
      <c r="AC51" s="1589"/>
      <c r="AD51" s="1589"/>
      <c r="AE51" s="1589"/>
      <c r="AF51" s="1589"/>
      <c r="AH51" s="25" t="s">
        <v>976</v>
      </c>
      <c r="AK51" s="1627">
        <f>'Page 20'!AK51</f>
        <v>0</v>
      </c>
      <c r="AL51" s="1627"/>
      <c r="AM51" s="1627"/>
      <c r="AN51" s="1627"/>
      <c r="AO51" s="1627"/>
    </row>
    <row r="52" spans="1:41" s="22" customFormat="1" ht="4.5" customHeight="1">
      <c r="A52" s="241"/>
      <c r="B52" s="185"/>
      <c r="C52" s="241"/>
      <c r="D52" s="212"/>
      <c r="E52" s="49"/>
      <c r="F52" s="49"/>
      <c r="G52" s="49"/>
      <c r="H52" s="49"/>
      <c r="I52" s="49"/>
      <c r="J52" s="49"/>
      <c r="K52" s="49"/>
      <c r="L52" s="49"/>
      <c r="M52" s="49"/>
      <c r="N52" s="49"/>
      <c r="O52" s="49"/>
      <c r="P52" s="49"/>
      <c r="Q52" s="49"/>
      <c r="T52" s="242"/>
      <c r="U52" s="72"/>
      <c r="V52" s="72"/>
      <c r="AA52" s="242"/>
      <c r="AB52" s="243"/>
      <c r="AC52" s="72"/>
      <c r="AD52" s="72"/>
      <c r="AE52" s="72"/>
      <c r="AF52" s="72"/>
      <c r="AH52" s="185"/>
      <c r="AK52" s="72"/>
      <c r="AL52" s="72"/>
      <c r="AM52" s="72"/>
      <c r="AN52" s="72"/>
      <c r="AO52" s="72"/>
    </row>
    <row r="53" spans="1:41">
      <c r="A53" s="231" t="s">
        <v>2267</v>
      </c>
      <c r="B53" s="232"/>
      <c r="C53" s="483">
        <f>'Page 20'!C53</f>
        <v>0</v>
      </c>
      <c r="D53" s="233" t="s">
        <v>2268</v>
      </c>
      <c r="E53" s="232"/>
      <c r="F53" s="232"/>
      <c r="G53" s="232"/>
      <c r="H53" s="232"/>
      <c r="I53" s="232"/>
      <c r="J53" s="483">
        <f>'Page 20'!J53</f>
        <v>0</v>
      </c>
      <c r="K53" s="233" t="s">
        <v>2268</v>
      </c>
      <c r="L53" s="232"/>
      <c r="M53" s="232"/>
      <c r="N53" s="224"/>
      <c r="O53" s="224"/>
      <c r="P53" s="224"/>
      <c r="Q53" s="483">
        <f>'Page 20'!Q53</f>
        <v>0</v>
      </c>
      <c r="R53" s="233" t="s">
        <v>2269</v>
      </c>
      <c r="S53" s="224"/>
      <c r="T53" s="224"/>
      <c r="U53" s="224"/>
      <c r="V53" s="224"/>
      <c r="W53" s="483">
        <f>'Page 20'!W53</f>
        <v>0</v>
      </c>
      <c r="X53" s="233" t="s">
        <v>622</v>
      </c>
      <c r="Y53" s="224"/>
      <c r="Z53" s="224"/>
      <c r="AA53" s="483">
        <f>'Page 20'!AA53</f>
        <v>0</v>
      </c>
      <c r="AB53" s="233" t="s">
        <v>2270</v>
      </c>
      <c r="AC53" s="224"/>
      <c r="AD53" s="224"/>
      <c r="AE53" s="224"/>
      <c r="AF53" s="224"/>
      <c r="AG53" s="483">
        <f>'Page 20'!AG53</f>
        <v>0</v>
      </c>
      <c r="AH53" s="233" t="s">
        <v>621</v>
      </c>
      <c r="AI53" s="224"/>
      <c r="AJ53" s="224"/>
      <c r="AK53" s="483">
        <f>'Page 20'!AK53</f>
        <v>0</v>
      </c>
      <c r="AL53" s="233" t="s">
        <v>2271</v>
      </c>
      <c r="AM53" s="224"/>
      <c r="AN53" s="224"/>
      <c r="AO53" s="225"/>
    </row>
    <row r="54" spans="1:41">
      <c r="A54" s="245"/>
      <c r="B54" s="14"/>
      <c r="C54" s="483">
        <f>'Page 20'!C54</f>
        <v>0</v>
      </c>
      <c r="D54" s="237" t="s">
        <v>2272</v>
      </c>
      <c r="E54" s="14"/>
      <c r="F54" s="14"/>
      <c r="G54" s="14"/>
      <c r="H54" s="14"/>
      <c r="I54" s="14"/>
      <c r="J54" s="483">
        <f>'Page 20'!J54</f>
        <v>0</v>
      </c>
      <c r="K54" s="237" t="s">
        <v>1807</v>
      </c>
      <c r="L54" s="14"/>
      <c r="M54" s="14"/>
      <c r="N54" s="13"/>
      <c r="O54" s="13"/>
      <c r="P54" s="13"/>
      <c r="Q54" s="483">
        <f>'Page 20'!Q54</f>
        <v>0</v>
      </c>
      <c r="R54" s="237" t="s">
        <v>1808</v>
      </c>
      <c r="S54" s="13"/>
      <c r="T54" s="13"/>
      <c r="U54" s="13"/>
      <c r="V54" s="13"/>
      <c r="W54" s="483">
        <f>'Page 20'!W54</f>
        <v>0</v>
      </c>
      <c r="X54" s="237" t="s">
        <v>1809</v>
      </c>
      <c r="Y54" s="13"/>
      <c r="Z54" s="13"/>
      <c r="AA54" s="483">
        <f>'Page 20'!AA54</f>
        <v>0</v>
      </c>
      <c r="AB54" s="237" t="s">
        <v>1299</v>
      </c>
      <c r="AC54" s="13"/>
      <c r="AD54" s="13"/>
      <c r="AE54" s="13"/>
      <c r="AF54" s="13"/>
      <c r="AG54" s="1447">
        <f>'Page 20'!AG54</f>
        <v>0</v>
      </c>
      <c r="AH54" s="1447"/>
      <c r="AI54" s="1447"/>
      <c r="AJ54" s="1447"/>
      <c r="AK54" s="1447"/>
      <c r="AL54" s="1447"/>
      <c r="AM54" s="1447"/>
      <c r="AN54" s="1447"/>
      <c r="AO54" s="1643"/>
    </row>
    <row r="55" spans="1:41" s="22" customFormat="1" ht="3" customHeight="1">
      <c r="A55" s="90"/>
      <c r="B55" s="103"/>
      <c r="C55" s="68"/>
      <c r="D55" s="47"/>
      <c r="E55" s="103"/>
      <c r="F55" s="103"/>
      <c r="G55" s="103"/>
      <c r="H55" s="103"/>
      <c r="I55" s="103"/>
      <c r="J55" s="68"/>
      <c r="K55" s="47"/>
      <c r="L55" s="103"/>
      <c r="M55" s="103"/>
      <c r="N55" s="47"/>
      <c r="O55" s="47"/>
      <c r="P55" s="47"/>
      <c r="Q55" s="51"/>
      <c r="R55" s="47"/>
      <c r="S55" s="47"/>
      <c r="T55" s="47"/>
      <c r="U55" s="47"/>
      <c r="V55" s="47"/>
      <c r="W55" s="51"/>
      <c r="X55" s="47"/>
      <c r="Y55" s="47"/>
      <c r="Z55" s="47"/>
      <c r="AA55" s="51"/>
      <c r="AB55" s="47"/>
      <c r="AC55" s="47"/>
      <c r="AD55" s="47"/>
      <c r="AE55" s="47"/>
      <c r="AF55" s="47"/>
      <c r="AG55" s="1560"/>
      <c r="AH55" s="1560"/>
      <c r="AI55" s="1560"/>
      <c r="AJ55" s="1560"/>
      <c r="AK55" s="1560"/>
      <c r="AL55" s="1560"/>
      <c r="AM55" s="1560"/>
      <c r="AN55" s="1560"/>
      <c r="AO55" s="1645"/>
    </row>
    <row r="56" spans="1:41" ht="10.5" customHeight="1">
      <c r="A56" s="168"/>
      <c r="B56" s="34"/>
      <c r="C56" s="34"/>
      <c r="D56" s="34"/>
      <c r="E56" s="34"/>
      <c r="F56" s="34"/>
      <c r="G56" s="34"/>
      <c r="H56" s="34"/>
      <c r="I56" s="34"/>
      <c r="J56" s="34"/>
      <c r="K56" s="34"/>
      <c r="L56" s="34"/>
      <c r="M56" s="34"/>
    </row>
    <row r="57" spans="1:41">
      <c r="A57" s="231" t="s">
        <v>1810</v>
      </c>
      <c r="B57" s="232"/>
      <c r="C57" s="483">
        <f>'Page 20'!C57</f>
        <v>0</v>
      </c>
      <c r="D57" s="233" t="s">
        <v>1811</v>
      </c>
      <c r="E57" s="232"/>
      <c r="F57" s="232"/>
      <c r="G57" s="232"/>
      <c r="H57" s="232"/>
      <c r="I57" s="232"/>
      <c r="J57" s="483">
        <f>'Page 20'!J57</f>
        <v>0</v>
      </c>
      <c r="K57" s="233" t="s">
        <v>1813</v>
      </c>
      <c r="L57" s="232"/>
      <c r="M57" s="232"/>
      <c r="N57" s="224"/>
      <c r="O57" s="224"/>
      <c r="P57" s="224"/>
      <c r="Q57" s="483">
        <f>'Page 20'!Q57</f>
        <v>0</v>
      </c>
      <c r="R57" s="233" t="s">
        <v>1814</v>
      </c>
      <c r="S57" s="224"/>
      <c r="T57" s="224"/>
      <c r="U57" s="224"/>
      <c r="V57" s="224"/>
      <c r="W57" s="483">
        <f>'Page 20'!W57</f>
        <v>0</v>
      </c>
      <c r="X57" s="233" t="s">
        <v>1812</v>
      </c>
      <c r="Y57" s="224"/>
      <c r="Z57" s="224"/>
      <c r="AA57" s="483">
        <f>'Page 20'!AA57</f>
        <v>0</v>
      </c>
      <c r="AB57" s="233" t="s">
        <v>1815</v>
      </c>
      <c r="AC57" s="224"/>
      <c r="AD57" s="224"/>
      <c r="AE57" s="224"/>
      <c r="AF57" s="224"/>
      <c r="AG57" s="483">
        <f>'Page 20'!AG57</f>
        <v>0</v>
      </c>
      <c r="AH57" s="233" t="s">
        <v>1816</v>
      </c>
      <c r="AI57" s="224"/>
      <c r="AJ57" s="224"/>
      <c r="AK57" s="224"/>
      <c r="AL57" s="224"/>
      <c r="AM57" s="224"/>
      <c r="AN57" s="224"/>
      <c r="AO57" s="225"/>
    </row>
    <row r="58" spans="1:41">
      <c r="A58" s="245"/>
      <c r="B58" s="14"/>
      <c r="C58" s="483">
        <f>'Page 20'!C58</f>
        <v>0</v>
      </c>
      <c r="D58" s="236" t="s">
        <v>2391</v>
      </c>
      <c r="E58" s="14"/>
      <c r="F58" s="14"/>
      <c r="G58" s="14"/>
      <c r="H58" s="14"/>
      <c r="I58" s="14"/>
      <c r="J58" s="483">
        <f>'Page 20'!J58</f>
        <v>0</v>
      </c>
      <c r="K58" s="237" t="s">
        <v>2392</v>
      </c>
      <c r="L58" s="14"/>
      <c r="M58" s="14"/>
      <c r="N58" s="13"/>
      <c r="O58" s="13"/>
      <c r="P58" s="13"/>
      <c r="Q58" s="483">
        <f>'Page 20'!Q58</f>
        <v>0</v>
      </c>
      <c r="R58" s="237" t="s">
        <v>2393</v>
      </c>
      <c r="S58" s="13"/>
      <c r="T58" s="13"/>
      <c r="U58" s="13"/>
      <c r="V58" s="13"/>
      <c r="W58" s="1447">
        <f>'Page 20'!W58</f>
        <v>0</v>
      </c>
      <c r="X58" s="1447"/>
      <c r="Y58" s="1447"/>
      <c r="Z58" s="1447"/>
      <c r="AA58" s="1447"/>
      <c r="AB58" s="1447"/>
      <c r="AC58" s="1447"/>
      <c r="AD58" s="1447"/>
      <c r="AE58" s="1447"/>
      <c r="AF58" s="1447"/>
      <c r="AG58" s="1447"/>
      <c r="AH58" s="1447"/>
      <c r="AI58" s="1447"/>
      <c r="AJ58" s="1447"/>
      <c r="AK58" s="1447"/>
      <c r="AL58" s="1447"/>
      <c r="AM58" s="1447"/>
      <c r="AN58" s="1447"/>
      <c r="AO58" s="1643"/>
    </row>
    <row r="59" spans="1:41" s="22" customFormat="1" ht="3" customHeight="1">
      <c r="A59" s="90"/>
      <c r="B59" s="47"/>
      <c r="C59" s="68"/>
      <c r="D59" s="47"/>
      <c r="E59" s="103"/>
      <c r="F59" s="103"/>
      <c r="G59" s="103"/>
      <c r="H59" s="103"/>
      <c r="I59" s="103"/>
      <c r="J59" s="68"/>
      <c r="K59" s="47"/>
      <c r="L59" s="103"/>
      <c r="M59" s="103"/>
      <c r="N59" s="47"/>
      <c r="O59" s="47"/>
      <c r="P59" s="47"/>
      <c r="Q59" s="51"/>
      <c r="R59" s="47"/>
      <c r="S59" s="47"/>
      <c r="T59" s="47"/>
      <c r="U59" s="47"/>
      <c r="V59" s="47"/>
      <c r="W59" s="47"/>
      <c r="X59" s="47"/>
      <c r="Y59" s="47"/>
      <c r="Z59" s="47"/>
      <c r="AA59" s="47"/>
      <c r="AB59" s="47"/>
      <c r="AC59" s="47"/>
      <c r="AD59" s="47"/>
      <c r="AE59" s="47"/>
      <c r="AF59" s="47"/>
      <c r="AG59" s="47"/>
      <c r="AH59" s="47"/>
      <c r="AI59" s="47"/>
      <c r="AJ59" s="47"/>
      <c r="AK59" s="47"/>
      <c r="AL59" s="47"/>
      <c r="AM59" s="47"/>
      <c r="AN59" s="47"/>
      <c r="AO59" s="246"/>
    </row>
    <row r="60" spans="1:41" s="22" customFormat="1" ht="6.75" customHeight="1">
      <c r="B60" s="40"/>
      <c r="C60" s="182"/>
      <c r="D60" s="236"/>
      <c r="E60" s="182"/>
      <c r="F60" s="182"/>
      <c r="G60" s="182"/>
      <c r="H60" s="182"/>
      <c r="I60" s="182"/>
      <c r="J60" s="182"/>
      <c r="K60" s="236"/>
      <c r="L60" s="182"/>
      <c r="M60" s="182"/>
      <c r="N60" s="40"/>
      <c r="O60" s="40"/>
      <c r="P60" s="40"/>
      <c r="Q60" s="40"/>
      <c r="R60" s="236"/>
      <c r="S60" s="40"/>
      <c r="T60" s="40"/>
      <c r="U60" s="40"/>
      <c r="V60" s="40"/>
      <c r="W60" s="49"/>
      <c r="X60" s="49"/>
      <c r="Y60" s="49"/>
      <c r="Z60" s="49"/>
      <c r="AA60" s="49"/>
      <c r="AB60" s="49"/>
      <c r="AC60" s="49"/>
      <c r="AD60" s="49"/>
      <c r="AE60" s="49"/>
      <c r="AF60" s="49"/>
      <c r="AG60" s="49"/>
      <c r="AH60" s="49"/>
      <c r="AI60" s="49"/>
      <c r="AJ60" s="49"/>
      <c r="AK60" s="49"/>
      <c r="AL60" s="49"/>
      <c r="AM60" s="49"/>
      <c r="AN60" s="49"/>
      <c r="AO60" s="49"/>
    </row>
    <row r="61" spans="1:41" s="22" customFormat="1" ht="12.75" customHeight="1">
      <c r="A61" s="185" t="s">
        <v>1619</v>
      </c>
      <c r="B61" s="40"/>
      <c r="C61" s="182"/>
      <c r="D61" s="236"/>
      <c r="E61" s="182"/>
      <c r="F61" s="182"/>
      <c r="G61" s="182"/>
      <c r="H61" s="182"/>
      <c r="I61" s="182"/>
      <c r="J61" s="182"/>
      <c r="K61" s="236"/>
      <c r="L61" s="182"/>
      <c r="M61" s="182"/>
      <c r="N61" s="40"/>
      <c r="O61" s="40"/>
      <c r="P61" s="40"/>
      <c r="Q61" s="40"/>
      <c r="R61" s="236"/>
      <c r="S61" s="40"/>
      <c r="T61" s="40"/>
      <c r="U61" s="40"/>
      <c r="V61" s="40"/>
      <c r="W61" s="49"/>
      <c r="X61" s="49"/>
      <c r="Y61" s="49"/>
      <c r="Z61" s="49"/>
      <c r="AA61" s="49"/>
      <c r="AB61" s="49"/>
      <c r="AC61" s="49"/>
      <c r="AD61" s="49"/>
      <c r="AE61" s="49"/>
      <c r="AF61" s="49"/>
      <c r="AG61" s="49"/>
      <c r="AH61" s="49"/>
      <c r="AI61" s="49"/>
      <c r="AJ61" s="49"/>
      <c r="AK61" s="49"/>
      <c r="AL61" s="49"/>
      <c r="AM61" s="49"/>
      <c r="AN61" s="49"/>
      <c r="AO61" s="49"/>
    </row>
    <row r="62" spans="1:41" s="22" customFormat="1" ht="8.25" customHeight="1">
      <c r="C62" s="241"/>
      <c r="D62" s="241"/>
      <c r="E62" s="241"/>
      <c r="F62" s="241"/>
      <c r="G62" s="241"/>
      <c r="H62" s="241"/>
      <c r="I62" s="241"/>
      <c r="J62" s="241"/>
      <c r="K62" s="241"/>
      <c r="L62" s="241"/>
      <c r="M62" s="241"/>
    </row>
    <row r="63" spans="1:41" s="22" customFormat="1" ht="12.75" customHeight="1">
      <c r="A63" s="185" t="s">
        <v>996</v>
      </c>
      <c r="B63" s="185" t="s">
        <v>997</v>
      </c>
      <c r="C63" s="241"/>
      <c r="D63" s="241"/>
      <c r="E63" s="241"/>
      <c r="F63" s="241"/>
      <c r="G63" s="241"/>
      <c r="H63" s="241"/>
      <c r="I63" s="241"/>
      <c r="J63" s="241"/>
      <c r="K63" s="241"/>
      <c r="L63" s="241"/>
      <c r="M63" s="241"/>
    </row>
    <row r="64" spans="1:41" s="22" customFormat="1" ht="12.75" customHeight="1">
      <c r="A64" s="1585" t="s">
        <v>2360</v>
      </c>
      <c r="B64" s="1586"/>
      <c r="C64" s="1586"/>
      <c r="D64" s="1586"/>
      <c r="E64" s="1586"/>
      <c r="F64" s="1586"/>
      <c r="G64" s="1586"/>
      <c r="H64" s="1586"/>
      <c r="I64" s="1586"/>
      <c r="J64" s="1586"/>
      <c r="K64" s="1586"/>
      <c r="L64" s="1586"/>
      <c r="M64" s="1586"/>
      <c r="N64" s="1586"/>
      <c r="O64" s="1586"/>
      <c r="P64" s="1586"/>
      <c r="Q64" s="1586"/>
      <c r="R64" s="1586"/>
      <c r="S64" s="1586"/>
      <c r="T64" s="1586"/>
      <c r="U64" s="1586"/>
      <c r="V64" s="1586"/>
      <c r="W64" s="1586"/>
      <c r="X64" s="1586"/>
      <c r="Y64" s="1586"/>
      <c r="Z64" s="1586"/>
      <c r="AA64" s="1586"/>
      <c r="AB64" s="1586"/>
      <c r="AC64" s="1586"/>
      <c r="AD64" s="1586"/>
      <c r="AE64" s="1586"/>
      <c r="AF64" s="1586"/>
      <c r="AG64" s="1586"/>
      <c r="AH64" s="1586"/>
      <c r="AI64" s="1586"/>
      <c r="AJ64" s="1586"/>
      <c r="AK64" s="1586"/>
      <c r="AL64" s="1586"/>
      <c r="AM64" s="1586"/>
      <c r="AN64" s="1586"/>
      <c r="AO64" s="1586"/>
    </row>
    <row r="66" spans="1:47" ht="15.75">
      <c r="A66" s="83" t="s">
        <v>2352</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800">
        <f>'Page 5'!AB77</f>
        <v>0</v>
      </c>
      <c r="AR66" s="800">
        <f>'Page 5'!AC77</f>
        <v>0</v>
      </c>
      <c r="AS66" s="800"/>
      <c r="AT66" s="800"/>
      <c r="AU66" s="800"/>
    </row>
    <row r="67" spans="1:47" ht="5.25" customHeight="1">
      <c r="A67" s="10"/>
      <c r="B67" s="34"/>
      <c r="C67" s="34"/>
      <c r="D67" s="34"/>
      <c r="E67" s="34"/>
      <c r="F67" s="34"/>
      <c r="G67" s="34"/>
      <c r="H67" s="34"/>
      <c r="I67" s="34"/>
      <c r="J67" s="34"/>
      <c r="K67" s="34"/>
      <c r="L67" s="34"/>
      <c r="M67" s="34"/>
      <c r="AQ67" s="800">
        <f>'Page 5'!AB80</f>
        <v>0</v>
      </c>
      <c r="AR67" s="800">
        <f>'Page 5'!AC80</f>
        <v>0</v>
      </c>
      <c r="AS67" s="800"/>
      <c r="AT67" s="800"/>
      <c r="AU67" s="800"/>
    </row>
    <row r="68" spans="1:47">
      <c r="A68" s="25" t="s">
        <v>2023</v>
      </c>
      <c r="B68" s="25" t="s">
        <v>2394</v>
      </c>
      <c r="C68" s="34"/>
      <c r="D68" s="34"/>
      <c r="E68" s="34"/>
      <c r="F68" s="34"/>
      <c r="G68" s="34"/>
      <c r="H68" s="34"/>
      <c r="I68" s="34"/>
      <c r="J68" s="34"/>
      <c r="K68" s="34"/>
      <c r="L68" s="34"/>
      <c r="M68" s="34"/>
      <c r="AQ68" s="800"/>
      <c r="AR68" s="800"/>
      <c r="AS68" s="800"/>
      <c r="AT68" s="800"/>
      <c r="AU68" s="800"/>
    </row>
    <row r="69" spans="1:47">
      <c r="A69" s="25" t="s">
        <v>998</v>
      </c>
      <c r="B69" s="34"/>
      <c r="C69" s="34"/>
      <c r="D69" s="34"/>
      <c r="E69" s="34"/>
      <c r="F69" s="34"/>
      <c r="G69" s="34"/>
      <c r="H69" s="34"/>
      <c r="I69" s="34"/>
      <c r="J69" s="34"/>
      <c r="K69" s="34"/>
      <c r="L69" s="34"/>
      <c r="M69" s="34"/>
      <c r="AQ69" s="800"/>
      <c r="AR69" s="800"/>
      <c r="AS69" s="800"/>
      <c r="AT69" s="800"/>
      <c r="AU69" s="800"/>
    </row>
    <row r="70" spans="1:47">
      <c r="A70" s="25" t="s">
        <v>2265</v>
      </c>
      <c r="B70" s="34"/>
      <c r="C70" s="34"/>
      <c r="D70" s="34"/>
      <c r="E70" s="34"/>
      <c r="F70" s="34"/>
      <c r="G70" s="34"/>
      <c r="H70" s="34"/>
      <c r="I70" s="34"/>
      <c r="J70" s="34"/>
      <c r="K70" s="34"/>
      <c r="L70" s="34"/>
      <c r="M70" s="34"/>
      <c r="AQ70" s="800"/>
      <c r="AR70" s="800"/>
      <c r="AS70" s="800"/>
      <c r="AT70" s="800"/>
      <c r="AU70" s="800"/>
    </row>
    <row r="71" spans="1:47">
      <c r="A71" s="25" t="s">
        <v>2266</v>
      </c>
      <c r="B71" s="34"/>
      <c r="C71" s="34"/>
      <c r="D71" s="34"/>
      <c r="E71" s="34"/>
      <c r="F71" s="34"/>
      <c r="G71" s="34"/>
      <c r="H71" s="34"/>
      <c r="I71" s="34"/>
      <c r="J71" s="34"/>
      <c r="K71" s="34"/>
      <c r="L71" s="34"/>
      <c r="M71" s="34"/>
      <c r="AQ71" s="800"/>
      <c r="AR71" s="800"/>
      <c r="AS71" s="800"/>
      <c r="AT71" s="800"/>
      <c r="AU71" s="800"/>
    </row>
    <row r="72" spans="1:47" ht="9" customHeight="1">
      <c r="A72" s="25"/>
      <c r="B72" s="238"/>
      <c r="C72" s="238"/>
      <c r="D72" s="238"/>
      <c r="E72" s="238"/>
      <c r="F72" s="238"/>
      <c r="G72" s="238"/>
      <c r="H72" s="238"/>
      <c r="I72" s="238"/>
      <c r="J72" s="238"/>
      <c r="K72" s="238"/>
      <c r="L72" s="238"/>
      <c r="M72" s="238"/>
      <c r="N72" s="239"/>
      <c r="O72" s="239"/>
      <c r="P72" s="239"/>
      <c r="Q72" s="239"/>
      <c r="R72" s="239"/>
      <c r="S72" s="239"/>
      <c r="T72" s="239"/>
      <c r="U72" s="239"/>
      <c r="V72" s="239"/>
      <c r="W72" s="239"/>
      <c r="X72" s="239"/>
      <c r="Y72" s="239"/>
      <c r="Z72" s="239"/>
      <c r="AA72" s="239"/>
      <c r="AB72" s="1615"/>
      <c r="AC72" s="1615"/>
      <c r="AD72" s="1615"/>
      <c r="AE72" s="239"/>
      <c r="AF72" s="239"/>
      <c r="AG72" s="239"/>
      <c r="AH72" s="1620" t="s">
        <v>2396</v>
      </c>
      <c r="AI72" s="1620"/>
      <c r="AJ72" s="1620"/>
      <c r="AK72" s="239"/>
      <c r="AL72" s="239"/>
      <c r="AM72" s="239"/>
      <c r="AN72" s="239"/>
      <c r="AO72" s="239"/>
      <c r="AP72" s="239"/>
      <c r="AQ72" s="800"/>
      <c r="AR72" s="800"/>
      <c r="AS72" s="800"/>
      <c r="AT72" s="800"/>
      <c r="AU72" s="800"/>
    </row>
    <row r="73" spans="1:47" ht="9" customHeight="1">
      <c r="A73" s="34"/>
      <c r="B73" s="239"/>
      <c r="C73" s="239"/>
      <c r="D73" s="239"/>
      <c r="E73" s="238"/>
      <c r="F73" s="239"/>
      <c r="G73" s="238"/>
      <c r="H73" s="238"/>
      <c r="I73" s="238"/>
      <c r="J73" s="238"/>
      <c r="K73" s="238"/>
      <c r="L73" s="238"/>
      <c r="M73" s="238"/>
      <c r="N73" s="239"/>
      <c r="O73" s="239"/>
      <c r="P73" s="239"/>
      <c r="Q73" s="1626" t="s">
        <v>983</v>
      </c>
      <c r="R73" s="1620"/>
      <c r="S73" s="1620"/>
      <c r="T73" s="1620"/>
      <c r="U73" s="1620"/>
      <c r="V73" s="1620"/>
      <c r="W73" s="240"/>
      <c r="X73" s="1615" t="s">
        <v>984</v>
      </c>
      <c r="Y73" s="1615"/>
      <c r="Z73" s="1615"/>
      <c r="AA73" s="239"/>
      <c r="AB73" s="1615" t="s">
        <v>2243</v>
      </c>
      <c r="AC73" s="1615"/>
      <c r="AD73" s="1615"/>
      <c r="AE73" s="239"/>
      <c r="AF73" s="239"/>
      <c r="AG73" s="239"/>
      <c r="AH73" s="1620" t="s">
        <v>2397</v>
      </c>
      <c r="AI73" s="1620"/>
      <c r="AJ73" s="1620"/>
      <c r="AK73" s="239"/>
      <c r="AL73" s="239"/>
      <c r="AM73" s="1615" t="s">
        <v>985</v>
      </c>
      <c r="AN73" s="1615"/>
      <c r="AO73" s="1615"/>
      <c r="AP73" s="1615"/>
      <c r="AQ73" s="800"/>
      <c r="AR73" s="800"/>
      <c r="AS73" s="800"/>
      <c r="AT73" s="800"/>
      <c r="AU73" s="800"/>
    </row>
    <row r="74" spans="1:47" ht="9" customHeight="1">
      <c r="A74" s="34"/>
      <c r="B74" s="238" t="s">
        <v>986</v>
      </c>
      <c r="C74" s="239"/>
      <c r="D74" s="239"/>
      <c r="E74" s="239"/>
      <c r="F74" s="239"/>
      <c r="G74" s="238"/>
      <c r="H74" s="238"/>
      <c r="I74" s="238"/>
      <c r="J74" s="238"/>
      <c r="K74" s="238"/>
      <c r="L74" s="238"/>
      <c r="M74" s="238"/>
      <c r="N74" s="239"/>
      <c r="O74" s="239"/>
      <c r="P74" s="239"/>
      <c r="Q74" s="1626" t="s">
        <v>987</v>
      </c>
      <c r="R74" s="1620"/>
      <c r="S74" s="1620"/>
      <c r="T74" s="1620"/>
      <c r="U74" s="1620"/>
      <c r="V74" s="1620"/>
      <c r="W74" s="240"/>
      <c r="X74" s="1635" t="s">
        <v>988</v>
      </c>
      <c r="Y74" s="1635"/>
      <c r="Z74" s="1635"/>
      <c r="AA74" s="239"/>
      <c r="AB74" s="1635" t="s">
        <v>2244</v>
      </c>
      <c r="AC74" s="1635"/>
      <c r="AD74" s="1635"/>
      <c r="AE74" s="239"/>
      <c r="AF74" s="239"/>
      <c r="AG74" s="239"/>
      <c r="AH74" s="1620" t="s">
        <v>2398</v>
      </c>
      <c r="AI74" s="1620"/>
      <c r="AJ74" s="1620"/>
      <c r="AK74" s="239"/>
      <c r="AL74" s="239"/>
      <c r="AM74" s="1635" t="s">
        <v>990</v>
      </c>
      <c r="AN74" s="1635"/>
      <c r="AO74" s="1635"/>
      <c r="AP74" s="1635"/>
      <c r="AQ74" s="800"/>
      <c r="AR74" s="800"/>
      <c r="AS74" s="800"/>
      <c r="AT74" s="800"/>
      <c r="AU74" s="800"/>
    </row>
    <row r="75" spans="1:47">
      <c r="A75" s="25">
        <v>4</v>
      </c>
      <c r="B75" s="1621">
        <f>'Page 20'!B75</f>
        <v>0</v>
      </c>
      <c r="C75" s="1447"/>
      <c r="D75" s="1447"/>
      <c r="E75" s="1447"/>
      <c r="F75" s="1447"/>
      <c r="G75" s="1447"/>
      <c r="H75" s="1447"/>
      <c r="I75" s="1447"/>
      <c r="J75" s="1447"/>
      <c r="K75" s="1447"/>
      <c r="L75" s="1447"/>
      <c r="M75" s="1447"/>
      <c r="N75" s="1447"/>
      <c r="O75" s="1447"/>
      <c r="P75" s="1599"/>
      <c r="Q75" s="1600"/>
      <c r="R75" s="1600"/>
      <c r="S75" s="1600"/>
      <c r="T75" s="1600"/>
      <c r="U75" s="1600"/>
      <c r="V75" s="1600"/>
      <c r="X75" s="1625">
        <f>'Page 20'!X75</f>
        <v>0</v>
      </c>
      <c r="Y75" s="1447"/>
      <c r="Z75" s="1447"/>
      <c r="AA75" s="13"/>
      <c r="AB75" s="244">
        <f>'Page 20'!AB75</f>
        <v>0</v>
      </c>
      <c r="AC75" s="171" t="s">
        <v>2395</v>
      </c>
      <c r="AD75" s="244">
        <f>'Page 20'!AD75</f>
        <v>0</v>
      </c>
      <c r="AF75" s="2146">
        <f>IF(P75&lt;1,0,(PMT(X75/12,AD75,-P75))*12)</f>
        <v>0</v>
      </c>
      <c r="AG75" s="2146"/>
      <c r="AH75" s="2146"/>
      <c r="AI75" s="2146"/>
      <c r="AJ75" s="2146"/>
      <c r="AK75" s="13"/>
      <c r="AL75" s="13"/>
      <c r="AM75" s="1622">
        <f>'Page 20'!AM75</f>
        <v>0</v>
      </c>
      <c r="AN75" s="1622"/>
      <c r="AO75" s="1622"/>
      <c r="AP75" s="1622"/>
      <c r="AQ75" s="800"/>
      <c r="AR75" s="800">
        <f>B75</f>
        <v>0</v>
      </c>
      <c r="AS75" s="860">
        <f>P75</f>
        <v>0</v>
      </c>
      <c r="AT75" s="800">
        <f>IF(P75&lt;1,0,(PMT(X75/12,AD75,-P75))*12)</f>
        <v>0</v>
      </c>
      <c r="AU75" s="800"/>
    </row>
    <row r="76" spans="1:47" ht="9.75" customHeight="1">
      <c r="A76" s="170"/>
      <c r="B76" s="230" t="s">
        <v>991</v>
      </c>
      <c r="C76" s="34"/>
      <c r="D76" s="34"/>
      <c r="E76" s="34"/>
      <c r="F76" s="34"/>
      <c r="G76" s="34"/>
      <c r="H76" s="34"/>
      <c r="I76" s="34"/>
      <c r="J76" s="34"/>
      <c r="K76" s="34"/>
      <c r="L76" s="34"/>
      <c r="M76" s="34"/>
      <c r="AF76" s="22"/>
      <c r="AG76" s="22"/>
      <c r="AH76" s="22"/>
      <c r="AI76" s="22"/>
      <c r="AJ76" s="22"/>
      <c r="AM76" s="54"/>
      <c r="AN76" s="54"/>
      <c r="AO76" s="54"/>
      <c r="AP76" s="54"/>
      <c r="AQ76" s="800"/>
      <c r="AR76" s="800"/>
      <c r="AS76" s="800"/>
      <c r="AT76" s="800"/>
      <c r="AU76" s="800"/>
    </row>
    <row r="77" spans="1:47">
      <c r="A77" s="25">
        <v>5</v>
      </c>
      <c r="B77" s="1621">
        <f>'Page 20'!B77</f>
        <v>0</v>
      </c>
      <c r="C77" s="1447"/>
      <c r="D77" s="1447"/>
      <c r="E77" s="1447"/>
      <c r="F77" s="1447"/>
      <c r="G77" s="1447"/>
      <c r="H77" s="1447"/>
      <c r="I77" s="1447"/>
      <c r="J77" s="1447"/>
      <c r="K77" s="1447"/>
      <c r="L77" s="1447"/>
      <c r="M77" s="1447"/>
      <c r="N77" s="1447"/>
      <c r="O77" s="1447"/>
      <c r="P77" s="1599"/>
      <c r="Q77" s="1600"/>
      <c r="R77" s="1600"/>
      <c r="S77" s="1600"/>
      <c r="T77" s="1600"/>
      <c r="U77" s="1600"/>
      <c r="V77" s="1600"/>
      <c r="X77" s="1625">
        <f>'Page 20'!X77</f>
        <v>0</v>
      </c>
      <c r="Y77" s="1447"/>
      <c r="Z77" s="1447"/>
      <c r="AA77" s="13"/>
      <c r="AB77" s="244">
        <f>'Page 20'!AB77</f>
        <v>0</v>
      </c>
      <c r="AC77" s="171" t="s">
        <v>2395</v>
      </c>
      <c r="AD77" s="244">
        <f>'Page 20'!AD77</f>
        <v>0</v>
      </c>
      <c r="AF77" s="2146">
        <f>IF(P77&lt;1,0,(PMT(X77/12,AD77,-P77))*12)</f>
        <v>0</v>
      </c>
      <c r="AG77" s="2146"/>
      <c r="AH77" s="2146"/>
      <c r="AI77" s="2146"/>
      <c r="AJ77" s="2146"/>
      <c r="AK77" s="13"/>
      <c r="AL77" s="13"/>
      <c r="AM77" s="1622">
        <f>'Page 20'!AM77</f>
        <v>0</v>
      </c>
      <c r="AN77" s="1622"/>
      <c r="AO77" s="1622"/>
      <c r="AP77" s="1622"/>
      <c r="AQ77" s="800"/>
      <c r="AR77" s="800">
        <f>B77</f>
        <v>0</v>
      </c>
      <c r="AS77" s="860">
        <f>P77</f>
        <v>0</v>
      </c>
      <c r="AT77" s="800">
        <f>IF(P77&lt;1,0,(PMT(X77/12,AD77,-P77))*12)</f>
        <v>0</v>
      </c>
      <c r="AU77" s="800"/>
    </row>
    <row r="78" spans="1:47" ht="9.75" customHeight="1">
      <c r="A78" s="170"/>
      <c r="B78" s="230" t="s">
        <v>991</v>
      </c>
      <c r="C78" s="34"/>
      <c r="D78" s="34"/>
      <c r="E78" s="34"/>
      <c r="F78" s="34"/>
      <c r="G78" s="34"/>
      <c r="H78" s="34"/>
      <c r="I78" s="34"/>
      <c r="J78" s="34"/>
      <c r="K78" s="34"/>
      <c r="L78" s="34"/>
      <c r="M78" s="34"/>
      <c r="AF78" s="22"/>
      <c r="AG78" s="22"/>
      <c r="AH78" s="22"/>
      <c r="AI78" s="22"/>
      <c r="AJ78" s="22"/>
      <c r="AM78" s="54"/>
      <c r="AN78" s="54"/>
      <c r="AO78" s="54"/>
      <c r="AP78" s="54"/>
      <c r="AQ78" s="800"/>
      <c r="AR78" s="800"/>
      <c r="AS78" s="800"/>
      <c r="AT78" s="800"/>
      <c r="AU78" s="800"/>
    </row>
    <row r="79" spans="1:47">
      <c r="A79" s="25">
        <v>6</v>
      </c>
      <c r="B79" s="1621" t="str">
        <f>'Page 20'!B79</f>
        <v>Grants only listed here</v>
      </c>
      <c r="C79" s="1447"/>
      <c r="D79" s="1447"/>
      <c r="E79" s="1447"/>
      <c r="F79" s="1447"/>
      <c r="G79" s="1447"/>
      <c r="H79" s="1447"/>
      <c r="I79" s="1447"/>
      <c r="J79" s="1447"/>
      <c r="K79" s="1447"/>
      <c r="L79" s="1447"/>
      <c r="M79" s="1447"/>
      <c r="N79" s="1447"/>
      <c r="O79" s="1447"/>
      <c r="P79" s="1599"/>
      <c r="Q79" s="1600"/>
      <c r="R79" s="1600"/>
      <c r="S79" s="1600"/>
      <c r="T79" s="1600"/>
      <c r="U79" s="1600"/>
      <c r="V79" s="1600"/>
      <c r="X79" s="1625">
        <f>'Page 20'!X79</f>
        <v>0</v>
      </c>
      <c r="Y79" s="1447"/>
      <c r="Z79" s="1447"/>
      <c r="AA79" s="13"/>
      <c r="AB79" s="244" t="str">
        <f>'Page 20'!AB79</f>
        <v>n/a</v>
      </c>
      <c r="AC79" s="171" t="s">
        <v>2395</v>
      </c>
      <c r="AD79" s="244" t="str">
        <f>'Page 20'!AD79</f>
        <v>n/a</v>
      </c>
      <c r="AF79" s="2146">
        <f>IF(P79&lt;1,0,(PMT(X79/12,AD79,-P79))*12)</f>
        <v>0</v>
      </c>
      <c r="AG79" s="2146"/>
      <c r="AH79" s="2146"/>
      <c r="AI79" s="2146"/>
      <c r="AJ79" s="2146"/>
      <c r="AK79" s="13"/>
      <c r="AL79" s="13"/>
      <c r="AM79" s="1622">
        <f>'Page 20'!AM79</f>
        <v>0</v>
      </c>
      <c r="AN79" s="1622"/>
      <c r="AO79" s="1622"/>
      <c r="AP79" s="1622"/>
      <c r="AQ79" s="800"/>
      <c r="AR79" s="800" t="str">
        <f>B79</f>
        <v>Grants only listed here</v>
      </c>
      <c r="AS79" s="860">
        <f>P79</f>
        <v>0</v>
      </c>
      <c r="AT79" s="800">
        <f>IF(P79&lt;1,0,(PMT(X79/12,AD79,-P79))*12)</f>
        <v>0</v>
      </c>
      <c r="AU79" s="800"/>
    </row>
    <row r="80" spans="1:47" ht="6.75" customHeight="1">
      <c r="A80" s="34"/>
      <c r="B80" s="230" t="s">
        <v>991</v>
      </c>
      <c r="C80" s="34"/>
      <c r="D80" s="34"/>
      <c r="E80" s="34"/>
      <c r="F80" s="34"/>
      <c r="G80" s="34"/>
      <c r="H80" s="34"/>
      <c r="I80" s="34"/>
      <c r="J80" s="34"/>
      <c r="K80" s="34"/>
      <c r="L80" s="34"/>
      <c r="M80" s="34"/>
      <c r="AM80" s="54"/>
      <c r="AN80" s="54"/>
      <c r="AO80" s="54"/>
      <c r="AP80" s="54"/>
      <c r="AQ80" s="800"/>
      <c r="AR80" s="800"/>
      <c r="AS80" s="800"/>
      <c r="AT80" s="800"/>
      <c r="AU80" s="800"/>
    </row>
    <row r="81" spans="1:47" ht="12.75" customHeight="1">
      <c r="A81" s="25" t="s">
        <v>501</v>
      </c>
      <c r="B81" s="1238"/>
      <c r="C81" s="14"/>
      <c r="D81" s="14"/>
      <c r="E81" s="14"/>
      <c r="F81" s="14"/>
      <c r="G81" s="14"/>
      <c r="H81" s="14"/>
      <c r="I81" s="14"/>
      <c r="J81" s="14"/>
      <c r="K81" s="14"/>
      <c r="L81" s="14"/>
      <c r="M81" s="14"/>
      <c r="N81" s="13"/>
      <c r="O81" s="13"/>
      <c r="P81" s="1610">
        <f>SUM(P10:V14)</f>
        <v>0</v>
      </c>
      <c r="Q81" s="1610"/>
      <c r="R81" s="1610"/>
      <c r="S81" s="1610"/>
      <c r="T81" s="1610"/>
      <c r="U81" s="1610"/>
      <c r="V81" s="1610"/>
      <c r="W81" s="49"/>
      <c r="X81" s="1248"/>
      <c r="Y81" s="49"/>
      <c r="Z81" s="49"/>
      <c r="AA81" s="49"/>
      <c r="AB81" s="1260"/>
      <c r="AC81" s="1258"/>
      <c r="AD81" s="1260"/>
      <c r="AE81" s="49"/>
      <c r="AF81" s="1251"/>
      <c r="AG81" s="1251"/>
      <c r="AH81" s="1251"/>
      <c r="AI81" s="1251"/>
      <c r="AJ81" s="1251"/>
      <c r="AK81" s="49"/>
      <c r="AL81" s="49"/>
      <c r="AM81" s="1259"/>
      <c r="AN81" s="1259"/>
      <c r="AO81" s="1259"/>
      <c r="AP81" s="1259"/>
      <c r="AQ81" s="800"/>
      <c r="AR81" s="800">
        <f>IF(AT75=AF75,0,1)</f>
        <v>0</v>
      </c>
      <c r="AS81" s="800"/>
      <c r="AT81" s="800"/>
      <c r="AU81" s="800"/>
    </row>
    <row r="82" spans="1:47" ht="12.75" customHeight="1">
      <c r="A82" s="188" t="s">
        <v>502</v>
      </c>
      <c r="B82" s="1238"/>
      <c r="C82" s="14"/>
      <c r="D82" s="14"/>
      <c r="E82" s="14"/>
      <c r="F82" s="14"/>
      <c r="G82" s="14"/>
      <c r="H82" s="14"/>
      <c r="I82" s="14"/>
      <c r="J82" s="14"/>
      <c r="K82" s="14"/>
      <c r="L82" s="14"/>
      <c r="M82" s="14"/>
      <c r="N82" s="13"/>
      <c r="O82" s="13"/>
      <c r="P82" s="1646">
        <f>P81+P77+P75</f>
        <v>0</v>
      </c>
      <c r="Q82" s="1646"/>
      <c r="R82" s="1646"/>
      <c r="S82" s="1646"/>
      <c r="T82" s="1646"/>
      <c r="U82" s="1646"/>
      <c r="V82" s="1646"/>
      <c r="W82" s="49"/>
      <c r="X82" s="1248"/>
      <c r="Y82" s="49"/>
      <c r="Z82" s="49"/>
      <c r="AA82" s="49"/>
      <c r="AB82" s="1241"/>
      <c r="AC82" s="1258"/>
      <c r="AD82" s="1241"/>
      <c r="AE82" s="49"/>
      <c r="AF82" s="1247"/>
      <c r="AG82" s="1247"/>
      <c r="AH82" s="1247"/>
      <c r="AI82" s="1247"/>
      <c r="AJ82" s="1247"/>
      <c r="AK82" s="49"/>
      <c r="AL82" s="49"/>
      <c r="AM82" s="1259"/>
      <c r="AN82" s="1259"/>
      <c r="AO82" s="1259"/>
      <c r="AP82" s="1259"/>
      <c r="AQ82" s="800"/>
      <c r="AR82" s="800">
        <f>IF(AT77=AF77,0,1)</f>
        <v>0</v>
      </c>
      <c r="AS82" s="800"/>
      <c r="AT82" s="800"/>
      <c r="AU82" s="800"/>
    </row>
    <row r="83" spans="1:47" ht="12.75" customHeight="1">
      <c r="A83" s="188" t="s">
        <v>182</v>
      </c>
      <c r="B83" s="230"/>
      <c r="C83" s="34"/>
      <c r="D83" s="34"/>
      <c r="E83" s="34"/>
      <c r="F83" s="34"/>
      <c r="G83" s="34"/>
      <c r="H83" s="34"/>
      <c r="I83" s="34"/>
      <c r="J83" s="34"/>
      <c r="K83" s="34"/>
      <c r="L83" s="34"/>
      <c r="M83" s="34"/>
      <c r="P83" s="1646">
        <f>SUM(P16:V17)</f>
        <v>0</v>
      </c>
      <c r="Q83" s="1646"/>
      <c r="R83" s="1646"/>
      <c r="S83" s="1646"/>
      <c r="T83" s="1646"/>
      <c r="U83" s="1646"/>
      <c r="V83" s="1646"/>
      <c r="X83" s="1248"/>
      <c r="Y83" s="49"/>
      <c r="Z83" s="49"/>
      <c r="AA83" s="92"/>
      <c r="AB83" s="1261"/>
      <c r="AC83" s="171"/>
      <c r="AD83" s="1265"/>
      <c r="AF83" s="1617">
        <f>AF22</f>
        <v>0</v>
      </c>
      <c r="AG83" s="1617"/>
      <c r="AH83" s="1617"/>
      <c r="AI83" s="1617"/>
      <c r="AJ83" s="1617"/>
      <c r="AM83" s="1622">
        <f>'Page 20'!AM83</f>
        <v>0</v>
      </c>
      <c r="AN83" s="1622"/>
      <c r="AO83" s="1622"/>
      <c r="AP83" s="1622"/>
      <c r="AQ83" s="800"/>
      <c r="AR83" s="800">
        <f>IF(AT79=AF79,0,1)</f>
        <v>0</v>
      </c>
      <c r="AS83" s="800"/>
      <c r="AT83" s="800"/>
      <c r="AU83" s="800"/>
    </row>
    <row r="84" spans="1:47" ht="15" customHeight="1">
      <c r="A84" s="188" t="s">
        <v>2088</v>
      </c>
      <c r="B84" s="230"/>
      <c r="C84" s="34"/>
      <c r="D84" s="34"/>
      <c r="E84" s="34"/>
      <c r="F84" s="34"/>
      <c r="G84" s="34"/>
      <c r="H84" s="34"/>
      <c r="I84" s="34"/>
      <c r="J84" s="34"/>
      <c r="K84" s="34"/>
      <c r="L84" s="34"/>
      <c r="M84" s="34"/>
      <c r="P84" s="1646">
        <f>P18</f>
        <v>0</v>
      </c>
      <c r="Q84" s="1646"/>
      <c r="R84" s="1646"/>
      <c r="S84" s="1646"/>
      <c r="T84" s="1646"/>
      <c r="U84" s="1646"/>
      <c r="V84" s="1646"/>
      <c r="AN84" s="804"/>
      <c r="AO84" s="804"/>
      <c r="AP84" s="804"/>
      <c r="AQ84" s="800"/>
      <c r="AR84" s="800"/>
      <c r="AS84" s="800"/>
      <c r="AT84" s="800"/>
      <c r="AU84" s="800"/>
    </row>
    <row r="85" spans="1:47" ht="15" customHeight="1">
      <c r="A85" s="188" t="s">
        <v>183</v>
      </c>
      <c r="C85" s="34"/>
      <c r="D85" s="34"/>
      <c r="E85" s="34"/>
      <c r="F85" s="34"/>
      <c r="G85" s="34"/>
      <c r="H85" s="34"/>
      <c r="I85" s="34"/>
      <c r="J85" s="34"/>
      <c r="K85" s="34"/>
      <c r="L85" s="34"/>
      <c r="M85" s="34"/>
      <c r="P85" s="1629">
        <f>P20</f>
        <v>0</v>
      </c>
      <c r="Q85" s="1629"/>
      <c r="R85" s="1629"/>
      <c r="S85" s="1629"/>
      <c r="T85" s="1629"/>
      <c r="U85" s="1629"/>
      <c r="V85" s="1629"/>
      <c r="W85" s="92"/>
      <c r="X85" s="92"/>
      <c r="Y85" s="92"/>
      <c r="Z85" s="92"/>
      <c r="AA85" s="92"/>
      <c r="AB85" s="92"/>
      <c r="AC85" s="92"/>
      <c r="AD85" s="92"/>
      <c r="AE85" s="92"/>
      <c r="AF85" s="92"/>
      <c r="AG85" s="92"/>
      <c r="AH85" s="92"/>
      <c r="AI85" s="92"/>
      <c r="AJ85" s="92"/>
      <c r="AL85" s="1636" t="s">
        <v>1025</v>
      </c>
      <c r="AM85" s="1637"/>
      <c r="AN85" s="1637"/>
      <c r="AO85" s="1637"/>
      <c r="AP85" s="1638"/>
      <c r="AQ85" s="800"/>
      <c r="AR85" s="800"/>
      <c r="AS85" s="800"/>
      <c r="AT85" s="800"/>
      <c r="AU85" s="800"/>
    </row>
    <row r="86" spans="1:47" ht="15" customHeight="1">
      <c r="A86" s="188" t="s">
        <v>184</v>
      </c>
      <c r="B86" s="230"/>
      <c r="C86" s="34"/>
      <c r="D86" s="34"/>
      <c r="E86" s="34"/>
      <c r="F86" s="34"/>
      <c r="G86" s="34"/>
      <c r="H86" s="34"/>
      <c r="I86" s="34"/>
      <c r="J86" s="34"/>
      <c r="K86" s="34"/>
      <c r="L86" s="34"/>
      <c r="M86" s="34"/>
      <c r="P86" s="1629">
        <f>P21</f>
        <v>0</v>
      </c>
      <c r="Q86" s="1629"/>
      <c r="R86" s="1629"/>
      <c r="S86" s="1629"/>
      <c r="T86" s="1629"/>
      <c r="U86" s="1629"/>
      <c r="V86" s="1629"/>
      <c r="W86" s="92"/>
      <c r="X86" s="92"/>
      <c r="Y86" s="92"/>
      <c r="Z86" s="92"/>
      <c r="AA86" s="92"/>
      <c r="AB86" s="92"/>
      <c r="AC86" s="92"/>
      <c r="AD86" s="92"/>
      <c r="AE86" s="92"/>
      <c r="AF86" s="92"/>
      <c r="AG86" s="92"/>
      <c r="AH86" s="92"/>
      <c r="AI86" s="92"/>
      <c r="AJ86" s="1264"/>
      <c r="AL86" s="1639"/>
      <c r="AM86" s="1504"/>
      <c r="AN86" s="1504"/>
      <c r="AO86" s="1504"/>
      <c r="AP86" s="1640"/>
    </row>
    <row r="87" spans="1:47" ht="15" customHeight="1" thickBot="1">
      <c r="A87" s="188" t="s">
        <v>1136</v>
      </c>
      <c r="B87" s="230"/>
      <c r="C87" s="34"/>
      <c r="D87" s="34"/>
      <c r="E87" s="34"/>
      <c r="F87" s="34"/>
      <c r="G87" s="34"/>
      <c r="H87" s="34"/>
      <c r="I87" s="34"/>
      <c r="J87" s="34"/>
      <c r="K87" s="34"/>
      <c r="L87" s="34"/>
      <c r="M87" s="34"/>
      <c r="P87" s="2149">
        <f>SUM(P82:V86)+P79</f>
        <v>0</v>
      </c>
      <c r="Q87" s="2149"/>
      <c r="R87" s="2149"/>
      <c r="S87" s="2149"/>
      <c r="T87" s="2149"/>
      <c r="U87" s="2149"/>
      <c r="V87" s="2149"/>
      <c r="AF87" s="1624">
        <f>SUM(AF75:AJ83)</f>
        <v>0</v>
      </c>
      <c r="AG87" s="2150"/>
      <c r="AH87" s="2150"/>
      <c r="AI87" s="2150"/>
      <c r="AJ87" s="2150"/>
      <c r="AL87" s="1641"/>
      <c r="AM87" s="1505"/>
      <c r="AN87" s="1505"/>
      <c r="AO87" s="1505"/>
      <c r="AP87" s="1642"/>
    </row>
    <row r="88" spans="1:47" ht="12.75" customHeight="1" thickTop="1">
      <c r="A88" s="34"/>
      <c r="B88" s="25" t="s">
        <v>993</v>
      </c>
      <c r="C88" s="34"/>
      <c r="D88" s="34"/>
      <c r="E88" s="34"/>
      <c r="F88" s="34"/>
      <c r="G88" s="34"/>
      <c r="H88" s="34"/>
      <c r="I88" s="34"/>
      <c r="J88" s="34"/>
      <c r="K88" s="34"/>
      <c r="L88" s="34"/>
      <c r="M88" s="34"/>
    </row>
    <row r="89" spans="1:47" ht="11.25" customHeight="1">
      <c r="A89" s="25"/>
      <c r="B89" s="34"/>
      <c r="C89" s="34"/>
      <c r="D89" s="34"/>
      <c r="E89" s="34"/>
      <c r="F89" s="34"/>
      <c r="G89" s="34"/>
      <c r="H89" s="34"/>
      <c r="I89" s="34"/>
      <c r="J89" s="34"/>
      <c r="K89" s="34"/>
      <c r="L89" s="34"/>
      <c r="M89" s="34"/>
    </row>
    <row r="90" spans="1:47" ht="14.25" customHeight="1">
      <c r="A90" s="25">
        <v>4</v>
      </c>
      <c r="B90" s="25" t="s">
        <v>994</v>
      </c>
      <c r="C90" s="34"/>
      <c r="D90" s="34"/>
      <c r="E90" s="34"/>
      <c r="F90" s="34"/>
      <c r="G90" s="34"/>
      <c r="H90" s="34"/>
      <c r="I90" s="34"/>
      <c r="J90" s="1591">
        <f>B75</f>
        <v>0</v>
      </c>
      <c r="K90" s="1592"/>
      <c r="L90" s="1592"/>
      <c r="M90" s="1592"/>
      <c r="N90" s="1592"/>
      <c r="O90" s="1592"/>
      <c r="P90" s="1592"/>
      <c r="Q90" s="1592"/>
      <c r="R90" s="1592"/>
      <c r="S90" s="1592"/>
      <c r="T90" s="1592"/>
      <c r="U90" s="1592"/>
      <c r="V90" s="1592"/>
      <c r="W90" s="1592"/>
      <c r="X90" s="1592"/>
      <c r="Y90" s="1560" t="s">
        <v>1511</v>
      </c>
      <c r="Z90" s="1560"/>
      <c r="AA90" s="1560"/>
      <c r="AB90" s="1560"/>
      <c r="AC90" s="1447">
        <f>'Page 20'!AC90</f>
        <v>0</v>
      </c>
      <c r="AD90" s="1447"/>
      <c r="AE90" s="1447"/>
      <c r="AF90" s="1447"/>
      <c r="AG90" s="1447"/>
      <c r="AH90" s="1447"/>
      <c r="AI90" s="1447"/>
      <c r="AJ90" s="1447"/>
      <c r="AK90" s="1447"/>
      <c r="AL90" s="1447"/>
      <c r="AM90" s="1447"/>
      <c r="AN90" s="1447"/>
      <c r="AO90" s="1447"/>
    </row>
    <row r="91" spans="1:47" ht="14.25" customHeight="1">
      <c r="A91" s="34"/>
      <c r="B91" s="25" t="s">
        <v>116</v>
      </c>
      <c r="C91" s="34"/>
      <c r="D91" s="34"/>
      <c r="E91" s="1512">
        <f>'Page 20'!E91</f>
        <v>0</v>
      </c>
      <c r="F91" s="1447"/>
      <c r="G91" s="1447"/>
      <c r="H91" s="1447"/>
      <c r="I91" s="1447"/>
      <c r="J91" s="1447"/>
      <c r="K91" s="1447"/>
      <c r="L91" s="1447"/>
      <c r="M91" s="1447"/>
      <c r="N91" s="1447"/>
      <c r="O91" s="1447"/>
      <c r="P91" s="1447"/>
      <c r="Q91" s="1447"/>
      <c r="R91" s="1447"/>
      <c r="S91" s="1447"/>
      <c r="T91" s="1447"/>
      <c r="U91" s="1447"/>
      <c r="V91" s="1447"/>
      <c r="W91" s="1447"/>
      <c r="X91" s="1447"/>
      <c r="Y91" s="1447"/>
      <c r="Z91" s="1447"/>
      <c r="AA91" s="1447"/>
      <c r="AB91" s="1447"/>
      <c r="AC91" s="1447"/>
      <c r="AD91" s="1447"/>
      <c r="AE91" s="1447"/>
      <c r="AF91" s="1447"/>
      <c r="AG91" s="1447"/>
      <c r="AH91" s="1447"/>
      <c r="AI91" s="1447"/>
      <c r="AJ91" s="1447"/>
      <c r="AK91" s="1447"/>
      <c r="AL91" s="1447"/>
      <c r="AM91" s="1447"/>
      <c r="AN91" s="1447"/>
      <c r="AO91" s="1447"/>
    </row>
    <row r="92" spans="1:47" ht="14.25" customHeight="1">
      <c r="A92" s="34"/>
      <c r="B92" s="25" t="s">
        <v>1677</v>
      </c>
      <c r="C92" s="34"/>
      <c r="D92" s="1581">
        <f>'Page 20'!D92</f>
        <v>0</v>
      </c>
      <c r="E92" s="1491"/>
      <c r="F92" s="1491"/>
      <c r="G92" s="1491"/>
      <c r="H92" s="1491"/>
      <c r="I92" s="1491"/>
      <c r="J92" s="1491"/>
      <c r="K92" s="1491"/>
      <c r="L92" s="1491"/>
      <c r="M92" s="1491"/>
      <c r="N92" s="1491"/>
      <c r="O92" s="1491"/>
      <c r="P92" s="1491"/>
      <c r="Q92" s="1491"/>
      <c r="T92" s="169" t="s">
        <v>974</v>
      </c>
      <c r="U92" s="1589">
        <f>'Page 20'!U92</f>
        <v>0</v>
      </c>
      <c r="V92" s="1589"/>
      <c r="AA92" s="169" t="s">
        <v>1679</v>
      </c>
      <c r="AB92" s="1590">
        <f>'Page 20'!AB92:AF92</f>
        <v>0</v>
      </c>
      <c r="AC92" s="1589"/>
      <c r="AD92" s="1589"/>
      <c r="AE92" s="1589"/>
      <c r="AF92" s="1589"/>
      <c r="AH92" s="25" t="s">
        <v>976</v>
      </c>
      <c r="AK92" s="1627">
        <f>'Page 20'!AK92</f>
        <v>0</v>
      </c>
      <c r="AL92" s="1627"/>
      <c r="AM92" s="1627"/>
      <c r="AN92" s="1627"/>
      <c r="AO92" s="1627"/>
    </row>
    <row r="93" spans="1:47" s="22" customFormat="1" ht="4.5" customHeight="1">
      <c r="A93" s="241"/>
      <c r="B93" s="185"/>
      <c r="C93" s="241"/>
      <c r="D93" s="212"/>
      <c r="E93" s="49"/>
      <c r="F93" s="49"/>
      <c r="G93" s="49"/>
      <c r="H93" s="49"/>
      <c r="I93" s="49"/>
      <c r="J93" s="49"/>
      <c r="K93" s="49"/>
      <c r="L93" s="49"/>
      <c r="M93" s="49"/>
      <c r="N93" s="49"/>
      <c r="O93" s="49"/>
      <c r="P93" s="49"/>
      <c r="Q93" s="49"/>
      <c r="T93" s="242"/>
      <c r="U93" s="72"/>
      <c r="V93" s="72"/>
      <c r="AA93" s="242"/>
      <c r="AB93" s="243"/>
      <c r="AC93" s="72"/>
      <c r="AD93" s="72"/>
      <c r="AE93" s="72"/>
      <c r="AF93" s="72"/>
      <c r="AH93" s="185"/>
      <c r="AK93" s="72"/>
      <c r="AL93" s="72"/>
      <c r="AM93" s="72"/>
      <c r="AN93" s="72"/>
      <c r="AO93" s="72"/>
    </row>
    <row r="94" spans="1:47">
      <c r="A94" s="231" t="s">
        <v>2267</v>
      </c>
      <c r="B94" s="232"/>
      <c r="C94" s="483">
        <f>'Page 20'!C94</f>
        <v>0</v>
      </c>
      <c r="D94" s="233" t="s">
        <v>2268</v>
      </c>
      <c r="E94" s="232"/>
      <c r="F94" s="232"/>
      <c r="G94" s="232"/>
      <c r="H94" s="232"/>
      <c r="I94" s="232"/>
      <c r="J94" s="483">
        <f>'Page 20'!J94</f>
        <v>0</v>
      </c>
      <c r="K94" s="233" t="s">
        <v>2268</v>
      </c>
      <c r="L94" s="232"/>
      <c r="M94" s="232"/>
      <c r="N94" s="224"/>
      <c r="O94" s="224"/>
      <c r="P94" s="224"/>
      <c r="Q94" s="483">
        <f>'Page 20'!Q94</f>
        <v>0</v>
      </c>
      <c r="R94" s="233" t="s">
        <v>2269</v>
      </c>
      <c r="S94" s="224"/>
      <c r="T94" s="224"/>
      <c r="U94" s="224"/>
      <c r="V94" s="224"/>
      <c r="W94" s="483">
        <f>'Page 20'!W94</f>
        <v>0</v>
      </c>
      <c r="X94" s="233" t="s">
        <v>622</v>
      </c>
      <c r="Y94" s="224"/>
      <c r="Z94" s="224"/>
      <c r="AA94" s="483">
        <f>'Page 20'!AA94</f>
        <v>0</v>
      </c>
      <c r="AB94" s="233" t="s">
        <v>2270</v>
      </c>
      <c r="AC94" s="224"/>
      <c r="AD94" s="224"/>
      <c r="AE94" s="224"/>
      <c r="AF94" s="224"/>
      <c r="AG94" s="483">
        <f>'Page 20'!AG94</f>
        <v>0</v>
      </c>
      <c r="AH94" s="233" t="s">
        <v>621</v>
      </c>
      <c r="AI94" s="224"/>
      <c r="AJ94" s="224"/>
      <c r="AK94" s="483">
        <f>'Page 20'!AK94</f>
        <v>0</v>
      </c>
      <c r="AL94" s="233" t="s">
        <v>2271</v>
      </c>
      <c r="AM94" s="224"/>
      <c r="AN94" s="224"/>
      <c r="AO94" s="225"/>
    </row>
    <row r="95" spans="1:47">
      <c r="A95" s="245"/>
      <c r="B95" s="14"/>
      <c r="C95" s="483">
        <f>'Page 20'!C95</f>
        <v>0</v>
      </c>
      <c r="D95" s="237" t="s">
        <v>2272</v>
      </c>
      <c r="E95" s="14"/>
      <c r="F95" s="14"/>
      <c r="G95" s="14"/>
      <c r="H95" s="14"/>
      <c r="I95" s="14"/>
      <c r="J95" s="483">
        <f>'Page 20'!J95</f>
        <v>0</v>
      </c>
      <c r="K95" s="237" t="s">
        <v>1807</v>
      </c>
      <c r="L95" s="14"/>
      <c r="M95" s="14"/>
      <c r="N95" s="13"/>
      <c r="O95" s="13"/>
      <c r="P95" s="13"/>
      <c r="Q95" s="483">
        <f>'Page 20'!Q95</f>
        <v>0</v>
      </c>
      <c r="R95" s="237" t="s">
        <v>1808</v>
      </c>
      <c r="S95" s="13"/>
      <c r="T95" s="13"/>
      <c r="U95" s="13"/>
      <c r="V95" s="13"/>
      <c r="W95" s="483">
        <f>'Page 20'!W95</f>
        <v>0</v>
      </c>
      <c r="X95" s="237" t="s">
        <v>1809</v>
      </c>
      <c r="Y95" s="13"/>
      <c r="Z95" s="13"/>
      <c r="AA95" s="483">
        <f>'Page 20'!AA95</f>
        <v>0</v>
      </c>
      <c r="AB95" s="237" t="s">
        <v>1299</v>
      </c>
      <c r="AC95" s="13"/>
      <c r="AD95" s="13"/>
      <c r="AE95" s="13"/>
      <c r="AF95" s="13"/>
      <c r="AG95" s="1447">
        <f>'Page 20'!AG95</f>
        <v>0</v>
      </c>
      <c r="AH95" s="1447"/>
      <c r="AI95" s="1447"/>
      <c r="AJ95" s="1447"/>
      <c r="AK95" s="1447"/>
      <c r="AL95" s="1447"/>
      <c r="AM95" s="1447"/>
      <c r="AN95" s="1447"/>
      <c r="AO95" s="1643"/>
    </row>
    <row r="96" spans="1:47" s="22" customFormat="1" ht="3" customHeight="1">
      <c r="A96" s="90"/>
      <c r="B96" s="103"/>
      <c r="C96" s="68"/>
      <c r="D96" s="47"/>
      <c r="E96" s="103"/>
      <c r="F96" s="103"/>
      <c r="G96" s="103"/>
      <c r="H96" s="103"/>
      <c r="I96" s="103"/>
      <c r="J96" s="68"/>
      <c r="K96" s="47"/>
      <c r="L96" s="103"/>
      <c r="M96" s="103"/>
      <c r="N96" s="47"/>
      <c r="O96" s="47"/>
      <c r="P96" s="47"/>
      <c r="Q96" s="51"/>
      <c r="R96" s="47"/>
      <c r="S96" s="47"/>
      <c r="T96" s="47"/>
      <c r="U96" s="47"/>
      <c r="V96" s="47"/>
      <c r="W96" s="51"/>
      <c r="X96" s="47"/>
      <c r="Y96" s="47"/>
      <c r="Z96" s="47"/>
      <c r="AA96" s="51"/>
      <c r="AB96" s="47"/>
      <c r="AC96" s="47"/>
      <c r="AD96" s="47"/>
      <c r="AE96" s="47"/>
      <c r="AF96" s="47"/>
      <c r="AG96" s="1560"/>
      <c r="AH96" s="1560"/>
      <c r="AI96" s="1560"/>
      <c r="AJ96" s="1560"/>
      <c r="AK96" s="1560"/>
      <c r="AL96" s="1560"/>
      <c r="AM96" s="1560"/>
      <c r="AN96" s="1560"/>
      <c r="AO96" s="1645"/>
    </row>
    <row r="97" spans="1:41" ht="10.5" customHeight="1">
      <c r="A97" s="168"/>
      <c r="B97" s="34"/>
      <c r="C97" s="34"/>
      <c r="D97" s="34"/>
      <c r="E97" s="34"/>
      <c r="F97" s="34"/>
      <c r="G97" s="34"/>
      <c r="H97" s="34"/>
      <c r="I97" s="34"/>
      <c r="J97" s="34"/>
      <c r="K97" s="34"/>
      <c r="L97" s="34"/>
      <c r="M97" s="34"/>
    </row>
    <row r="98" spans="1:41">
      <c r="A98" s="231" t="s">
        <v>1810</v>
      </c>
      <c r="B98" s="232"/>
      <c r="C98" s="483">
        <f>'Page 20'!C98</f>
        <v>0</v>
      </c>
      <c r="D98" s="233" t="s">
        <v>1811</v>
      </c>
      <c r="E98" s="232"/>
      <c r="F98" s="232"/>
      <c r="G98" s="232"/>
      <c r="H98" s="232"/>
      <c r="I98" s="232"/>
      <c r="J98" s="483">
        <f>'Page 20'!J98</f>
        <v>0</v>
      </c>
      <c r="K98" s="233" t="s">
        <v>1813</v>
      </c>
      <c r="L98" s="232"/>
      <c r="M98" s="232"/>
      <c r="N98" s="224"/>
      <c r="O98" s="224"/>
      <c r="P98" s="224"/>
      <c r="Q98" s="483">
        <f>'Page 20'!Q98</f>
        <v>0</v>
      </c>
      <c r="R98" s="233" t="s">
        <v>1814</v>
      </c>
      <c r="S98" s="224"/>
      <c r="T98" s="224"/>
      <c r="U98" s="224"/>
      <c r="V98" s="224"/>
      <c r="W98" s="483">
        <f>'Page 20'!W98</f>
        <v>0</v>
      </c>
      <c r="X98" s="233" t="s">
        <v>1812</v>
      </c>
      <c r="Y98" s="224"/>
      <c r="Z98" s="224"/>
      <c r="AA98" s="483">
        <f>'Page 20'!AA98</f>
        <v>0</v>
      </c>
      <c r="AB98" s="233" t="s">
        <v>1815</v>
      </c>
      <c r="AC98" s="224"/>
      <c r="AD98" s="224"/>
      <c r="AE98" s="224"/>
      <c r="AF98" s="224"/>
      <c r="AG98" s="483">
        <f>'Page 20'!AG98</f>
        <v>0</v>
      </c>
      <c r="AH98" s="233" t="s">
        <v>1816</v>
      </c>
      <c r="AI98" s="224"/>
      <c r="AJ98" s="224"/>
      <c r="AK98" s="224"/>
      <c r="AL98" s="224"/>
      <c r="AM98" s="224"/>
      <c r="AN98" s="224"/>
      <c r="AO98" s="225"/>
    </row>
    <row r="99" spans="1:41">
      <c r="A99" s="245"/>
      <c r="B99" s="14"/>
      <c r="C99" s="483">
        <f>'Page 20'!C99</f>
        <v>0</v>
      </c>
      <c r="D99" s="236" t="s">
        <v>2391</v>
      </c>
      <c r="E99" s="14"/>
      <c r="F99" s="14"/>
      <c r="G99" s="14"/>
      <c r="H99" s="14"/>
      <c r="I99" s="14"/>
      <c r="J99" s="483">
        <f>'Page 20'!J99</f>
        <v>0</v>
      </c>
      <c r="K99" s="237" t="s">
        <v>2392</v>
      </c>
      <c r="L99" s="14"/>
      <c r="M99" s="14"/>
      <c r="N99" s="13"/>
      <c r="O99" s="13"/>
      <c r="P99" s="13"/>
      <c r="Q99" s="483">
        <f>'Page 20'!Q99</f>
        <v>0</v>
      </c>
      <c r="R99" s="237" t="s">
        <v>2393</v>
      </c>
      <c r="S99" s="13"/>
      <c r="T99" s="13"/>
      <c r="U99" s="13"/>
      <c r="V99" s="13"/>
      <c r="W99" s="1447">
        <f>'Page 20'!W99</f>
        <v>0</v>
      </c>
      <c r="X99" s="1447"/>
      <c r="Y99" s="1447"/>
      <c r="Z99" s="1447"/>
      <c r="AA99" s="1447"/>
      <c r="AB99" s="1447"/>
      <c r="AC99" s="1447"/>
      <c r="AD99" s="1447"/>
      <c r="AE99" s="1447"/>
      <c r="AF99" s="1447"/>
      <c r="AG99" s="1447"/>
      <c r="AH99" s="1447"/>
      <c r="AI99" s="1447"/>
      <c r="AJ99" s="1447"/>
      <c r="AK99" s="1447"/>
      <c r="AL99" s="1447"/>
      <c r="AM99" s="1447"/>
      <c r="AN99" s="1447"/>
      <c r="AO99" s="1643"/>
    </row>
    <row r="100" spans="1:41" s="22" customFormat="1" ht="3" customHeight="1">
      <c r="A100" s="90"/>
      <c r="B100" s="47"/>
      <c r="C100" s="68"/>
      <c r="D100" s="47"/>
      <c r="E100" s="103"/>
      <c r="F100" s="103"/>
      <c r="G100" s="103"/>
      <c r="H100" s="103"/>
      <c r="I100" s="103"/>
      <c r="J100" s="68"/>
      <c r="K100" s="47"/>
      <c r="L100" s="103"/>
      <c r="M100" s="103"/>
      <c r="N100" s="47"/>
      <c r="O100" s="47"/>
      <c r="P100" s="47"/>
      <c r="Q100" s="51"/>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246"/>
    </row>
    <row r="101" spans="1:41" ht="11.25" customHeight="1">
      <c r="A101" s="25"/>
      <c r="B101" s="34"/>
      <c r="C101" s="34"/>
      <c r="D101" s="34"/>
      <c r="E101" s="34"/>
      <c r="F101" s="34"/>
      <c r="G101" s="34"/>
      <c r="H101" s="34"/>
      <c r="I101" s="34"/>
      <c r="J101" s="34"/>
      <c r="K101" s="14"/>
      <c r="L101" s="34"/>
      <c r="M101" s="34"/>
    </row>
    <row r="102" spans="1:41" ht="14.25" customHeight="1">
      <c r="A102" s="25">
        <v>5</v>
      </c>
      <c r="B102" s="25" t="s">
        <v>994</v>
      </c>
      <c r="C102" s="34"/>
      <c r="D102" s="34"/>
      <c r="E102" s="34"/>
      <c r="F102" s="34"/>
      <c r="G102" s="34"/>
      <c r="H102" s="34"/>
      <c r="I102" s="34"/>
      <c r="J102" s="1591">
        <f>B77</f>
        <v>0</v>
      </c>
      <c r="K102" s="1592"/>
      <c r="L102" s="1592"/>
      <c r="M102" s="1592"/>
      <c r="N102" s="1592"/>
      <c r="O102" s="1592"/>
      <c r="P102" s="1592"/>
      <c r="Q102" s="1592"/>
      <c r="R102" s="1592"/>
      <c r="S102" s="1592"/>
      <c r="T102" s="1592"/>
      <c r="U102" s="1592"/>
      <c r="V102" s="1592"/>
      <c r="W102" s="1592"/>
      <c r="X102" s="1592"/>
      <c r="Y102" s="1560" t="s">
        <v>1511</v>
      </c>
      <c r="Z102" s="1560"/>
      <c r="AA102" s="1560"/>
      <c r="AB102" s="1560"/>
      <c r="AC102" s="1447">
        <f>'Page 20'!AC102</f>
        <v>0</v>
      </c>
      <c r="AD102" s="1447"/>
      <c r="AE102" s="1447"/>
      <c r="AF102" s="1447"/>
      <c r="AG102" s="1447"/>
      <c r="AH102" s="1447"/>
      <c r="AI102" s="1447"/>
      <c r="AJ102" s="1447"/>
      <c r="AK102" s="1447"/>
      <c r="AL102" s="1447"/>
      <c r="AM102" s="1447"/>
      <c r="AN102" s="1447"/>
      <c r="AO102" s="1447"/>
    </row>
    <row r="103" spans="1:41" ht="14.25" customHeight="1">
      <c r="A103" s="34"/>
      <c r="B103" s="25" t="s">
        <v>116</v>
      </c>
      <c r="C103" s="34"/>
      <c r="D103" s="34"/>
      <c r="E103" s="1512">
        <f>'Page 20'!E103</f>
        <v>0</v>
      </c>
      <c r="F103" s="1447"/>
      <c r="G103" s="1447"/>
      <c r="H103" s="1447"/>
      <c r="I103" s="1447"/>
      <c r="J103" s="1447"/>
      <c r="K103" s="1447"/>
      <c r="L103" s="1447"/>
      <c r="M103" s="1447"/>
      <c r="N103" s="1447"/>
      <c r="O103" s="1447"/>
      <c r="P103" s="1447"/>
      <c r="Q103" s="1447"/>
      <c r="R103" s="1447"/>
      <c r="S103" s="1447"/>
      <c r="T103" s="1447"/>
      <c r="U103" s="1447"/>
      <c r="V103" s="1447"/>
      <c r="W103" s="1447"/>
      <c r="X103" s="1447"/>
      <c r="Y103" s="1447"/>
      <c r="Z103" s="1447"/>
      <c r="AA103" s="1447"/>
      <c r="AB103" s="1447"/>
      <c r="AC103" s="1447"/>
      <c r="AD103" s="1447"/>
      <c r="AE103" s="1447"/>
      <c r="AF103" s="1447"/>
      <c r="AG103" s="1447"/>
      <c r="AH103" s="1447"/>
      <c r="AI103" s="1447"/>
      <c r="AJ103" s="1447"/>
      <c r="AK103" s="1447"/>
      <c r="AL103" s="1447"/>
      <c r="AM103" s="1447"/>
      <c r="AN103" s="1447"/>
      <c r="AO103" s="1447"/>
    </row>
    <row r="104" spans="1:41" ht="14.25" customHeight="1">
      <c r="A104" s="34"/>
      <c r="B104" s="25" t="s">
        <v>1677</v>
      </c>
      <c r="C104" s="34"/>
      <c r="D104" s="1581">
        <f>'Page 20'!D104</f>
        <v>0</v>
      </c>
      <c r="E104" s="1491"/>
      <c r="F104" s="1491"/>
      <c r="G104" s="1491"/>
      <c r="H104" s="1491"/>
      <c r="I104" s="1491"/>
      <c r="J104" s="1491"/>
      <c r="K104" s="1491"/>
      <c r="L104" s="1491"/>
      <c r="M104" s="1491"/>
      <c r="N104" s="1491"/>
      <c r="O104" s="1491"/>
      <c r="P104" s="1491"/>
      <c r="Q104" s="1491"/>
      <c r="T104" s="169" t="s">
        <v>974</v>
      </c>
      <c r="U104" s="1589">
        <f>'Page 20'!U104</f>
        <v>0</v>
      </c>
      <c r="V104" s="1589"/>
      <c r="AA104" s="169" t="s">
        <v>1679</v>
      </c>
      <c r="AB104" s="1590">
        <f>'Page 20'!AB104:AF104</f>
        <v>0</v>
      </c>
      <c r="AC104" s="1589"/>
      <c r="AD104" s="1589"/>
      <c r="AE104" s="1589"/>
      <c r="AF104" s="1589"/>
      <c r="AH104" s="25" t="s">
        <v>976</v>
      </c>
      <c r="AK104" s="1627">
        <f>'Page 20'!AK104</f>
        <v>0</v>
      </c>
      <c r="AL104" s="1627"/>
      <c r="AM104" s="1627"/>
      <c r="AN104" s="1627"/>
      <c r="AO104" s="1627"/>
    </row>
    <row r="105" spans="1:41" s="22" customFormat="1" ht="4.5" customHeight="1">
      <c r="A105" s="241"/>
      <c r="B105" s="185"/>
      <c r="C105" s="241"/>
      <c r="D105" s="212"/>
      <c r="E105" s="49"/>
      <c r="F105" s="49"/>
      <c r="G105" s="49"/>
      <c r="H105" s="49"/>
      <c r="I105" s="49"/>
      <c r="J105" s="49"/>
      <c r="K105" s="49"/>
      <c r="L105" s="49"/>
      <c r="M105" s="49"/>
      <c r="N105" s="49"/>
      <c r="O105" s="49"/>
      <c r="P105" s="49"/>
      <c r="Q105" s="49"/>
      <c r="T105" s="242"/>
      <c r="U105" s="72"/>
      <c r="V105" s="72"/>
      <c r="AA105" s="242"/>
      <c r="AB105" s="243"/>
      <c r="AC105" s="72"/>
      <c r="AD105" s="72"/>
      <c r="AE105" s="72"/>
      <c r="AF105" s="72"/>
      <c r="AH105" s="185"/>
      <c r="AK105" s="72"/>
      <c r="AL105" s="72"/>
      <c r="AM105" s="72"/>
      <c r="AN105" s="72"/>
      <c r="AO105" s="72"/>
    </row>
    <row r="106" spans="1:41">
      <c r="A106" s="231" t="s">
        <v>2267</v>
      </c>
      <c r="B106" s="232"/>
      <c r="C106" s="483">
        <f>'Page 20'!C106</f>
        <v>0</v>
      </c>
      <c r="D106" s="233" t="s">
        <v>2268</v>
      </c>
      <c r="E106" s="232"/>
      <c r="F106" s="232"/>
      <c r="G106" s="232"/>
      <c r="H106" s="232"/>
      <c r="I106" s="232"/>
      <c r="J106" s="483">
        <f>'Page 20'!J106</f>
        <v>0</v>
      </c>
      <c r="K106" s="233" t="s">
        <v>2268</v>
      </c>
      <c r="L106" s="232"/>
      <c r="M106" s="232"/>
      <c r="N106" s="224"/>
      <c r="O106" s="224"/>
      <c r="P106" s="224"/>
      <c r="Q106" s="483">
        <f>'Page 20'!Q106</f>
        <v>0</v>
      </c>
      <c r="R106" s="233" t="s">
        <v>2269</v>
      </c>
      <c r="S106" s="224"/>
      <c r="T106" s="224"/>
      <c r="U106" s="224"/>
      <c r="V106" s="224"/>
      <c r="W106" s="483">
        <f>'Page 20'!W106</f>
        <v>0</v>
      </c>
      <c r="X106" s="233" t="s">
        <v>622</v>
      </c>
      <c r="Y106" s="224"/>
      <c r="Z106" s="224"/>
      <c r="AA106" s="483">
        <f>'Page 20'!AA106</f>
        <v>0</v>
      </c>
      <c r="AB106" s="233" t="s">
        <v>2270</v>
      </c>
      <c r="AC106" s="224"/>
      <c r="AD106" s="224"/>
      <c r="AE106" s="224"/>
      <c r="AF106" s="224"/>
      <c r="AG106" s="483">
        <f>'Page 20'!AG106</f>
        <v>0</v>
      </c>
      <c r="AH106" s="233" t="s">
        <v>621</v>
      </c>
      <c r="AI106" s="224"/>
      <c r="AJ106" s="224"/>
      <c r="AK106" s="483">
        <f>'Page 20'!AK106</f>
        <v>0</v>
      </c>
      <c r="AL106" s="233" t="s">
        <v>2271</v>
      </c>
      <c r="AM106" s="224"/>
      <c r="AN106" s="224"/>
      <c r="AO106" s="225"/>
    </row>
    <row r="107" spans="1:41">
      <c r="A107" s="245"/>
      <c r="B107" s="14"/>
      <c r="C107" s="483">
        <f>'Page 20'!C107</f>
        <v>0</v>
      </c>
      <c r="D107" s="237" t="s">
        <v>2272</v>
      </c>
      <c r="E107" s="14"/>
      <c r="F107" s="14"/>
      <c r="G107" s="14"/>
      <c r="H107" s="14"/>
      <c r="I107" s="14"/>
      <c r="J107" s="483">
        <f>'Page 20'!J107</f>
        <v>0</v>
      </c>
      <c r="K107" s="237" t="s">
        <v>1807</v>
      </c>
      <c r="L107" s="14"/>
      <c r="M107" s="14"/>
      <c r="N107" s="13"/>
      <c r="O107" s="13"/>
      <c r="P107" s="13"/>
      <c r="Q107" s="483">
        <f>'Page 20'!Q107</f>
        <v>0</v>
      </c>
      <c r="R107" s="237" t="s">
        <v>1808</v>
      </c>
      <c r="S107" s="13"/>
      <c r="T107" s="13"/>
      <c r="U107" s="13"/>
      <c r="V107" s="13"/>
      <c r="W107" s="483">
        <f>'Page 20'!W107</f>
        <v>0</v>
      </c>
      <c r="X107" s="237" t="s">
        <v>1809</v>
      </c>
      <c r="Y107" s="13"/>
      <c r="Z107" s="13"/>
      <c r="AA107" s="483">
        <f>'Page 20'!AA107</f>
        <v>0</v>
      </c>
      <c r="AB107" s="237" t="s">
        <v>1299</v>
      </c>
      <c r="AC107" s="13"/>
      <c r="AD107" s="13"/>
      <c r="AE107" s="13"/>
      <c r="AF107" s="13"/>
      <c r="AG107" s="1447">
        <f>'Page 20'!AG107</f>
        <v>0</v>
      </c>
      <c r="AH107" s="1447"/>
      <c r="AI107" s="1447"/>
      <c r="AJ107" s="1447"/>
      <c r="AK107" s="1447"/>
      <c r="AL107" s="1447"/>
      <c r="AM107" s="1447"/>
      <c r="AN107" s="1447"/>
      <c r="AO107" s="1643"/>
    </row>
    <row r="108" spans="1:41" s="22" customFormat="1" ht="3" customHeight="1">
      <c r="A108" s="90"/>
      <c r="B108" s="103"/>
      <c r="C108" s="68"/>
      <c r="D108" s="47"/>
      <c r="E108" s="103"/>
      <c r="F108" s="103"/>
      <c r="G108" s="103"/>
      <c r="H108" s="103"/>
      <c r="I108" s="103"/>
      <c r="J108" s="68"/>
      <c r="K108" s="47"/>
      <c r="L108" s="103"/>
      <c r="M108" s="103"/>
      <c r="N108" s="47"/>
      <c r="O108" s="47"/>
      <c r="P108" s="47"/>
      <c r="Q108" s="51"/>
      <c r="R108" s="47"/>
      <c r="S108" s="47"/>
      <c r="T108" s="47"/>
      <c r="U108" s="47"/>
      <c r="V108" s="47"/>
      <c r="W108" s="51"/>
      <c r="X108" s="47"/>
      <c r="Y108" s="47"/>
      <c r="Z108" s="47"/>
      <c r="AA108" s="51"/>
      <c r="AB108" s="47"/>
      <c r="AC108" s="47"/>
      <c r="AD108" s="47"/>
      <c r="AE108" s="47"/>
      <c r="AF108" s="47"/>
      <c r="AG108" s="1560"/>
      <c r="AH108" s="1560"/>
      <c r="AI108" s="1560"/>
      <c r="AJ108" s="1560"/>
      <c r="AK108" s="1560"/>
      <c r="AL108" s="1560"/>
      <c r="AM108" s="1560"/>
      <c r="AN108" s="1560"/>
      <c r="AO108" s="1645"/>
    </row>
    <row r="109" spans="1:41" ht="10.5" customHeight="1">
      <c r="A109" s="168"/>
      <c r="B109" s="34"/>
      <c r="C109" s="34"/>
      <c r="D109" s="34"/>
      <c r="E109" s="34"/>
      <c r="F109" s="34"/>
      <c r="G109" s="34"/>
      <c r="H109" s="34"/>
      <c r="I109" s="34"/>
      <c r="J109" s="34"/>
      <c r="K109" s="34"/>
      <c r="L109" s="34"/>
      <c r="M109" s="34"/>
    </row>
    <row r="110" spans="1:41">
      <c r="A110" s="231" t="s">
        <v>1810</v>
      </c>
      <c r="B110" s="232"/>
      <c r="C110" s="483">
        <f>'Page 20'!C110</f>
        <v>0</v>
      </c>
      <c r="D110" s="233" t="s">
        <v>1811</v>
      </c>
      <c r="E110" s="232"/>
      <c r="F110" s="232"/>
      <c r="G110" s="232"/>
      <c r="H110" s="232"/>
      <c r="I110" s="232"/>
      <c r="J110" s="483">
        <f>'Page 20'!J110</f>
        <v>0</v>
      </c>
      <c r="K110" s="233" t="s">
        <v>1813</v>
      </c>
      <c r="L110" s="232"/>
      <c r="M110" s="232"/>
      <c r="N110" s="224"/>
      <c r="O110" s="224"/>
      <c r="P110" s="224"/>
      <c r="Q110" s="483">
        <f>'Page 20'!Q110</f>
        <v>0</v>
      </c>
      <c r="R110" s="233" t="s">
        <v>1814</v>
      </c>
      <c r="S110" s="224"/>
      <c r="T110" s="224"/>
      <c r="U110" s="224"/>
      <c r="V110" s="224"/>
      <c r="W110" s="483">
        <f>'Page 20'!W110</f>
        <v>0</v>
      </c>
      <c r="X110" s="233" t="s">
        <v>1812</v>
      </c>
      <c r="Y110" s="224"/>
      <c r="Z110" s="224"/>
      <c r="AA110" s="483">
        <f>'Page 20'!AA110</f>
        <v>0</v>
      </c>
      <c r="AB110" s="233" t="s">
        <v>1815</v>
      </c>
      <c r="AC110" s="224"/>
      <c r="AD110" s="224"/>
      <c r="AE110" s="224"/>
      <c r="AF110" s="224"/>
      <c r="AG110" s="483">
        <f>'Page 20'!AG110</f>
        <v>0</v>
      </c>
      <c r="AH110" s="233" t="s">
        <v>1816</v>
      </c>
      <c r="AI110" s="224"/>
      <c r="AJ110" s="224"/>
      <c r="AK110" s="224"/>
      <c r="AL110" s="224"/>
      <c r="AM110" s="224"/>
      <c r="AN110" s="224"/>
      <c r="AO110" s="225"/>
    </row>
    <row r="111" spans="1:41">
      <c r="A111" s="245"/>
      <c r="B111" s="14"/>
      <c r="C111" s="483">
        <f>'Page 20'!C111</f>
        <v>0</v>
      </c>
      <c r="D111" s="236" t="s">
        <v>2391</v>
      </c>
      <c r="E111" s="14"/>
      <c r="F111" s="14"/>
      <c r="G111" s="14"/>
      <c r="H111" s="14"/>
      <c r="I111" s="14"/>
      <c r="J111" s="483">
        <f>'Page 20'!J111</f>
        <v>0</v>
      </c>
      <c r="K111" s="237" t="s">
        <v>2392</v>
      </c>
      <c r="L111" s="14"/>
      <c r="M111" s="14"/>
      <c r="N111" s="13"/>
      <c r="O111" s="13"/>
      <c r="P111" s="13"/>
      <c r="Q111" s="483">
        <f>'Page 20'!Q111</f>
        <v>0</v>
      </c>
      <c r="R111" s="237" t="s">
        <v>2393</v>
      </c>
      <c r="S111" s="13"/>
      <c r="T111" s="13"/>
      <c r="U111" s="13"/>
      <c r="V111" s="13"/>
      <c r="W111" s="1447">
        <f>'Page 20'!W111</f>
        <v>0</v>
      </c>
      <c r="X111" s="1447"/>
      <c r="Y111" s="1447"/>
      <c r="Z111" s="1447"/>
      <c r="AA111" s="1447"/>
      <c r="AB111" s="1447"/>
      <c r="AC111" s="1447"/>
      <c r="AD111" s="1447"/>
      <c r="AE111" s="1447"/>
      <c r="AF111" s="1447"/>
      <c r="AG111" s="1447"/>
      <c r="AH111" s="1447"/>
      <c r="AI111" s="1447"/>
      <c r="AJ111" s="1447"/>
      <c r="AK111" s="1447"/>
      <c r="AL111" s="1447"/>
      <c r="AM111" s="1447"/>
      <c r="AN111" s="1447"/>
      <c r="AO111" s="1643"/>
    </row>
    <row r="112" spans="1:41" s="22" customFormat="1" ht="3" customHeight="1">
      <c r="A112" s="90"/>
      <c r="B112" s="47"/>
      <c r="C112" s="68"/>
      <c r="D112" s="47"/>
      <c r="E112" s="103"/>
      <c r="F112" s="103"/>
      <c r="G112" s="103"/>
      <c r="H112" s="103"/>
      <c r="I112" s="103"/>
      <c r="J112" s="68"/>
      <c r="K112" s="47"/>
      <c r="L112" s="103"/>
      <c r="M112" s="103"/>
      <c r="N112" s="47"/>
      <c r="O112" s="47"/>
      <c r="P112" s="47"/>
      <c r="Q112" s="51"/>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246"/>
    </row>
    <row r="113" spans="1:41" ht="11.25" customHeight="1">
      <c r="A113" s="168"/>
      <c r="B113" s="34"/>
      <c r="C113" s="34"/>
      <c r="D113" s="34"/>
      <c r="E113" s="34"/>
      <c r="F113" s="34"/>
      <c r="G113" s="34"/>
      <c r="H113" s="34"/>
      <c r="I113" s="34"/>
      <c r="J113" s="34"/>
      <c r="K113" s="34"/>
      <c r="L113" s="34"/>
      <c r="M113" s="34"/>
    </row>
    <row r="114" spans="1:41" ht="14.25" customHeight="1">
      <c r="A114" s="25">
        <v>6</v>
      </c>
      <c r="B114" s="25" t="s">
        <v>994</v>
      </c>
      <c r="C114" s="34"/>
      <c r="D114" s="34"/>
      <c r="E114" s="34"/>
      <c r="F114" s="34"/>
      <c r="G114" s="34"/>
      <c r="H114" s="34"/>
      <c r="I114" s="34"/>
      <c r="J114" s="1591" t="str">
        <f>B79</f>
        <v>Grants only listed here</v>
      </c>
      <c r="K114" s="1592"/>
      <c r="L114" s="1592"/>
      <c r="M114" s="1592"/>
      <c r="N114" s="1592"/>
      <c r="O114" s="1592"/>
      <c r="P114" s="1592"/>
      <c r="Q114" s="1592"/>
      <c r="R114" s="1592"/>
      <c r="S114" s="1592"/>
      <c r="T114" s="1592"/>
      <c r="U114" s="1592"/>
      <c r="V114" s="1592"/>
      <c r="W114" s="1592"/>
      <c r="X114" s="1592"/>
      <c r="Y114" s="1560" t="s">
        <v>1511</v>
      </c>
      <c r="Z114" s="1560"/>
      <c r="AA114" s="1560"/>
      <c r="AB114" s="1560"/>
      <c r="AC114" s="1447">
        <f>'Page 20'!AC114</f>
        <v>0</v>
      </c>
      <c r="AD114" s="1447"/>
      <c r="AE114" s="1447"/>
      <c r="AF114" s="1447"/>
      <c r="AG114" s="1447"/>
      <c r="AH114" s="1447"/>
      <c r="AI114" s="1447"/>
      <c r="AJ114" s="1447"/>
      <c r="AK114" s="1447"/>
      <c r="AL114" s="1447"/>
      <c r="AM114" s="1447"/>
      <c r="AN114" s="1447"/>
      <c r="AO114" s="1447"/>
    </row>
    <row r="115" spans="1:41" ht="14.25" customHeight="1">
      <c r="A115" s="34"/>
      <c r="B115" s="25" t="s">
        <v>116</v>
      </c>
      <c r="C115" s="34"/>
      <c r="D115" s="34"/>
      <c r="E115" s="1512">
        <f>'Page 20'!E115</f>
        <v>0</v>
      </c>
      <c r="F115" s="1447"/>
      <c r="G115" s="1447"/>
      <c r="H115" s="1447"/>
      <c r="I115" s="1447"/>
      <c r="J115" s="1447"/>
      <c r="K115" s="1447"/>
      <c r="L115" s="1447"/>
      <c r="M115" s="1447"/>
      <c r="N115" s="1447"/>
      <c r="O115" s="1447"/>
      <c r="P115" s="1447"/>
      <c r="Q115" s="1447"/>
      <c r="R115" s="1447"/>
      <c r="S115" s="1447"/>
      <c r="T115" s="1447"/>
      <c r="U115" s="1447"/>
      <c r="V115" s="1447"/>
      <c r="W115" s="1447"/>
      <c r="X115" s="1447"/>
      <c r="Y115" s="1447"/>
      <c r="Z115" s="1447"/>
      <c r="AA115" s="1447"/>
      <c r="AB115" s="1447"/>
      <c r="AC115" s="1447"/>
      <c r="AD115" s="1447"/>
      <c r="AE115" s="1447"/>
      <c r="AF115" s="1447"/>
      <c r="AG115" s="1447"/>
      <c r="AH115" s="1447"/>
      <c r="AI115" s="1447"/>
      <c r="AJ115" s="1447"/>
      <c r="AK115" s="1447"/>
      <c r="AL115" s="1447"/>
      <c r="AM115" s="1447"/>
      <c r="AN115" s="1447"/>
      <c r="AO115" s="1447"/>
    </row>
    <row r="116" spans="1:41" ht="14.25" customHeight="1">
      <c r="A116" s="34"/>
      <c r="B116" s="25" t="s">
        <v>1677</v>
      </c>
      <c r="C116" s="34"/>
      <c r="D116" s="1581">
        <f>'Page 20'!D116</f>
        <v>0</v>
      </c>
      <c r="E116" s="1491"/>
      <c r="F116" s="1491"/>
      <c r="G116" s="1491"/>
      <c r="H116" s="1491"/>
      <c r="I116" s="1491"/>
      <c r="J116" s="1491"/>
      <c r="K116" s="1491"/>
      <c r="L116" s="1491"/>
      <c r="M116" s="1491"/>
      <c r="N116" s="1491"/>
      <c r="O116" s="1491"/>
      <c r="P116" s="1491"/>
      <c r="Q116" s="1491"/>
      <c r="T116" s="169" t="s">
        <v>974</v>
      </c>
      <c r="U116" s="1589">
        <f>'Page 20'!U116</f>
        <v>0</v>
      </c>
      <c r="V116" s="1589"/>
      <c r="AA116" s="169" t="s">
        <v>1679</v>
      </c>
      <c r="AB116" s="1590">
        <f>'Page 20'!AB116:AF116</f>
        <v>0</v>
      </c>
      <c r="AC116" s="1589"/>
      <c r="AD116" s="1589"/>
      <c r="AE116" s="1589"/>
      <c r="AF116" s="1589"/>
      <c r="AH116" s="25" t="s">
        <v>976</v>
      </c>
      <c r="AK116" s="1627">
        <f>'Page 20'!AK116</f>
        <v>0</v>
      </c>
      <c r="AL116" s="1627"/>
      <c r="AM116" s="1627"/>
      <c r="AN116" s="1627"/>
      <c r="AO116" s="1627"/>
    </row>
    <row r="117" spans="1:41" s="22" customFormat="1" ht="4.5" customHeight="1">
      <c r="A117" s="241"/>
      <c r="B117" s="185"/>
      <c r="C117" s="241"/>
      <c r="D117" s="212"/>
      <c r="E117" s="49"/>
      <c r="F117" s="49"/>
      <c r="G117" s="49"/>
      <c r="H117" s="49"/>
      <c r="I117" s="49"/>
      <c r="J117" s="49"/>
      <c r="K117" s="49"/>
      <c r="L117" s="49"/>
      <c r="M117" s="49"/>
      <c r="N117" s="49"/>
      <c r="O117" s="49"/>
      <c r="P117" s="49"/>
      <c r="Q117" s="49"/>
      <c r="T117" s="242"/>
      <c r="U117" s="72"/>
      <c r="V117" s="72"/>
      <c r="AA117" s="242"/>
      <c r="AB117" s="243"/>
      <c r="AC117" s="72"/>
      <c r="AD117" s="72"/>
      <c r="AE117" s="72"/>
      <c r="AF117" s="72"/>
      <c r="AH117" s="185"/>
      <c r="AK117" s="72"/>
      <c r="AL117" s="72"/>
      <c r="AM117" s="72"/>
      <c r="AN117" s="72"/>
      <c r="AO117" s="72"/>
    </row>
    <row r="118" spans="1:41">
      <c r="A118" s="231" t="s">
        <v>2267</v>
      </c>
      <c r="B118" s="232"/>
      <c r="C118" s="483">
        <f>'Page 20'!C118</f>
        <v>0</v>
      </c>
      <c r="D118" s="233" t="s">
        <v>2268</v>
      </c>
      <c r="E118" s="232"/>
      <c r="F118" s="232"/>
      <c r="G118" s="232"/>
      <c r="H118" s="232"/>
      <c r="I118" s="232"/>
      <c r="J118" s="483">
        <f>'Page 20'!J118</f>
        <v>0</v>
      </c>
      <c r="K118" s="233" t="s">
        <v>2268</v>
      </c>
      <c r="L118" s="232"/>
      <c r="M118" s="232"/>
      <c r="N118" s="224"/>
      <c r="O118" s="224"/>
      <c r="P118" s="224"/>
      <c r="Q118" s="483">
        <f>'Page 20'!Q118</f>
        <v>0</v>
      </c>
      <c r="R118" s="233" t="s">
        <v>2269</v>
      </c>
      <c r="S118" s="224"/>
      <c r="T118" s="224"/>
      <c r="U118" s="224"/>
      <c r="V118" s="224"/>
      <c r="W118" s="483">
        <f>'Page 20'!W118</f>
        <v>0</v>
      </c>
      <c r="X118" s="233" t="s">
        <v>622</v>
      </c>
      <c r="Y118" s="224"/>
      <c r="Z118" s="224"/>
      <c r="AA118" s="483">
        <f>'Page 20'!AA118</f>
        <v>0</v>
      </c>
      <c r="AB118" s="233" t="s">
        <v>2270</v>
      </c>
      <c r="AC118" s="224"/>
      <c r="AD118" s="224"/>
      <c r="AE118" s="224"/>
      <c r="AF118" s="224"/>
      <c r="AG118" s="483">
        <f>'Page 20'!AG118</f>
        <v>0</v>
      </c>
      <c r="AH118" s="233" t="s">
        <v>621</v>
      </c>
      <c r="AI118" s="224"/>
      <c r="AJ118" s="224"/>
      <c r="AK118" s="483">
        <f>'Page 20'!AK118</f>
        <v>0</v>
      </c>
      <c r="AL118" s="233" t="s">
        <v>2271</v>
      </c>
      <c r="AM118" s="224"/>
      <c r="AN118" s="224"/>
      <c r="AO118" s="225"/>
    </row>
    <row r="119" spans="1:41">
      <c r="A119" s="245"/>
      <c r="B119" s="14"/>
      <c r="C119" s="483">
        <f>'Page 20'!C119</f>
        <v>0</v>
      </c>
      <c r="D119" s="237" t="s">
        <v>2272</v>
      </c>
      <c r="E119" s="14"/>
      <c r="F119" s="14"/>
      <c r="G119" s="14"/>
      <c r="H119" s="14"/>
      <c r="I119" s="14"/>
      <c r="J119" s="483">
        <f>'Page 20'!J119</f>
        <v>0</v>
      </c>
      <c r="K119" s="237" t="s">
        <v>1807</v>
      </c>
      <c r="L119" s="14"/>
      <c r="M119" s="14"/>
      <c r="N119" s="13"/>
      <c r="O119" s="13"/>
      <c r="P119" s="13"/>
      <c r="Q119" s="483">
        <f>'Page 20'!Q119</f>
        <v>0</v>
      </c>
      <c r="R119" s="237" t="s">
        <v>1808</v>
      </c>
      <c r="S119" s="13"/>
      <c r="T119" s="13"/>
      <c r="U119" s="13"/>
      <c r="V119" s="13"/>
      <c r="W119" s="483">
        <f>'Page 20'!W119</f>
        <v>0</v>
      </c>
      <c r="X119" s="237" t="s">
        <v>1809</v>
      </c>
      <c r="Y119" s="13"/>
      <c r="Z119" s="13"/>
      <c r="AA119" s="483">
        <f>'Page 20'!AA119</f>
        <v>0</v>
      </c>
      <c r="AB119" s="237" t="s">
        <v>1299</v>
      </c>
      <c r="AC119" s="13"/>
      <c r="AD119" s="13"/>
      <c r="AE119" s="13"/>
      <c r="AF119" s="13"/>
      <c r="AG119" s="1447">
        <f>'Page 20'!AG119</f>
        <v>0</v>
      </c>
      <c r="AH119" s="1447"/>
      <c r="AI119" s="1447"/>
      <c r="AJ119" s="1447"/>
      <c r="AK119" s="1447"/>
      <c r="AL119" s="1447"/>
      <c r="AM119" s="1447"/>
      <c r="AN119" s="1447"/>
      <c r="AO119" s="1643"/>
    </row>
    <row r="120" spans="1:41" s="22" customFormat="1" ht="3" customHeight="1">
      <c r="A120" s="90"/>
      <c r="B120" s="103"/>
      <c r="C120" s="68"/>
      <c r="D120" s="47"/>
      <c r="E120" s="103"/>
      <c r="F120" s="103"/>
      <c r="G120" s="103"/>
      <c r="H120" s="103"/>
      <c r="I120" s="103"/>
      <c r="J120" s="68"/>
      <c r="K120" s="47"/>
      <c r="L120" s="103"/>
      <c r="M120" s="103"/>
      <c r="N120" s="47"/>
      <c r="O120" s="47"/>
      <c r="P120" s="47"/>
      <c r="Q120" s="51"/>
      <c r="R120" s="47"/>
      <c r="S120" s="47"/>
      <c r="T120" s="47"/>
      <c r="U120" s="47"/>
      <c r="V120" s="47"/>
      <c r="W120" s="51"/>
      <c r="X120" s="47"/>
      <c r="Y120" s="47"/>
      <c r="Z120" s="47"/>
      <c r="AA120" s="51"/>
      <c r="AB120" s="47"/>
      <c r="AC120" s="47"/>
      <c r="AD120" s="47"/>
      <c r="AE120" s="47"/>
      <c r="AF120" s="47"/>
      <c r="AG120" s="1560"/>
      <c r="AH120" s="1560"/>
      <c r="AI120" s="1560"/>
      <c r="AJ120" s="1560"/>
      <c r="AK120" s="1560"/>
      <c r="AL120" s="1560"/>
      <c r="AM120" s="1560"/>
      <c r="AN120" s="1560"/>
      <c r="AO120" s="1645"/>
    </row>
    <row r="121" spans="1:41" ht="10.5" customHeight="1">
      <c r="A121" s="168"/>
      <c r="B121" s="34"/>
      <c r="C121" s="34"/>
      <c r="D121" s="34"/>
      <c r="E121" s="34"/>
      <c r="F121" s="34"/>
      <c r="G121" s="34"/>
      <c r="H121" s="34"/>
      <c r="I121" s="34"/>
      <c r="J121" s="34"/>
      <c r="K121" s="34"/>
      <c r="L121" s="34"/>
      <c r="M121" s="34"/>
    </row>
    <row r="122" spans="1:41">
      <c r="A122" s="231" t="s">
        <v>1810</v>
      </c>
      <c r="B122" s="232"/>
      <c r="C122" s="483">
        <f>'Page 20'!C122</f>
        <v>0</v>
      </c>
      <c r="D122" s="233" t="s">
        <v>1811</v>
      </c>
      <c r="E122" s="232"/>
      <c r="F122" s="232"/>
      <c r="G122" s="232"/>
      <c r="H122" s="232"/>
      <c r="I122" s="232"/>
      <c r="J122" s="483">
        <f>'Page 20'!J122</f>
        <v>0</v>
      </c>
      <c r="K122" s="233" t="s">
        <v>1813</v>
      </c>
      <c r="L122" s="232"/>
      <c r="M122" s="232"/>
      <c r="N122" s="224"/>
      <c r="O122" s="224"/>
      <c r="P122" s="224"/>
      <c r="Q122" s="483">
        <f>'Page 20'!Q122</f>
        <v>0</v>
      </c>
      <c r="R122" s="233" t="s">
        <v>1814</v>
      </c>
      <c r="S122" s="224"/>
      <c r="T122" s="224"/>
      <c r="U122" s="224"/>
      <c r="V122" s="224"/>
      <c r="W122" s="483">
        <f>'Page 20'!W122</f>
        <v>0</v>
      </c>
      <c r="X122" s="233" t="s">
        <v>1812</v>
      </c>
      <c r="Y122" s="224"/>
      <c r="Z122" s="224"/>
      <c r="AA122" s="483">
        <f>'Page 20'!AA122</f>
        <v>0</v>
      </c>
      <c r="AB122" s="233" t="s">
        <v>1815</v>
      </c>
      <c r="AC122" s="224"/>
      <c r="AD122" s="224"/>
      <c r="AE122" s="224"/>
      <c r="AF122" s="224"/>
      <c r="AG122" s="483">
        <f>'Page 20'!AG122</f>
        <v>0</v>
      </c>
      <c r="AH122" s="233" t="s">
        <v>1816</v>
      </c>
      <c r="AI122" s="224"/>
      <c r="AJ122" s="224"/>
      <c r="AK122" s="224"/>
      <c r="AL122" s="224"/>
      <c r="AM122" s="224"/>
      <c r="AN122" s="224"/>
      <c r="AO122" s="225"/>
    </row>
    <row r="123" spans="1:41">
      <c r="A123" s="245"/>
      <c r="B123" s="14"/>
      <c r="C123" s="483">
        <f>'Page 20'!C123</f>
        <v>0</v>
      </c>
      <c r="D123" s="236" t="s">
        <v>2391</v>
      </c>
      <c r="E123" s="14"/>
      <c r="F123" s="14"/>
      <c r="G123" s="14"/>
      <c r="H123" s="14"/>
      <c r="I123" s="14"/>
      <c r="J123" s="483">
        <f>'Page 20'!J123</f>
        <v>0</v>
      </c>
      <c r="K123" s="237" t="s">
        <v>2392</v>
      </c>
      <c r="L123" s="14"/>
      <c r="M123" s="14"/>
      <c r="N123" s="13"/>
      <c r="O123" s="13"/>
      <c r="P123" s="13"/>
      <c r="Q123" s="483">
        <f>'Page 20'!Q123</f>
        <v>0</v>
      </c>
      <c r="R123" s="237" t="s">
        <v>2393</v>
      </c>
      <c r="S123" s="13"/>
      <c r="T123" s="13"/>
      <c r="U123" s="13"/>
      <c r="V123" s="13"/>
      <c r="W123" s="1447">
        <f>'Page 20'!W123</f>
        <v>0</v>
      </c>
      <c r="X123" s="1447"/>
      <c r="Y123" s="1447"/>
      <c r="Z123" s="1447"/>
      <c r="AA123" s="1447"/>
      <c r="AB123" s="1447"/>
      <c r="AC123" s="1447"/>
      <c r="AD123" s="1447"/>
      <c r="AE123" s="1447"/>
      <c r="AF123" s="1447"/>
      <c r="AG123" s="1447"/>
      <c r="AH123" s="1447"/>
      <c r="AI123" s="1447"/>
      <c r="AJ123" s="1447"/>
      <c r="AK123" s="1447"/>
      <c r="AL123" s="1447"/>
      <c r="AM123" s="1447"/>
      <c r="AN123" s="1447"/>
      <c r="AO123" s="1643"/>
    </row>
    <row r="124" spans="1:41" s="22" customFormat="1" ht="3" customHeight="1">
      <c r="A124" s="90"/>
      <c r="B124" s="47"/>
      <c r="C124" s="68"/>
      <c r="D124" s="47"/>
      <c r="E124" s="103"/>
      <c r="F124" s="103"/>
      <c r="G124" s="103"/>
      <c r="H124" s="103"/>
      <c r="I124" s="103"/>
      <c r="J124" s="68"/>
      <c r="K124" s="47"/>
      <c r="L124" s="103"/>
      <c r="M124" s="103"/>
      <c r="N124" s="47"/>
      <c r="O124" s="47"/>
      <c r="P124" s="47"/>
      <c r="Q124" s="51"/>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246"/>
    </row>
    <row r="125" spans="1:41" s="22" customFormat="1" ht="6.75" customHeight="1">
      <c r="B125" s="40"/>
      <c r="C125" s="182"/>
      <c r="D125" s="236"/>
      <c r="E125" s="182"/>
      <c r="F125" s="182"/>
      <c r="G125" s="182"/>
      <c r="H125" s="182"/>
      <c r="I125" s="182"/>
      <c r="J125" s="182"/>
      <c r="K125" s="236"/>
      <c r="L125" s="182"/>
      <c r="M125" s="182"/>
      <c r="N125" s="40"/>
      <c r="O125" s="40"/>
      <c r="P125" s="40"/>
      <c r="Q125" s="40"/>
      <c r="R125" s="236"/>
      <c r="S125" s="40"/>
      <c r="T125" s="40"/>
      <c r="U125" s="40"/>
      <c r="V125" s="40"/>
      <c r="W125" s="49"/>
      <c r="X125" s="49"/>
      <c r="Y125" s="49"/>
      <c r="Z125" s="49"/>
      <c r="AA125" s="49"/>
      <c r="AB125" s="49"/>
      <c r="AC125" s="49"/>
      <c r="AD125" s="49"/>
      <c r="AE125" s="49"/>
      <c r="AF125" s="49"/>
      <c r="AG125" s="49"/>
      <c r="AH125" s="49"/>
      <c r="AI125" s="49"/>
      <c r="AJ125" s="49"/>
      <c r="AK125" s="49"/>
      <c r="AL125" s="49"/>
      <c r="AM125" s="49"/>
      <c r="AN125" s="49"/>
      <c r="AO125" s="49"/>
    </row>
    <row r="126" spans="1:41" s="22" customFormat="1" ht="12.75" customHeight="1">
      <c r="A126" s="185" t="s">
        <v>1619</v>
      </c>
      <c r="B126" s="40"/>
      <c r="C126" s="182"/>
      <c r="D126" s="236"/>
      <c r="E126" s="182"/>
      <c r="F126" s="182"/>
      <c r="G126" s="182"/>
      <c r="H126" s="182"/>
      <c r="I126" s="182"/>
      <c r="J126" s="182"/>
      <c r="K126" s="236"/>
      <c r="L126" s="182"/>
      <c r="M126" s="182"/>
      <c r="N126" s="40"/>
      <c r="O126" s="40"/>
      <c r="P126" s="40"/>
      <c r="Q126" s="40"/>
      <c r="R126" s="236"/>
      <c r="S126" s="40"/>
      <c r="T126" s="40"/>
      <c r="U126" s="40"/>
      <c r="V126" s="40"/>
      <c r="W126" s="49"/>
      <c r="X126" s="49"/>
      <c r="Y126" s="49"/>
      <c r="Z126" s="49"/>
      <c r="AA126" s="49"/>
      <c r="AB126" s="49"/>
      <c r="AC126" s="49"/>
      <c r="AD126" s="49"/>
      <c r="AE126" s="49"/>
      <c r="AF126" s="49"/>
      <c r="AG126" s="49"/>
      <c r="AH126" s="49"/>
      <c r="AI126" s="49"/>
      <c r="AJ126" s="49"/>
      <c r="AK126" s="49"/>
      <c r="AL126" s="49"/>
      <c r="AM126" s="49"/>
      <c r="AN126" s="49"/>
      <c r="AO126" s="49"/>
    </row>
    <row r="127" spans="1:41" s="22" customFormat="1" ht="8.25" customHeight="1">
      <c r="C127" s="241"/>
      <c r="D127" s="241"/>
      <c r="E127" s="241"/>
      <c r="F127" s="241"/>
      <c r="G127" s="241"/>
      <c r="H127" s="241"/>
      <c r="I127" s="241"/>
      <c r="J127" s="241"/>
      <c r="K127" s="241"/>
      <c r="L127" s="241"/>
      <c r="M127" s="241"/>
    </row>
    <row r="128" spans="1:41" s="22" customFormat="1" ht="12.75" customHeight="1">
      <c r="A128" s="185" t="s">
        <v>996</v>
      </c>
      <c r="B128" s="185" t="s">
        <v>997</v>
      </c>
      <c r="C128" s="241"/>
      <c r="D128" s="241"/>
      <c r="E128" s="241"/>
      <c r="F128" s="241"/>
      <c r="G128" s="241"/>
      <c r="H128" s="241"/>
      <c r="I128" s="241"/>
      <c r="J128" s="241"/>
      <c r="K128" s="241"/>
      <c r="L128" s="241"/>
      <c r="M128" s="241"/>
    </row>
  </sheetData>
  <sheetProtection password="FEF7" sheet="1" objects="1" scenarios="1"/>
  <mergeCells count="150">
    <mergeCell ref="AG119:AO119"/>
    <mergeCell ref="AG120:AO120"/>
    <mergeCell ref="W123:AO123"/>
    <mergeCell ref="A64:AO64"/>
    <mergeCell ref="E115:AO115"/>
    <mergeCell ref="D116:Q116"/>
    <mergeCell ref="U116:V116"/>
    <mergeCell ref="AB116:AF116"/>
    <mergeCell ref="AK116:AO116"/>
    <mergeCell ref="AG107:AO107"/>
    <mergeCell ref="AG95:AO95"/>
    <mergeCell ref="AG96:AO96"/>
    <mergeCell ref="W99:AO99"/>
    <mergeCell ref="J102:X102"/>
    <mergeCell ref="Y102:AB102"/>
    <mergeCell ref="AC102:AO102"/>
    <mergeCell ref="AG108:AO108"/>
    <mergeCell ref="W111:AO111"/>
    <mergeCell ref="J114:X114"/>
    <mergeCell ref="Y114:AB114"/>
    <mergeCell ref="AC114:AO114"/>
    <mergeCell ref="E103:AO103"/>
    <mergeCell ref="D104:Q104"/>
    <mergeCell ref="U104:V104"/>
    <mergeCell ref="AB104:AF104"/>
    <mergeCell ref="AK104:AO104"/>
    <mergeCell ref="P85:V85"/>
    <mergeCell ref="AL85:AP87"/>
    <mergeCell ref="P87:V87"/>
    <mergeCell ref="AF87:AJ87"/>
    <mergeCell ref="P83:V83"/>
    <mergeCell ref="AF83:AJ83"/>
    <mergeCell ref="AM83:AP83"/>
    <mergeCell ref="D92:Q92"/>
    <mergeCell ref="U92:V92"/>
    <mergeCell ref="AB92:AF92"/>
    <mergeCell ref="AK92:AO92"/>
    <mergeCell ref="J90:X90"/>
    <mergeCell ref="Y90:AB90"/>
    <mergeCell ref="AC90:AO90"/>
    <mergeCell ref="E91:AO91"/>
    <mergeCell ref="P86:V86"/>
    <mergeCell ref="P84:V84"/>
    <mergeCell ref="AM8:AP8"/>
    <mergeCell ref="Q9:V9"/>
    <mergeCell ref="X9:Z9"/>
    <mergeCell ref="AB9:AD9"/>
    <mergeCell ref="AH9:AJ9"/>
    <mergeCell ref="AM9:AP9"/>
    <mergeCell ref="AB7:AD7"/>
    <mergeCell ref="AH7:AJ7"/>
    <mergeCell ref="Q8:V8"/>
    <mergeCell ref="X8:Z8"/>
    <mergeCell ref="AB8:AD8"/>
    <mergeCell ref="AH8:AJ8"/>
    <mergeCell ref="AM10:AP10"/>
    <mergeCell ref="B12:O12"/>
    <mergeCell ref="P12:V12"/>
    <mergeCell ref="X12:Z12"/>
    <mergeCell ref="AF12:AJ12"/>
    <mergeCell ref="AM12:AP12"/>
    <mergeCell ref="B10:O10"/>
    <mergeCell ref="P10:V10"/>
    <mergeCell ref="X10:Z10"/>
    <mergeCell ref="AF10:AJ10"/>
    <mergeCell ref="B14:O14"/>
    <mergeCell ref="P14:V14"/>
    <mergeCell ref="X14:Z14"/>
    <mergeCell ref="AF14:AJ14"/>
    <mergeCell ref="AM14:AP14"/>
    <mergeCell ref="P16:V16"/>
    <mergeCell ref="X16:Z16"/>
    <mergeCell ref="AF16:AJ16"/>
    <mergeCell ref="AM16:AP16"/>
    <mergeCell ref="P19:V19"/>
    <mergeCell ref="P20:V20"/>
    <mergeCell ref="AL20:AP22"/>
    <mergeCell ref="P21:V21"/>
    <mergeCell ref="P22:V22"/>
    <mergeCell ref="AF22:AJ22"/>
    <mergeCell ref="P17:V17"/>
    <mergeCell ref="X17:Z17"/>
    <mergeCell ref="AF17:AJ17"/>
    <mergeCell ref="AM17:AP17"/>
    <mergeCell ref="P18:V18"/>
    <mergeCell ref="X18:Z18"/>
    <mergeCell ref="AF18:AJ18"/>
    <mergeCell ref="AM18:AP18"/>
    <mergeCell ref="AM73:AP73"/>
    <mergeCell ref="J25:X25"/>
    <mergeCell ref="Y25:AB25"/>
    <mergeCell ref="AC25:AO25"/>
    <mergeCell ref="E26:AO26"/>
    <mergeCell ref="D27:Q27"/>
    <mergeCell ref="U27:V27"/>
    <mergeCell ref="AB27:AF27"/>
    <mergeCell ref="AK27:AO27"/>
    <mergeCell ref="E38:AO38"/>
    <mergeCell ref="D39:Q39"/>
    <mergeCell ref="U39:V39"/>
    <mergeCell ref="AB39:AF39"/>
    <mergeCell ref="AK39:AO39"/>
    <mergeCell ref="AG42:AO42"/>
    <mergeCell ref="AG30:AO30"/>
    <mergeCell ref="AG31:AO31"/>
    <mergeCell ref="W34:AO34"/>
    <mergeCell ref="J37:X37"/>
    <mergeCell ref="Y37:AB37"/>
    <mergeCell ref="AC37:AO37"/>
    <mergeCell ref="Q74:V74"/>
    <mergeCell ref="AG43:AO43"/>
    <mergeCell ref="W46:AO46"/>
    <mergeCell ref="J49:X49"/>
    <mergeCell ref="Y49:AB49"/>
    <mergeCell ref="AC49:AO49"/>
    <mergeCell ref="E50:AO50"/>
    <mergeCell ref="X74:Z74"/>
    <mergeCell ref="AB74:AD74"/>
    <mergeCell ref="AH74:AJ74"/>
    <mergeCell ref="AM74:AP74"/>
    <mergeCell ref="D51:Q51"/>
    <mergeCell ref="U51:V51"/>
    <mergeCell ref="AB51:AF51"/>
    <mergeCell ref="AK51:AO51"/>
    <mergeCell ref="AH72:AJ72"/>
    <mergeCell ref="Q73:V73"/>
    <mergeCell ref="X73:Z73"/>
    <mergeCell ref="AB73:AD73"/>
    <mergeCell ref="AG54:AO54"/>
    <mergeCell ref="AG55:AO55"/>
    <mergeCell ref="W58:AO58"/>
    <mergeCell ref="AB72:AD72"/>
    <mergeCell ref="AH73:AJ73"/>
    <mergeCell ref="AM79:AP79"/>
    <mergeCell ref="P81:V81"/>
    <mergeCell ref="P82:V82"/>
    <mergeCell ref="B79:O79"/>
    <mergeCell ref="P79:V79"/>
    <mergeCell ref="X79:Z79"/>
    <mergeCell ref="AF79:AJ79"/>
    <mergeCell ref="AM75:AP75"/>
    <mergeCell ref="B77:O77"/>
    <mergeCell ref="P77:V77"/>
    <mergeCell ref="X77:Z77"/>
    <mergeCell ref="AF77:AJ77"/>
    <mergeCell ref="AM77:AP77"/>
    <mergeCell ref="B75:O75"/>
    <mergeCell ref="P75:V75"/>
    <mergeCell ref="X75:Z75"/>
    <mergeCell ref="AF75:AJ75"/>
  </mergeCells>
  <phoneticPr fontId="5" type="noConversion"/>
  <conditionalFormatting sqref="J25:X25 J90:X90">
    <cfRule type="expression" dxfId="303" priority="1" stopIfTrue="1">
      <formula>$P$10&gt;0</formula>
    </cfRule>
  </conditionalFormatting>
  <conditionalFormatting sqref="J37:X37 J102:X102">
    <cfRule type="expression" dxfId="302" priority="2" stopIfTrue="1">
      <formula>$P$12&gt;0</formula>
    </cfRule>
  </conditionalFormatting>
  <conditionalFormatting sqref="J49:X49 J114:X114">
    <cfRule type="expression" dxfId="301" priority="3" stopIfTrue="1">
      <formula>$P$14&gt;0</formula>
    </cfRule>
  </conditionalFormatting>
  <conditionalFormatting sqref="AF12:AJ12 AF18:AJ18 AF10:AJ10 AF14:AJ14 AF77:AJ77 AF83:AJ83 AF75:AJ75 AF79:AJ79">
    <cfRule type="cellIs" dxfId="300" priority="4" stopIfTrue="1" operator="greaterThanOrEqual">
      <formula>0</formula>
    </cfRule>
  </conditionalFormatting>
  <conditionalFormatting sqref="AB18 AD18 AB83 AD83">
    <cfRule type="expression" dxfId="299" priority="5" stopIfTrue="1">
      <formula>$P$18&gt;0</formula>
    </cfRule>
  </conditionalFormatting>
  <conditionalFormatting sqref="P16:V17">
    <cfRule type="expression" dxfId="298" priority="6" stopIfTrue="1">
      <formula>$AR$2=1</formula>
    </cfRule>
  </conditionalFormatting>
  <conditionalFormatting sqref="W16:AE17 AK16:AP17 W81:AE82 AK81:AP82">
    <cfRule type="expression" dxfId="297" priority="7" stopIfTrue="1">
      <formula>$AR$2=1</formula>
    </cfRule>
  </conditionalFormatting>
  <conditionalFormatting sqref="AF16:AJ16 AF81:AJ81">
    <cfRule type="cellIs" dxfId="296" priority="8" stopIfTrue="1" operator="greaterThanOrEqual">
      <formula>0</formula>
    </cfRule>
    <cfRule type="expression" dxfId="295" priority="9" stopIfTrue="1">
      <formula>$AR$2=1</formula>
    </cfRule>
  </conditionalFormatting>
  <dataValidations count="5">
    <dataValidation type="custom" allowBlank="1" showInputMessage="1" showErrorMessage="1" error="Page 5, Section B does not show you are applying for HOME funding. Thus, input is not allowed." sqref="AD16 AD81">
      <formula1>AQ2=1</formula1>
    </dataValidation>
    <dataValidation type="custom" allowBlank="1" showInputMessage="1" showErrorMessage="1" error="Page 5, Section B does not show you are applying for HOME funding. Thus, input is not allowed." sqref="AB16 AB81">
      <formula1>AQ2=1</formula1>
    </dataValidation>
    <dataValidation type="custom" allowBlank="1" showInputMessage="1" showErrorMessage="1" error="Page 5, Section B does not show you are applying for HOME funding. Thus, input is not allowed." sqref="AM16:AP16 AM81:AP81">
      <formula1>AQ2=1</formula1>
    </dataValidation>
    <dataValidation type="custom" allowBlank="1" showInputMessage="1" showErrorMessage="1" error="Page 5, Section B does not show you are applying for Tax Credits. Thus, input is not allowed." sqref="P21:V21">
      <formula1>AQ1=1</formula1>
    </dataValidation>
    <dataValidation type="custom" allowBlank="1" showInputMessage="1" showErrorMessage="1" error="Page 5, Section B does not show you are applying for HOME funding. Thus, input is not allowed." sqref="X16:Z17 P16:V17 AM17:AP17 AD17 AB17 X81:Z82 AB82 AM82:AP82 AD82">
      <formula1>$AQ$2=1</formula1>
    </dataValidation>
  </dataValidations>
  <pageMargins left="0.75" right="0.3" top="1" bottom="0.25" header="0.5" footer="0.5"/>
  <pageSetup orientation="portrait" r:id="rId1"/>
  <headerFooter alignWithMargins="0">
    <oddFooter>&amp;C&amp;A</oddFooter>
  </headerFooter>
</worksheet>
</file>

<file path=xl/worksheets/sheet59.xml><?xml version="1.0" encoding="utf-8"?>
<worksheet xmlns="http://schemas.openxmlformats.org/spreadsheetml/2006/main" xmlns:r="http://schemas.openxmlformats.org/officeDocument/2006/relationships">
  <sheetPr>
    <pageSetUpPr autoPageBreaks="0"/>
  </sheetPr>
  <dimension ref="A1:AD41"/>
  <sheetViews>
    <sheetView showGridLines="0" showRowColHeaders="0" workbookViewId="0">
      <selection sqref="A1:J1"/>
    </sheetView>
  </sheetViews>
  <sheetFormatPr defaultRowHeight="12.75"/>
  <cols>
    <col min="1" max="1" width="4.140625" style="92" customWidth="1"/>
    <col min="2" max="16" width="3.7109375" style="92" customWidth="1"/>
    <col min="17" max="17" width="4.28515625" style="92" customWidth="1"/>
    <col min="18" max="25" width="3.7109375" style="92" customWidth="1"/>
    <col min="26" max="26" width="2.7109375" style="92" customWidth="1"/>
    <col min="27" max="16384" width="9.140625" style="92"/>
  </cols>
  <sheetData>
    <row r="1" spans="1:30" s="378" customFormat="1" ht="15.75">
      <c r="A1" s="83" t="s">
        <v>1026</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AA1" s="800">
        <f>'Page 5'!AB10</f>
        <v>0</v>
      </c>
      <c r="AB1" s="800">
        <f>'Page 5'!AC10</f>
        <v>0</v>
      </c>
      <c r="AC1" s="800"/>
      <c r="AD1" s="800"/>
    </row>
    <row r="2" spans="1:30" s="378" customFormat="1" ht="8.25" customHeight="1">
      <c r="A2" s="9"/>
      <c r="AA2" s="800">
        <f>'Page 5'!AB15</f>
        <v>0</v>
      </c>
      <c r="AB2" s="800">
        <f>'Page 5'!AC15</f>
        <v>0</v>
      </c>
      <c r="AC2" s="800"/>
      <c r="AD2" s="800"/>
    </row>
    <row r="3" spans="1:30" s="378" customFormat="1" ht="15.75">
      <c r="A3" s="9" t="s">
        <v>1674</v>
      </c>
      <c r="B3" s="10" t="s">
        <v>503</v>
      </c>
      <c r="AA3" s="800">
        <f>'Page 5'!AC46</f>
        <v>0</v>
      </c>
      <c r="AB3" s="800"/>
      <c r="AC3" s="800"/>
      <c r="AD3" s="800"/>
    </row>
    <row r="4" spans="1:30" s="378" customFormat="1" ht="15.75">
      <c r="A4" s="8" t="s">
        <v>2014</v>
      </c>
      <c r="U4" s="1649" t="s">
        <v>1916</v>
      </c>
      <c r="V4" s="1650"/>
      <c r="W4" s="1650"/>
      <c r="X4" s="1650"/>
      <c r="Y4" s="1650"/>
      <c r="AA4" s="800"/>
      <c r="AB4" s="800"/>
      <c r="AC4" s="800"/>
      <c r="AD4" s="800"/>
    </row>
    <row r="5" spans="1:30" s="378" customFormat="1" ht="15.75" customHeight="1">
      <c r="B5" s="10" t="s">
        <v>2015</v>
      </c>
      <c r="U5" s="1559" t="str">
        <f>'Page 21'!U5:Y5</f>
        <v>No</v>
      </c>
      <c r="V5" s="1559"/>
      <c r="W5" s="1473"/>
      <c r="X5" s="1473"/>
      <c r="Y5" s="1473"/>
      <c r="AA5" s="800"/>
      <c r="AB5" s="800"/>
      <c r="AC5" s="800"/>
      <c r="AD5" s="800"/>
    </row>
    <row r="6" spans="1:30" s="378" customFormat="1" ht="32.25" customHeight="1">
      <c r="A6" s="900"/>
      <c r="B6" s="10" t="s">
        <v>2016</v>
      </c>
      <c r="U6" s="1559" t="str">
        <f>'Page 21'!U6:Y6</f>
        <v>No</v>
      </c>
      <c r="V6" s="1559"/>
      <c r="W6" s="1473"/>
      <c r="X6" s="1473"/>
      <c r="Y6" s="1473"/>
      <c r="AA6" s="800"/>
      <c r="AB6" s="800"/>
      <c r="AC6" s="800"/>
      <c r="AD6" s="800"/>
    </row>
    <row r="7" spans="1:30" s="378" customFormat="1" ht="15.75">
      <c r="A7" s="900"/>
      <c r="B7" s="10" t="s">
        <v>2017</v>
      </c>
      <c r="U7" s="1559" t="str">
        <f>'Page 21'!U7:Y7</f>
        <v>No</v>
      </c>
      <c r="V7" s="1559"/>
      <c r="W7" s="1473"/>
      <c r="X7" s="1473"/>
      <c r="Y7" s="1473"/>
      <c r="AA7" s="800"/>
      <c r="AB7" s="800" t="s">
        <v>194</v>
      </c>
      <c r="AC7" s="800"/>
      <c r="AD7" s="800"/>
    </row>
    <row r="8" spans="1:30" s="378" customFormat="1" ht="15.75">
      <c r="A8" s="900"/>
      <c r="B8" s="10" t="s">
        <v>284</v>
      </c>
      <c r="F8" s="1656"/>
      <c r="G8" s="1656"/>
      <c r="H8" s="1656"/>
      <c r="I8" s="1656"/>
      <c r="J8" s="1656"/>
      <c r="K8" s="1656"/>
      <c r="L8" s="1656"/>
      <c r="M8" s="1656"/>
      <c r="N8" s="1656"/>
      <c r="O8" s="1656"/>
      <c r="P8" s="1656"/>
      <c r="Q8" s="1656"/>
      <c r="R8" s="1656"/>
      <c r="S8" s="1656"/>
      <c r="U8" s="1559">
        <f>'Page 21'!U8:Y8</f>
        <v>0</v>
      </c>
      <c r="V8" s="1559"/>
      <c r="W8" s="1473"/>
      <c r="X8" s="1473"/>
      <c r="Y8" s="1473"/>
      <c r="AA8" s="800"/>
      <c r="AB8" s="800" t="s">
        <v>193</v>
      </c>
      <c r="AC8" s="800"/>
      <c r="AD8" s="800"/>
    </row>
    <row r="9" spans="1:30" s="900" customFormat="1">
      <c r="A9" s="249"/>
      <c r="B9" s="378"/>
      <c r="C9" s="378"/>
      <c r="D9" s="378"/>
      <c r="E9" s="378"/>
      <c r="F9" s="378"/>
      <c r="G9" s="378"/>
      <c r="H9" s="378"/>
      <c r="I9" s="378"/>
      <c r="J9" s="378"/>
      <c r="K9" s="378"/>
      <c r="L9" s="378"/>
      <c r="M9" s="378"/>
      <c r="N9" s="378"/>
      <c r="O9" s="378"/>
      <c r="P9" s="378"/>
      <c r="Q9" s="378"/>
      <c r="R9" s="378"/>
      <c r="S9" s="378"/>
      <c r="T9" s="378"/>
      <c r="U9" s="188"/>
      <c r="V9" s="188"/>
      <c r="W9" s="188"/>
      <c r="X9" s="188"/>
      <c r="Y9" s="188"/>
      <c r="AA9" s="800"/>
      <c r="AB9" s="800"/>
      <c r="AC9" s="800"/>
      <c r="AD9" s="800"/>
    </row>
    <row r="10" spans="1:30" s="900" customFormat="1" ht="15.75">
      <c r="A10" s="11" t="s">
        <v>1918</v>
      </c>
      <c r="B10" s="248"/>
      <c r="C10" s="248"/>
      <c r="D10" s="378"/>
      <c r="E10" s="378"/>
      <c r="F10" s="378"/>
      <c r="G10" s="378"/>
      <c r="H10" s="378"/>
      <c r="I10" s="378"/>
      <c r="J10" s="378"/>
      <c r="K10" s="378"/>
      <c r="L10" s="378"/>
      <c r="M10" s="378"/>
      <c r="N10" s="378"/>
      <c r="O10" s="378"/>
      <c r="P10" s="378"/>
      <c r="Q10" s="378"/>
      <c r="R10" s="378"/>
      <c r="S10" s="378"/>
      <c r="T10" s="378"/>
      <c r="U10" s="1649" t="s">
        <v>1916</v>
      </c>
      <c r="V10" s="1650"/>
      <c r="W10" s="1650"/>
      <c r="X10" s="1650"/>
      <c r="Y10" s="1650"/>
      <c r="AA10" s="800"/>
      <c r="AB10" s="800"/>
      <c r="AC10" s="800"/>
      <c r="AD10" s="800"/>
    </row>
    <row r="11" spans="1:30" s="900" customFormat="1" ht="15.75">
      <c r="A11" s="1657" t="s">
        <v>1919</v>
      </c>
      <c r="B11" s="1658"/>
      <c r="C11" s="1658"/>
      <c r="D11" s="1658"/>
      <c r="E11" s="1658"/>
      <c r="F11" s="1658"/>
      <c r="G11" s="1658"/>
      <c r="H11" s="1658"/>
      <c r="I11" s="1658"/>
      <c r="J11" s="1658"/>
      <c r="K11" s="1658"/>
      <c r="L11" s="1658"/>
      <c r="M11" s="1658"/>
      <c r="N11" s="1658"/>
      <c r="O11" s="1658"/>
      <c r="P11" s="1658"/>
      <c r="Q11" s="1658"/>
      <c r="R11" s="1658"/>
      <c r="S11" s="1658"/>
      <c r="T11" s="378"/>
      <c r="U11" s="1559" t="str">
        <f>'Page 21'!U11:Y11</f>
        <v>No</v>
      </c>
      <c r="V11" s="1659"/>
      <c r="W11" s="1659"/>
      <c r="X11" s="1659"/>
      <c r="Y11" s="1659"/>
      <c r="AA11" s="800"/>
      <c r="AB11" s="800"/>
      <c r="AC11" s="800"/>
      <c r="AD11" s="800"/>
    </row>
    <row r="12" spans="1:30" s="900" customFormat="1" ht="15.75">
      <c r="A12" s="10" t="s">
        <v>2013</v>
      </c>
      <c r="B12" s="378"/>
      <c r="C12" s="378"/>
      <c r="D12" s="378"/>
      <c r="E12" s="378"/>
      <c r="F12" s="1656">
        <f>'Page 21'!F12:Y12</f>
        <v>0</v>
      </c>
      <c r="G12" s="1656"/>
      <c r="H12" s="1656"/>
      <c r="I12" s="1656"/>
      <c r="J12" s="1656"/>
      <c r="K12" s="1656"/>
      <c r="L12" s="1656"/>
      <c r="M12" s="1656"/>
      <c r="N12" s="1656"/>
      <c r="O12" s="1656"/>
      <c r="P12" s="1656"/>
      <c r="Q12" s="1656"/>
      <c r="R12" s="1656"/>
      <c r="S12" s="1656"/>
      <c r="T12" s="1656"/>
      <c r="U12" s="1656"/>
      <c r="V12" s="1656"/>
      <c r="W12" s="1656"/>
      <c r="X12" s="1656"/>
      <c r="Y12" s="1656"/>
      <c r="AA12" s="800"/>
      <c r="AB12" s="800"/>
      <c r="AC12" s="800"/>
      <c r="AD12" s="800"/>
    </row>
    <row r="13" spans="1:30" s="900" customFormat="1" ht="15.75">
      <c r="A13" s="378"/>
      <c r="B13" s="378"/>
      <c r="C13" s="378"/>
      <c r="D13" s="378"/>
      <c r="E13" s="9"/>
      <c r="F13" s="1245"/>
      <c r="G13" s="378"/>
      <c r="H13" s="378"/>
      <c r="I13" s="378"/>
      <c r="J13" s="378"/>
      <c r="K13" s="378"/>
      <c r="L13" s="378"/>
      <c r="M13" s="378"/>
      <c r="N13" s="378"/>
      <c r="O13" s="378"/>
      <c r="P13" s="378"/>
      <c r="Q13" s="378"/>
      <c r="R13" s="378"/>
      <c r="S13" s="378"/>
      <c r="T13" s="378"/>
      <c r="U13" s="378"/>
      <c r="V13" s="378"/>
      <c r="W13" s="378"/>
      <c r="X13" s="378"/>
      <c r="Y13" s="378"/>
      <c r="AA13" s="800"/>
      <c r="AB13" s="800"/>
      <c r="AC13" s="800"/>
      <c r="AD13" s="800"/>
    </row>
    <row r="14" spans="1:30" s="378" customFormat="1" ht="15.75" customHeight="1">
      <c r="A14" s="10" t="s">
        <v>2018</v>
      </c>
      <c r="AA14" s="800"/>
      <c r="AB14" s="800"/>
      <c r="AC14" s="800"/>
      <c r="AD14" s="800"/>
    </row>
    <row r="15" spans="1:30" s="378" customFormat="1" ht="30" customHeight="1">
      <c r="A15"/>
      <c r="B15"/>
      <c r="C15"/>
      <c r="D15"/>
      <c r="E15"/>
      <c r="F15"/>
      <c r="G15"/>
      <c r="H15"/>
      <c r="I15"/>
      <c r="J15"/>
      <c r="K15"/>
      <c r="L15"/>
      <c r="M15"/>
      <c r="N15"/>
      <c r="O15"/>
      <c r="P15"/>
      <c r="Q15"/>
      <c r="R15"/>
      <c r="S15"/>
      <c r="T15"/>
      <c r="U15"/>
      <c r="V15"/>
      <c r="W15"/>
      <c r="X15"/>
      <c r="Y15"/>
      <c r="AA15" s="800"/>
      <c r="AB15" s="800"/>
      <c r="AC15" s="800"/>
      <c r="AD15" s="800"/>
    </row>
    <row r="16" spans="1:30" s="900" customFormat="1" ht="15.75">
      <c r="A16" s="9" t="s">
        <v>2023</v>
      </c>
      <c r="B16" s="10" t="s">
        <v>477</v>
      </c>
      <c r="C16"/>
      <c r="D16"/>
      <c r="E16"/>
      <c r="F16"/>
      <c r="G16"/>
      <c r="H16"/>
      <c r="I16"/>
      <c r="J16"/>
      <c r="K16"/>
      <c r="L16"/>
      <c r="N16"/>
      <c r="O16"/>
      <c r="P16"/>
      <c r="Q16"/>
      <c r="R16"/>
      <c r="S16"/>
      <c r="T16"/>
      <c r="U16" s="10" t="s">
        <v>478</v>
      </c>
      <c r="V16"/>
      <c r="W16"/>
      <c r="X16"/>
      <c r="Y16"/>
      <c r="AA16" s="800"/>
      <c r="AB16" s="800"/>
      <c r="AC16" s="800"/>
      <c r="AD16" s="800"/>
    </row>
    <row r="17" spans="1:30" s="378" customFormat="1" ht="15.75">
      <c r="A17" s="9"/>
      <c r="B17"/>
      <c r="C17"/>
      <c r="D17"/>
      <c r="E17"/>
      <c r="F17"/>
      <c r="G17"/>
      <c r="H17"/>
      <c r="I17"/>
      <c r="J17"/>
      <c r="K17"/>
      <c r="L17"/>
      <c r="N17"/>
      <c r="O17" t="s">
        <v>418</v>
      </c>
      <c r="P17"/>
      <c r="Q17"/>
      <c r="R17"/>
      <c r="S17"/>
      <c r="T17"/>
      <c r="U17"/>
      <c r="V17"/>
      <c r="W17"/>
      <c r="X17"/>
      <c r="Y17"/>
      <c r="AA17" s="800"/>
      <c r="AB17" s="800"/>
      <c r="AC17" s="800"/>
      <c r="AD17" s="800"/>
    </row>
    <row r="18" spans="1:30" s="378" customFormat="1" ht="15.75" customHeight="1">
      <c r="A18"/>
      <c r="B18" s="10" t="s">
        <v>479</v>
      </c>
      <c r="C18"/>
      <c r="D18" s="32"/>
      <c r="E18"/>
      <c r="F18"/>
      <c r="G18"/>
      <c r="H18"/>
      <c r="I18"/>
      <c r="J18"/>
      <c r="N18" s="15"/>
      <c r="O18" s="1479">
        <f>'Page 21'!O18:P18</f>
        <v>0</v>
      </c>
      <c r="P18" s="1479"/>
      <c r="Q18" s="15"/>
      <c r="R18" s="1654" t="e">
        <f>O18/'Page 17'!C$31</f>
        <v>#DIV/0!</v>
      </c>
      <c r="S18" s="1655"/>
      <c r="T18" s="9" t="s">
        <v>480</v>
      </c>
      <c r="U18" s="1507" t="str">
        <f>IF('Page 21'!U18:Y18=0,"",'Page 21'!U18:Y18)</f>
        <v/>
      </c>
      <c r="V18" s="1447"/>
      <c r="W18" s="1447"/>
      <c r="X18" s="1447"/>
      <c r="Y18" s="1447"/>
      <c r="AA18" s="800"/>
      <c r="AB18" s="800"/>
      <c r="AC18" s="800"/>
      <c r="AD18" s="800"/>
    </row>
    <row r="19" spans="1:30" s="1244" customFormat="1" ht="15" customHeight="1">
      <c r="A19"/>
      <c r="B19" s="10" t="s">
        <v>504</v>
      </c>
      <c r="C19"/>
      <c r="D19"/>
      <c r="E19"/>
      <c r="F19"/>
      <c r="G19"/>
      <c r="H19"/>
      <c r="I19"/>
      <c r="J19"/>
      <c r="N19"/>
      <c r="O19" s="1479">
        <f>'Page 21'!O19:P19</f>
        <v>0</v>
      </c>
      <c r="P19" s="1479"/>
      <c r="Q19"/>
      <c r="R19" s="1654" t="e">
        <f>O19/'Page 17'!C$31</f>
        <v>#DIV/0!</v>
      </c>
      <c r="S19" s="1655"/>
      <c r="T19" s="9" t="s">
        <v>480</v>
      </c>
      <c r="U19" s="1507" t="str">
        <f>IF('Page 21'!U19:Y19=0,"",'Page 21'!U19:Y19)</f>
        <v/>
      </c>
      <c r="V19" s="1447"/>
      <c r="W19" s="1447"/>
      <c r="X19" s="1447"/>
      <c r="Y19" s="1447"/>
      <c r="AA19" s="800"/>
      <c r="AB19" s="800"/>
      <c r="AC19" s="800"/>
      <c r="AD19" s="800"/>
    </row>
    <row r="20" spans="1:30" s="378" customFormat="1" ht="15.75" customHeight="1">
      <c r="A20"/>
      <c r="B20" s="10" t="s">
        <v>481</v>
      </c>
      <c r="C20"/>
      <c r="D20" s="9"/>
      <c r="E20"/>
      <c r="F20"/>
      <c r="G20"/>
      <c r="H20"/>
      <c r="I20"/>
      <c r="J20"/>
      <c r="N20"/>
      <c r="O20" s="1479">
        <f>'Page 21'!O20:P20</f>
        <v>0</v>
      </c>
      <c r="P20" s="1479"/>
      <c r="Q20"/>
      <c r="R20" s="1654" t="e">
        <f>O20/'Page 17'!C$31</f>
        <v>#DIV/0!</v>
      </c>
      <c r="S20" s="1655"/>
      <c r="T20" s="9" t="s">
        <v>480</v>
      </c>
      <c r="U20" s="1507" t="str">
        <f>IF('Page 21'!U20:Y20=0,"",'Page 21'!U20:Y20)</f>
        <v/>
      </c>
      <c r="V20" s="1447"/>
      <c r="W20" s="1447"/>
      <c r="X20" s="1447"/>
      <c r="Y20" s="1447"/>
      <c r="AA20" s="800"/>
      <c r="AB20" s="800"/>
      <c r="AC20" s="800"/>
      <c r="AD20" s="800"/>
    </row>
    <row r="21" spans="1:30" s="900" customFormat="1" ht="15.75">
      <c r="A21"/>
      <c r="B21" s="10" t="s">
        <v>482</v>
      </c>
      <c r="C21"/>
      <c r="D21" s="9"/>
      <c r="E21"/>
      <c r="F21"/>
      <c r="G21"/>
      <c r="H21"/>
      <c r="I21"/>
      <c r="J21"/>
      <c r="N21"/>
      <c r="O21" s="1479">
        <f>'Page 21'!O21:P21</f>
        <v>0</v>
      </c>
      <c r="P21" s="1479"/>
      <c r="Q21"/>
      <c r="R21" s="1654" t="e">
        <f>O21/'Page 17'!C$31</f>
        <v>#DIV/0!</v>
      </c>
      <c r="S21" s="1655"/>
      <c r="T21" s="9" t="s">
        <v>480</v>
      </c>
      <c r="U21" s="1507" t="str">
        <f>IF('Page 21'!U21:Y21=0,"",'Page 21'!U21:Y21)</f>
        <v/>
      </c>
      <c r="V21" s="1447"/>
      <c r="W21" s="1447"/>
      <c r="X21" s="1447"/>
      <c r="Y21" s="1447"/>
      <c r="AA21" s="800"/>
      <c r="AB21" s="800"/>
      <c r="AC21" s="800"/>
      <c r="AD21" s="800"/>
    </row>
    <row r="22" spans="1:30" s="900" customFormat="1" ht="15.75">
      <c r="A22"/>
      <c r="B22" s="10" t="s">
        <v>483</v>
      </c>
      <c r="C22"/>
      <c r="D22" s="9"/>
      <c r="E22"/>
      <c r="F22"/>
      <c r="G22"/>
      <c r="H22"/>
      <c r="I22"/>
      <c r="J22"/>
      <c r="N22"/>
      <c r="O22" s="1479">
        <f>'Page 21'!O22:P22</f>
        <v>0</v>
      </c>
      <c r="P22" s="1479"/>
      <c r="Q22"/>
      <c r="R22" s="1654" t="e">
        <f>O22/'Page 17'!C$31</f>
        <v>#DIV/0!</v>
      </c>
      <c r="S22" s="1655"/>
      <c r="T22" s="9" t="s">
        <v>480</v>
      </c>
      <c r="U22" s="1507" t="str">
        <f>IF('Page 21'!U22:Y22=0,"",'Page 21'!U22:Y22)</f>
        <v/>
      </c>
      <c r="V22" s="1447"/>
      <c r="W22" s="1447"/>
      <c r="X22" s="1447"/>
      <c r="Y22" s="1447"/>
      <c r="AA22" s="800"/>
      <c r="AB22" s="800"/>
      <c r="AC22" s="800"/>
      <c r="AD22" s="800"/>
    </row>
    <row r="23" spans="1:30" s="378" customFormat="1" ht="15.75">
      <c r="A23"/>
      <c r="B23" s="10" t="s">
        <v>627</v>
      </c>
      <c r="C23"/>
      <c r="F23" s="1511">
        <f>'Page 21'!F23:K23</f>
        <v>0</v>
      </c>
      <c r="G23" s="1511"/>
      <c r="H23" s="1511"/>
      <c r="I23" s="1511"/>
      <c r="J23" s="1511"/>
      <c r="K23" s="1511"/>
      <c r="L23" s="861"/>
      <c r="M23" s="861"/>
      <c r="N23" s="861"/>
      <c r="O23" s="1479">
        <f>'Page 21'!O23:P23</f>
        <v>0</v>
      </c>
      <c r="P23" s="1479"/>
      <c r="Q23"/>
      <c r="R23" s="1654" t="e">
        <f>O23/'Page 17'!C$31</f>
        <v>#DIV/0!</v>
      </c>
      <c r="S23" s="1655"/>
      <c r="T23" s="9" t="s">
        <v>480</v>
      </c>
      <c r="U23" s="1507" t="str">
        <f>IF('Page 21'!U23:Y23=0,"",'Page 21'!U23:Y23)</f>
        <v/>
      </c>
      <c r="V23" s="1447"/>
      <c r="W23" s="1447"/>
      <c r="X23" s="1447"/>
      <c r="Y23" s="1447"/>
      <c r="AA23" s="800"/>
      <c r="AB23" s="800"/>
      <c r="AC23" s="800"/>
      <c r="AD23" s="800"/>
    </row>
    <row r="24" spans="1:30" s="378" customFormat="1" ht="9" customHeight="1">
      <c r="A24" s="9"/>
      <c r="B24"/>
      <c r="C24"/>
      <c r="J24" s="861"/>
      <c r="L24" s="861"/>
      <c r="M24" s="861"/>
      <c r="N24" s="861"/>
      <c r="O24" s="861"/>
      <c r="P24" s="861"/>
      <c r="Q24"/>
      <c r="R24"/>
      <c r="S24" s="1246" t="e">
        <f>SUM(R18:R23)</f>
        <v>#DIV/0!</v>
      </c>
      <c r="T24"/>
      <c r="U24"/>
      <c r="V24"/>
      <c r="W24"/>
      <c r="X24"/>
      <c r="Y24"/>
      <c r="AA24" s="800"/>
      <c r="AB24" s="800"/>
      <c r="AC24" s="800"/>
      <c r="AD24" s="800"/>
    </row>
    <row r="25" spans="1:30" s="378" customFormat="1" ht="15.75" customHeight="1">
      <c r="A25" s="9"/>
      <c r="B25"/>
      <c r="C25"/>
      <c r="D25"/>
      <c r="E25"/>
      <c r="F25"/>
      <c r="G25"/>
      <c r="H25"/>
      <c r="I25"/>
      <c r="J25" s="861"/>
      <c r="N25" s="900"/>
      <c r="O25" s="900"/>
      <c r="P25" s="900"/>
      <c r="Q25"/>
      <c r="R25" s="1652" t="s">
        <v>1920</v>
      </c>
      <c r="S25" s="1652"/>
      <c r="T25" s="1652"/>
      <c r="U25" s="1653"/>
      <c r="V25" s="1653"/>
      <c r="W25" s="1653"/>
      <c r="X25" s="1653"/>
      <c r="Y25"/>
      <c r="AA25" s="800"/>
      <c r="AB25" s="800"/>
      <c r="AC25" s="800"/>
      <c r="AD25" s="800"/>
    </row>
    <row r="26" spans="1:30" s="900" customFormat="1" ht="15.75" customHeight="1">
      <c r="A26" s="9" t="s">
        <v>1878</v>
      </c>
      <c r="B26" s="10" t="s">
        <v>484</v>
      </c>
      <c r="C26"/>
      <c r="D26"/>
      <c r="E26"/>
      <c r="F26"/>
      <c r="G26"/>
      <c r="H26"/>
      <c r="I26"/>
      <c r="J26"/>
      <c r="K26" s="911"/>
      <c r="L26" s="911"/>
      <c r="M26" s="911"/>
      <c r="N26"/>
      <c r="O26"/>
      <c r="P26"/>
      <c r="Q26"/>
      <c r="R26"/>
      <c r="S26"/>
      <c r="T26"/>
      <c r="U26"/>
      <c r="V26"/>
      <c r="W26"/>
      <c r="X26"/>
      <c r="Y26"/>
      <c r="AA26" s="800"/>
      <c r="AB26" s="800"/>
      <c r="AC26" s="800"/>
      <c r="AD26" s="800"/>
    </row>
    <row r="27" spans="1:30" s="900" customFormat="1" ht="15.75" customHeight="1">
      <c r="A27" s="9"/>
      <c r="B27"/>
      <c r="C27"/>
      <c r="D27"/>
      <c r="E27"/>
      <c r="F27"/>
      <c r="G27"/>
      <c r="H27"/>
      <c r="I27"/>
      <c r="J27"/>
      <c r="K27"/>
      <c r="L27"/>
      <c r="M27"/>
      <c r="N27"/>
      <c r="O27"/>
      <c r="P27"/>
      <c r="Q27"/>
      <c r="R27"/>
      <c r="S27"/>
      <c r="T27"/>
      <c r="U27"/>
      <c r="V27"/>
      <c r="W27"/>
      <c r="X27"/>
      <c r="Y27"/>
      <c r="AA27" s="800"/>
      <c r="AB27" s="800"/>
      <c r="AC27" s="800"/>
      <c r="AD27" s="800"/>
    </row>
    <row r="28" spans="1:30" s="900" customFormat="1" ht="15.75" customHeight="1">
      <c r="A28"/>
      <c r="B28" s="10" t="s">
        <v>485</v>
      </c>
      <c r="C28"/>
      <c r="D28"/>
      <c r="E28"/>
      <c r="F28"/>
      <c r="G28"/>
      <c r="H28"/>
      <c r="I28"/>
      <c r="J28"/>
      <c r="K28"/>
      <c r="L28"/>
      <c r="M28"/>
      <c r="N28"/>
      <c r="O28"/>
      <c r="P28"/>
      <c r="Q28"/>
      <c r="R28"/>
      <c r="S28"/>
      <c r="T28"/>
      <c r="U28"/>
      <c r="V28"/>
      <c r="W28"/>
      <c r="X28"/>
      <c r="Y28"/>
      <c r="AA28" s="800"/>
      <c r="AB28" s="800"/>
      <c r="AC28" s="800"/>
      <c r="AD28" s="800"/>
    </row>
    <row r="29" spans="1:30" s="378" customFormat="1" ht="15.75" customHeight="1">
      <c r="A29" s="9"/>
      <c r="B29"/>
      <c r="C29"/>
      <c r="D29"/>
      <c r="E29"/>
      <c r="F29"/>
      <c r="G29"/>
      <c r="H29"/>
      <c r="I29"/>
      <c r="J29"/>
      <c r="K29"/>
      <c r="L29"/>
      <c r="M29"/>
      <c r="N29"/>
      <c r="O29"/>
      <c r="P29"/>
      <c r="Q29"/>
      <c r="R29"/>
      <c r="S29"/>
      <c r="T29"/>
      <c r="U29"/>
      <c r="V29"/>
      <c r="W29"/>
      <c r="X29"/>
      <c r="Y29"/>
      <c r="AA29" s="800"/>
      <c r="AB29" s="800"/>
      <c r="AC29" s="800"/>
      <c r="AD29" s="800"/>
    </row>
    <row r="30" spans="1:30" s="378" customFormat="1" ht="15.75" customHeight="1">
      <c r="A30"/>
      <c r="B30"/>
      <c r="C30" s="422">
        <f>'Page 21'!C30</f>
        <v>0</v>
      </c>
      <c r="D30" s="10" t="s">
        <v>486</v>
      </c>
      <c r="E30"/>
      <c r="F30"/>
      <c r="G30"/>
      <c r="H30"/>
      <c r="I30"/>
      <c r="J30"/>
      <c r="K30"/>
      <c r="L30"/>
      <c r="M30"/>
      <c r="N30"/>
      <c r="O30"/>
      <c r="P30"/>
      <c r="Q30"/>
      <c r="R30"/>
      <c r="S30"/>
      <c r="T30"/>
      <c r="U30"/>
      <c r="V30"/>
      <c r="W30"/>
      <c r="X30"/>
      <c r="Y30"/>
      <c r="AA30" s="800"/>
      <c r="AB30" s="800"/>
      <c r="AC30" s="800"/>
      <c r="AD30" s="800"/>
    </row>
    <row r="31" spans="1:30" s="900" customFormat="1" ht="15.75" customHeight="1">
      <c r="A31"/>
      <c r="B31"/>
      <c r="C31" s="422">
        <f>'Page 21'!C31</f>
        <v>0</v>
      </c>
      <c r="D31" s="10" t="s">
        <v>1833</v>
      </c>
      <c r="E31"/>
      <c r="F31"/>
      <c r="G31"/>
      <c r="H31"/>
      <c r="I31"/>
      <c r="J31"/>
      <c r="K31"/>
      <c r="L31"/>
      <c r="M31"/>
      <c r="N31"/>
      <c r="O31"/>
      <c r="P31"/>
      <c r="Q31"/>
      <c r="R31"/>
      <c r="S31"/>
      <c r="T31"/>
      <c r="U31"/>
      <c r="V31"/>
      <c r="W31"/>
      <c r="X31"/>
      <c r="Y31"/>
      <c r="AA31" s="800"/>
      <c r="AB31" s="800"/>
      <c r="AC31" s="800"/>
      <c r="AD31" s="800"/>
    </row>
    <row r="32" spans="1:30" s="378" customFormat="1" ht="15.75" customHeight="1">
      <c r="A32"/>
      <c r="B32"/>
      <c r="C32" s="422">
        <f>'Page 21'!C32</f>
        <v>0</v>
      </c>
      <c r="D32" s="10" t="s">
        <v>1834</v>
      </c>
      <c r="E32"/>
      <c r="F32"/>
      <c r="G32"/>
      <c r="H32"/>
      <c r="I32"/>
      <c r="J32"/>
      <c r="K32"/>
      <c r="L32"/>
      <c r="M32"/>
      <c r="N32"/>
      <c r="O32"/>
      <c r="P32"/>
      <c r="Q32"/>
      <c r="R32"/>
      <c r="S32"/>
      <c r="T32"/>
      <c r="U32"/>
      <c r="V32"/>
      <c r="W32"/>
      <c r="X32"/>
      <c r="Y32"/>
      <c r="AA32" s="800"/>
      <c r="AB32" s="800"/>
      <c r="AC32" s="800"/>
      <c r="AD32" s="800"/>
    </row>
    <row r="33" spans="1:30" s="378" customFormat="1" ht="15.75" customHeight="1">
      <c r="A33"/>
      <c r="B33"/>
      <c r="C33" s="422">
        <f>'Page 21'!C33</f>
        <v>0</v>
      </c>
      <c r="D33" s="10" t="s">
        <v>1835</v>
      </c>
      <c r="E33"/>
      <c r="F33"/>
      <c r="G33"/>
      <c r="H33"/>
      <c r="I33"/>
      <c r="J33"/>
      <c r="K33"/>
      <c r="L33"/>
      <c r="M33"/>
      <c r="N33"/>
      <c r="O33"/>
      <c r="P33"/>
      <c r="Q33"/>
      <c r="R33"/>
      <c r="S33"/>
      <c r="T33"/>
      <c r="U33"/>
      <c r="V33"/>
      <c r="W33"/>
      <c r="X33"/>
      <c r="Y33"/>
      <c r="AA33" s="800"/>
      <c r="AB33" s="800"/>
      <c r="AC33" s="800"/>
      <c r="AD33" s="800"/>
    </row>
    <row r="34" spans="1:30" s="378" customFormat="1" ht="15.75" customHeight="1">
      <c r="A34"/>
      <c r="B34"/>
      <c r="C34" s="422">
        <f>'Page 21'!C34</f>
        <v>0</v>
      </c>
      <c r="D34" s="10" t="s">
        <v>1836</v>
      </c>
      <c r="E34"/>
      <c r="F34"/>
      <c r="G34"/>
      <c r="H34"/>
      <c r="I34"/>
      <c r="J34"/>
      <c r="K34"/>
      <c r="L34"/>
      <c r="M34"/>
      <c r="N34"/>
      <c r="O34"/>
      <c r="P34"/>
      <c r="Q34"/>
      <c r="R34"/>
      <c r="S34"/>
      <c r="T34"/>
      <c r="U34"/>
      <c r="V34"/>
      <c r="W34"/>
      <c r="X34"/>
      <c r="Y34"/>
      <c r="AA34" s="800"/>
      <c r="AB34" s="800"/>
      <c r="AC34" s="800"/>
      <c r="AD34" s="800"/>
    </row>
    <row r="35" spans="1:30" customFormat="1" ht="15.75" customHeight="1">
      <c r="C35" s="422">
        <f>'Page 21'!C35</f>
        <v>0</v>
      </c>
      <c r="D35" s="10" t="s">
        <v>1837</v>
      </c>
      <c r="AA35" s="800"/>
      <c r="AB35" s="800"/>
      <c r="AC35" s="800"/>
      <c r="AD35" s="800"/>
    </row>
    <row r="36" spans="1:30" customFormat="1" ht="15.75" customHeight="1">
      <c r="C36" s="422">
        <f>'Page 21'!C36</f>
        <v>0</v>
      </c>
      <c r="D36" s="10" t="s">
        <v>1838</v>
      </c>
      <c r="AA36" s="800"/>
      <c r="AB36" s="800"/>
      <c r="AC36" s="800"/>
      <c r="AD36" s="800"/>
    </row>
    <row r="37" spans="1:30" customFormat="1" ht="15.75" customHeight="1">
      <c r="C37" s="422">
        <f>'Page 21'!C37</f>
        <v>0</v>
      </c>
      <c r="D37" s="10" t="s">
        <v>1839</v>
      </c>
      <c r="AA37" s="800"/>
      <c r="AB37" s="800"/>
      <c r="AC37" s="800"/>
      <c r="AD37" s="800"/>
    </row>
    <row r="38" spans="1:30" customFormat="1" ht="15.75" customHeight="1">
      <c r="C38" s="422">
        <f>'Page 21'!C38</f>
        <v>0</v>
      </c>
      <c r="D38" s="10" t="s">
        <v>1840</v>
      </c>
      <c r="AA38" s="800"/>
      <c r="AB38" s="800"/>
      <c r="AC38" s="800"/>
      <c r="AD38" s="800"/>
    </row>
    <row r="39" spans="1:30" customFormat="1" ht="15.75" customHeight="1">
      <c r="A39" s="9"/>
      <c r="AA39" s="800"/>
      <c r="AB39" s="800"/>
      <c r="AC39" s="800"/>
      <c r="AD39" s="800"/>
    </row>
    <row r="40" spans="1:30" customFormat="1" ht="15.75" customHeight="1">
      <c r="B40" s="10" t="s">
        <v>1841</v>
      </c>
      <c r="S40" s="80" t="s">
        <v>1916</v>
      </c>
      <c r="U40" s="1651"/>
      <c r="V40" s="1651"/>
      <c r="AA40" s="800"/>
      <c r="AB40" s="800"/>
      <c r="AC40" s="800"/>
      <c r="AD40" s="800"/>
    </row>
    <row r="41" spans="1:30" customFormat="1" ht="15.75" customHeight="1">
      <c r="A41" s="9"/>
      <c r="B41" s="11" t="s">
        <v>1842</v>
      </c>
      <c r="D41" s="1447">
        <f>'Page 21'!D41:M41</f>
        <v>0</v>
      </c>
      <c r="E41" s="1447"/>
      <c r="F41" s="1447"/>
      <c r="G41" s="1447"/>
      <c r="H41" s="1447"/>
      <c r="I41" s="1447"/>
      <c r="J41" s="1447"/>
      <c r="K41" s="1447"/>
      <c r="L41" s="1447"/>
      <c r="M41" s="1447"/>
      <c r="AA41" s="800"/>
      <c r="AB41" s="800"/>
      <c r="AC41" s="800"/>
      <c r="AD41" s="800"/>
    </row>
  </sheetData>
  <sheetProtection password="FEF7" sheet="1" objects="1" scenarios="1"/>
  <mergeCells count="32">
    <mergeCell ref="D41:M41"/>
    <mergeCell ref="R21:S21"/>
    <mergeCell ref="U21:Y21"/>
    <mergeCell ref="O22:P22"/>
    <mergeCell ref="R22:S22"/>
    <mergeCell ref="U22:Y22"/>
    <mergeCell ref="O21:P21"/>
    <mergeCell ref="F23:K23"/>
    <mergeCell ref="O23:P23"/>
    <mergeCell ref="U4:Y4"/>
    <mergeCell ref="U5:Y5"/>
    <mergeCell ref="U6:Y6"/>
    <mergeCell ref="U7:Y7"/>
    <mergeCell ref="U40:V40"/>
    <mergeCell ref="F12:Y12"/>
    <mergeCell ref="O18:P18"/>
    <mergeCell ref="R18:S18"/>
    <mergeCell ref="U18:Y18"/>
    <mergeCell ref="R23:S23"/>
    <mergeCell ref="U23:Y23"/>
    <mergeCell ref="R25:X25"/>
    <mergeCell ref="O19:P19"/>
    <mergeCell ref="R19:S19"/>
    <mergeCell ref="U19:Y19"/>
    <mergeCell ref="O20:P20"/>
    <mergeCell ref="R20:S20"/>
    <mergeCell ref="U20:Y20"/>
    <mergeCell ref="F8:S8"/>
    <mergeCell ref="U8:Y8"/>
    <mergeCell ref="U10:Y10"/>
    <mergeCell ref="A11:S11"/>
    <mergeCell ref="U11:Y11"/>
  </mergeCells>
  <phoneticPr fontId="5" type="noConversion"/>
  <conditionalFormatting sqref="R25:X25">
    <cfRule type="expression" dxfId="294" priority="1" stopIfTrue="1">
      <formula>$S$24&gt;100%</formula>
    </cfRule>
  </conditionalFormatting>
  <conditionalFormatting sqref="A26:Y41">
    <cfRule type="expression" dxfId="293" priority="2" stopIfTrue="1">
      <formula>$AA$3&lt;1</formula>
    </cfRule>
  </conditionalFormatting>
  <dataValidations count="3">
    <dataValidation type="list" allowBlank="1" showInputMessage="1" showErrorMessage="1" error="Page 5, Section B does not show you are applying for Tax Credits. Thus, input is not allowed." prompt="Please make selection from drop down menu." sqref="U11 U6:Y8">
      <formula1>$AB$7:$AB$8</formula1>
    </dataValidation>
    <dataValidation type="list" allowBlank="1" showInputMessage="1" showErrorMessage="1" sqref="U5:Y5">
      <formula1>$AB$7:$AB$8</formula1>
    </dataValidation>
    <dataValidation type="list" allowBlank="1" showInputMessage="1" showErrorMessage="1" prompt="Please make selection from Drop Down Menu." sqref="U40:V40">
      <formula1>$N$27:$N$28</formula1>
    </dataValidation>
  </dataValidations>
  <pageMargins left="0.5" right="0.5" top="1" bottom="0.5" header="0.5" footer="0.5"/>
  <pageSetup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sheetPr codeName="Sheet6">
    <pageSetUpPr autoPageBreaks="0"/>
  </sheetPr>
  <dimension ref="A1:AR43"/>
  <sheetViews>
    <sheetView showGridLines="0" showRowColHeaders="0" workbookViewId="0">
      <selection activeCell="D42" sqref="D42"/>
    </sheetView>
  </sheetViews>
  <sheetFormatPr defaultRowHeight="12.75"/>
  <cols>
    <col min="1" max="10" width="3.7109375" customWidth="1"/>
    <col min="11" max="11" width="5.140625" customWidth="1"/>
    <col min="12" max="12" width="3.5703125" customWidth="1"/>
    <col min="13" max="24" width="3.7109375" customWidth="1"/>
    <col min="25" max="25" width="4.5703125" customWidth="1"/>
    <col min="26" max="26" width="35" style="800" customWidth="1"/>
    <col min="27" max="27" width="10.28515625" style="800" customWidth="1"/>
    <col min="28" max="28" width="3.7109375" style="800" customWidth="1"/>
    <col min="29" max="29" width="4.28515625" style="800" customWidth="1"/>
    <col min="30" max="30" width="7.5703125" style="800" customWidth="1"/>
    <col min="31" max="32" width="9.140625" style="800"/>
    <col min="33" max="44" width="9.140625" style="378"/>
  </cols>
  <sheetData>
    <row r="1" spans="1:41" ht="15.75">
      <c r="A1" s="31" t="s">
        <v>2039</v>
      </c>
      <c r="B1" s="15"/>
      <c r="C1" s="15"/>
      <c r="D1" s="15"/>
      <c r="E1" s="15"/>
      <c r="F1" s="15"/>
      <c r="G1" s="15"/>
      <c r="H1" s="15"/>
      <c r="I1" s="15"/>
      <c r="J1" s="15"/>
      <c r="K1" s="15"/>
      <c r="L1" s="15"/>
      <c r="M1" s="15"/>
      <c r="N1" s="15"/>
      <c r="O1" s="15"/>
      <c r="P1" s="15"/>
      <c r="Q1" s="15"/>
      <c r="R1" s="15"/>
      <c r="S1" s="15"/>
      <c r="T1" s="15"/>
      <c r="U1" s="15"/>
      <c r="V1" s="15"/>
      <c r="W1" s="15"/>
      <c r="X1" s="15"/>
      <c r="Y1" s="15"/>
      <c r="Z1" s="1470">
        <f>'Page 5'!AC46</f>
        <v>0</v>
      </c>
      <c r="AA1" s="1331">
        <f>'Page 5'!AB10</f>
        <v>0</v>
      </c>
      <c r="AB1" s="1331">
        <f>'Page 5'!AC10</f>
        <v>0</v>
      </c>
      <c r="AC1" s="1331"/>
      <c r="AD1" s="1331"/>
      <c r="AE1" s="1331"/>
      <c r="AF1" s="1331"/>
      <c r="AG1" s="1331"/>
      <c r="AH1" s="1331"/>
      <c r="AI1" s="1331"/>
      <c r="AJ1" s="1331"/>
      <c r="AK1" s="1331"/>
      <c r="AL1" s="1331"/>
      <c r="AM1" s="1331"/>
      <c r="AN1" s="1331"/>
      <c r="AO1" s="1331"/>
    </row>
    <row r="2" spans="1:41" ht="9" customHeight="1">
      <c r="Z2" s="1471"/>
      <c r="AA2" s="1334">
        <f>'Page 5'!AB15</f>
        <v>0</v>
      </c>
      <c r="AB2" s="1334">
        <f>'Page 5'!AC15</f>
        <v>0</v>
      </c>
      <c r="AC2" s="1334"/>
      <c r="AD2" s="1331"/>
      <c r="AE2" s="1331"/>
      <c r="AF2" s="1331"/>
      <c r="AG2" s="1331"/>
      <c r="AH2" s="1331"/>
      <c r="AI2" s="1331"/>
      <c r="AJ2" s="1331"/>
      <c r="AK2" s="1331"/>
      <c r="AL2" s="1331"/>
      <c r="AM2" s="1331"/>
      <c r="AN2" s="1331"/>
      <c r="AO2" s="1331"/>
    </row>
    <row r="3" spans="1:41" ht="15.75">
      <c r="A3" s="10" t="s">
        <v>2040</v>
      </c>
      <c r="B3" s="10" t="s">
        <v>298</v>
      </c>
      <c r="C3" s="8"/>
      <c r="D3" s="8"/>
      <c r="E3" s="34"/>
      <c r="O3" s="22"/>
      <c r="P3" s="22"/>
      <c r="Q3" s="22"/>
      <c r="R3" s="22"/>
      <c r="S3" s="22"/>
      <c r="T3" s="906"/>
      <c r="U3" s="387" t="s">
        <v>1916</v>
      </c>
      <c r="V3" s="1473"/>
      <c r="W3" s="1473"/>
      <c r="X3" s="40"/>
      <c r="Y3" s="22"/>
      <c r="Z3" s="1471"/>
      <c r="AA3" s="1334"/>
      <c r="AB3" s="1337"/>
      <c r="AC3" s="1334"/>
      <c r="AD3" s="1331"/>
      <c r="AE3" s="1331"/>
      <c r="AF3" s="1331"/>
      <c r="AG3" s="1331"/>
      <c r="AH3" s="1331"/>
      <c r="AI3" s="1331"/>
      <c r="AJ3" s="1331"/>
      <c r="AK3" s="1331"/>
      <c r="AL3" s="1331"/>
      <c r="AM3" s="1331"/>
      <c r="AN3" s="1331"/>
      <c r="AO3" s="1331"/>
    </row>
    <row r="4" spans="1:41" ht="15.75">
      <c r="A4" s="34"/>
      <c r="B4" s="10" t="s">
        <v>2041</v>
      </c>
      <c r="C4" s="34"/>
      <c r="D4" s="34"/>
      <c r="E4" s="34"/>
      <c r="Z4" s="1331" t="s">
        <v>194</v>
      </c>
      <c r="AA4" s="1331"/>
      <c r="AB4" s="1331"/>
      <c r="AC4" s="1331"/>
      <c r="AD4" s="1331"/>
      <c r="AE4" s="1331"/>
      <c r="AF4" s="1331"/>
      <c r="AG4" s="1331"/>
      <c r="AH4" s="1331"/>
      <c r="AI4" s="1331"/>
      <c r="AJ4" s="1331"/>
      <c r="AK4" s="1331"/>
      <c r="AL4" s="1331"/>
      <c r="AM4" s="1331"/>
      <c r="AN4" s="1331"/>
      <c r="AO4" s="1331"/>
    </row>
    <row r="5" spans="1:41" ht="15.75">
      <c r="A5" s="34"/>
      <c r="B5" s="10">
        <v>1</v>
      </c>
      <c r="C5" s="10" t="s">
        <v>2042</v>
      </c>
      <c r="D5" s="34"/>
      <c r="E5" s="34"/>
      <c r="W5" s="1467"/>
      <c r="X5" s="1467"/>
      <c r="Y5" s="817"/>
      <c r="Z5" s="1331" t="s">
        <v>193</v>
      </c>
      <c r="AA5" s="1331"/>
      <c r="AB5" s="1331"/>
      <c r="AC5" s="1331"/>
      <c r="AD5" s="1331"/>
      <c r="AE5" s="1331"/>
      <c r="AF5" s="1331"/>
      <c r="AG5" s="1331"/>
      <c r="AH5" s="1331"/>
      <c r="AI5" s="1331"/>
      <c r="AJ5" s="1331"/>
      <c r="AK5" s="1331"/>
      <c r="AL5" s="1331"/>
      <c r="AM5" s="1331"/>
      <c r="AN5" s="1331"/>
      <c r="AO5" s="1331"/>
    </row>
    <row r="6" spans="1:41" ht="15.75">
      <c r="A6" s="34"/>
      <c r="B6" s="10">
        <v>2</v>
      </c>
      <c r="C6" s="10" t="s">
        <v>707</v>
      </c>
      <c r="D6" s="34"/>
      <c r="E6" s="34"/>
      <c r="W6" s="6"/>
      <c r="X6" s="6"/>
      <c r="Y6" s="416"/>
      <c r="Z6" s="1472" t="s">
        <v>2291</v>
      </c>
      <c r="AA6" s="1331"/>
      <c r="AB6" s="1331"/>
      <c r="AC6" s="1331"/>
      <c r="AD6" s="1331"/>
      <c r="AE6" s="1331"/>
      <c r="AF6" s="1331"/>
      <c r="AG6" s="1331"/>
      <c r="AH6" s="1331"/>
      <c r="AI6" s="1331"/>
      <c r="AJ6" s="1331"/>
      <c r="AK6" s="1331"/>
      <c r="AL6" s="1331"/>
      <c r="AM6" s="1331"/>
      <c r="AN6" s="1331"/>
      <c r="AO6" s="1331"/>
    </row>
    <row r="7" spans="1:41" ht="15.75" customHeight="1">
      <c r="A7" s="34"/>
      <c r="B7" s="34"/>
      <c r="C7" s="34"/>
      <c r="D7" s="10" t="s">
        <v>708</v>
      </c>
      <c r="E7" s="34"/>
      <c r="W7" s="1467"/>
      <c r="X7" s="1467"/>
      <c r="Y7" s="817"/>
      <c r="Z7" s="1472"/>
      <c r="AA7" s="1331"/>
      <c r="AB7" s="1331"/>
      <c r="AC7" s="1331"/>
      <c r="AD7" s="1331"/>
      <c r="AE7" s="1331"/>
      <c r="AF7" s="1331"/>
      <c r="AG7" s="1331"/>
      <c r="AH7" s="1331"/>
      <c r="AI7" s="1331"/>
      <c r="AJ7" s="1331"/>
      <c r="AK7" s="1331"/>
      <c r="AL7" s="1331"/>
      <c r="AM7" s="1331"/>
      <c r="AN7" s="1331"/>
      <c r="AO7" s="1331"/>
    </row>
    <row r="8" spans="1:41" ht="15.75" customHeight="1">
      <c r="A8" s="34"/>
      <c r="B8" s="10">
        <v>3</v>
      </c>
      <c r="C8" s="10" t="s">
        <v>709</v>
      </c>
      <c r="D8" s="34"/>
      <c r="E8" s="34"/>
      <c r="W8" s="1467"/>
      <c r="X8" s="1467"/>
      <c r="Y8" s="817"/>
      <c r="Z8" s="1472"/>
      <c r="AA8" s="1331"/>
      <c r="AB8" s="1331"/>
      <c r="AC8" s="1331"/>
      <c r="AD8" s="1331"/>
      <c r="AE8" s="1331"/>
      <c r="AF8" s="1331"/>
      <c r="AG8" s="1331"/>
      <c r="AH8" s="1331"/>
      <c r="AI8" s="1331"/>
      <c r="AJ8" s="1331"/>
      <c r="AK8" s="1331"/>
      <c r="AL8" s="1331"/>
      <c r="AM8" s="1331"/>
      <c r="AN8" s="1331"/>
      <c r="AO8" s="1331"/>
    </row>
    <row r="9" spans="1:41" ht="15.75">
      <c r="A9" s="34"/>
      <c r="B9" s="10">
        <v>4</v>
      </c>
      <c r="C9" s="10" t="s">
        <v>710</v>
      </c>
      <c r="D9" s="34"/>
      <c r="E9" s="34"/>
      <c r="W9" s="1467"/>
      <c r="X9" s="1467"/>
      <c r="Y9" s="817"/>
      <c r="Z9" s="1472"/>
      <c r="AA9" s="1331"/>
      <c r="AB9" s="1331"/>
      <c r="AC9" s="1331"/>
      <c r="AD9" s="1331"/>
      <c r="AE9" s="1331"/>
      <c r="AF9" s="1331"/>
      <c r="AG9" s="1331"/>
      <c r="AH9" s="1331"/>
      <c r="AI9" s="1331"/>
      <c r="AJ9" s="1331"/>
      <c r="AK9" s="1331"/>
      <c r="AL9" s="1331"/>
      <c r="AM9" s="1331"/>
      <c r="AN9" s="1331"/>
      <c r="AO9" s="1331"/>
    </row>
    <row r="10" spans="1:41" ht="15.75">
      <c r="A10" s="34"/>
      <c r="B10" s="10">
        <v>5</v>
      </c>
      <c r="C10" s="10" t="s">
        <v>711</v>
      </c>
      <c r="D10" s="34"/>
      <c r="E10" s="34"/>
      <c r="W10" s="1467"/>
      <c r="X10" s="1467"/>
      <c r="Y10" s="817"/>
      <c r="Z10" s="1472"/>
      <c r="AA10" s="1331"/>
      <c r="AB10" s="1331"/>
      <c r="AC10" s="1331"/>
      <c r="AD10" s="1331"/>
      <c r="AE10" s="1331"/>
      <c r="AF10" s="1331"/>
      <c r="AG10" s="1331"/>
      <c r="AH10" s="1331"/>
      <c r="AI10" s="1331"/>
      <c r="AJ10" s="1331"/>
      <c r="AK10" s="1331"/>
      <c r="AL10" s="1331"/>
      <c r="AM10" s="1331"/>
      <c r="AN10" s="1331"/>
      <c r="AO10" s="1331"/>
    </row>
    <row r="11" spans="1:41" ht="12" customHeight="1">
      <c r="A11" s="10"/>
      <c r="B11" s="34"/>
      <c r="C11" s="34"/>
      <c r="D11" s="34"/>
      <c r="E11" s="34"/>
      <c r="Z11" s="1472"/>
      <c r="AA11" s="1331"/>
      <c r="AB11" s="1331"/>
      <c r="AC11" s="1331"/>
      <c r="AD11" s="1331"/>
      <c r="AE11" s="1331"/>
      <c r="AF11" s="1331"/>
      <c r="AG11" s="1331"/>
      <c r="AH11" s="1331"/>
      <c r="AI11" s="1331"/>
      <c r="AJ11" s="1331"/>
      <c r="AK11" s="1331"/>
      <c r="AL11" s="1331"/>
      <c r="AM11" s="1331"/>
      <c r="AN11" s="1331"/>
      <c r="AO11" s="1331"/>
    </row>
    <row r="12" spans="1:41" ht="15.75">
      <c r="A12" s="10" t="s">
        <v>1334</v>
      </c>
      <c r="B12" s="10" t="s">
        <v>720</v>
      </c>
      <c r="C12" s="8"/>
      <c r="D12" s="8"/>
      <c r="E12" s="34"/>
      <c r="Z12" s="1403"/>
      <c r="AA12" s="1334"/>
      <c r="AB12" s="1334"/>
      <c r="AC12" s="1334"/>
      <c r="AD12" s="1331"/>
      <c r="AE12" s="1331"/>
      <c r="AF12" s="1331"/>
      <c r="AG12" s="1331"/>
      <c r="AH12" s="1331"/>
      <c r="AI12" s="1331"/>
      <c r="AJ12" s="1331"/>
      <c r="AK12" s="1331"/>
      <c r="AL12" s="1331"/>
      <c r="AM12" s="1331"/>
      <c r="AN12" s="1331"/>
      <c r="AO12" s="1331"/>
    </row>
    <row r="13" spans="1:41" ht="15.75">
      <c r="A13" s="10"/>
      <c r="B13" s="10" t="s">
        <v>719</v>
      </c>
      <c r="C13" s="8"/>
      <c r="D13" s="8"/>
      <c r="E13" s="34"/>
      <c r="T13" s="906"/>
      <c r="U13" s="387" t="s">
        <v>1916</v>
      </c>
      <c r="V13" s="1473"/>
      <c r="W13" s="1473"/>
      <c r="X13" s="40"/>
      <c r="Y13" s="22"/>
      <c r="Z13" s="1404"/>
      <c r="AA13" s="1334"/>
      <c r="AB13" s="1337"/>
      <c r="AC13" s="1334"/>
      <c r="AD13" s="1331"/>
      <c r="AE13" s="1331"/>
      <c r="AF13" s="1331"/>
      <c r="AG13" s="1331"/>
      <c r="AH13" s="1331"/>
      <c r="AI13" s="1331"/>
      <c r="AJ13" s="1331"/>
      <c r="AK13" s="1331"/>
      <c r="AL13" s="1331"/>
      <c r="AM13" s="1331"/>
      <c r="AN13" s="1331"/>
      <c r="AO13" s="1331"/>
    </row>
    <row r="14" spans="1:41" ht="15.75" customHeight="1">
      <c r="A14" s="34"/>
      <c r="B14" s="10" t="s">
        <v>722</v>
      </c>
      <c r="C14" s="8"/>
      <c r="D14" s="8"/>
      <c r="E14" s="34"/>
      <c r="Z14" s="1403"/>
      <c r="AA14" s="1334"/>
      <c r="AB14" s="1334"/>
      <c r="AC14" s="1334"/>
      <c r="AD14" s="1331"/>
      <c r="AE14" s="1331"/>
      <c r="AF14" s="1331"/>
      <c r="AG14" s="1331"/>
      <c r="AH14" s="1331"/>
      <c r="AI14" s="1331"/>
      <c r="AJ14" s="1331"/>
      <c r="AK14" s="1331"/>
      <c r="AL14" s="1331"/>
      <c r="AM14" s="1331"/>
      <c r="AN14" s="1331"/>
      <c r="AO14" s="1331"/>
    </row>
    <row r="15" spans="1:41" ht="15.75">
      <c r="A15" s="10"/>
      <c r="B15" s="10" t="s">
        <v>721</v>
      </c>
      <c r="C15" s="34"/>
      <c r="D15" s="34"/>
      <c r="E15" s="34"/>
      <c r="T15" s="906"/>
      <c r="U15" s="387" t="s">
        <v>1916</v>
      </c>
      <c r="V15" s="1473"/>
      <c r="W15" s="1473"/>
      <c r="X15" s="40"/>
      <c r="Y15" s="22"/>
      <c r="Z15" s="1404"/>
      <c r="AA15" s="1334"/>
      <c r="AB15" s="1337"/>
      <c r="AC15" s="1334"/>
      <c r="AD15" s="1331"/>
      <c r="AE15" s="1331"/>
      <c r="AF15" s="1331"/>
      <c r="AG15" s="1331"/>
      <c r="AH15" s="1331"/>
      <c r="AI15" s="1331"/>
      <c r="AJ15" s="1331"/>
      <c r="AK15" s="1331"/>
      <c r="AL15" s="1331"/>
      <c r="AM15" s="1331"/>
      <c r="AN15" s="1331"/>
      <c r="AO15" s="1331"/>
    </row>
    <row r="16" spans="1:41" ht="12" customHeight="1">
      <c r="A16" s="10"/>
      <c r="B16" s="10"/>
      <c r="C16" s="34"/>
      <c r="D16" s="34"/>
      <c r="E16" s="34"/>
      <c r="T16" s="40"/>
      <c r="U16" s="22"/>
      <c r="V16" s="22"/>
      <c r="W16" s="40"/>
      <c r="X16" s="22"/>
      <c r="Y16" s="22"/>
      <c r="Z16" s="1385" t="s">
        <v>723</v>
      </c>
      <c r="AA16" s="1331"/>
      <c r="AB16" s="1331"/>
      <c r="AC16" s="1331"/>
      <c r="AD16" s="1331"/>
      <c r="AE16" s="1331"/>
      <c r="AF16" s="1331"/>
      <c r="AG16" s="1331"/>
      <c r="AH16" s="1331"/>
      <c r="AI16" s="1331"/>
      <c r="AJ16" s="1331"/>
      <c r="AK16" s="1331"/>
      <c r="AL16" s="1331"/>
      <c r="AM16" s="1331"/>
      <c r="AN16" s="1331"/>
      <c r="AO16" s="1331"/>
    </row>
    <row r="17" spans="1:44" ht="15.75">
      <c r="A17" s="10" t="s">
        <v>712</v>
      </c>
      <c r="B17" s="10" t="s">
        <v>2274</v>
      </c>
      <c r="C17" s="34"/>
      <c r="D17" s="34"/>
      <c r="E17" s="34"/>
      <c r="Z17" s="1385" t="s">
        <v>724</v>
      </c>
      <c r="AA17" s="1331"/>
      <c r="AB17" s="1331"/>
      <c r="AC17" s="1331"/>
      <c r="AD17" s="1331"/>
      <c r="AE17" s="1331"/>
      <c r="AF17" s="1331"/>
      <c r="AG17" s="1331"/>
      <c r="AH17" s="1331"/>
      <c r="AI17" s="1331"/>
      <c r="AJ17" s="1331"/>
      <c r="AK17" s="1331"/>
      <c r="AL17" s="1331"/>
      <c r="AM17" s="1331"/>
      <c r="AN17" s="1331"/>
      <c r="AO17" s="1331"/>
    </row>
    <row r="18" spans="1:44" ht="15">
      <c r="A18" s="34"/>
      <c r="B18" s="906"/>
      <c r="C18" s="1468"/>
      <c r="D18" s="1468"/>
      <c r="E18" s="1468"/>
      <c r="F18" s="1468"/>
      <c r="G18" s="1468"/>
      <c r="H18" s="1468"/>
      <c r="I18" s="1468"/>
      <c r="J18" s="1468"/>
      <c r="K18" s="1468"/>
      <c r="L18" s="1468"/>
      <c r="M18" s="1468"/>
      <c r="N18" s="1468"/>
      <c r="O18" s="1468"/>
      <c r="P18" s="1468"/>
      <c r="Q18" s="1468"/>
      <c r="R18" s="1468"/>
      <c r="S18" s="1468"/>
      <c r="T18" s="1468"/>
      <c r="Z18" s="1405"/>
      <c r="AA18" s="1334"/>
      <c r="AB18" s="1334"/>
      <c r="AC18" s="1334"/>
      <c r="AD18" s="1331"/>
      <c r="AE18" s="1331"/>
      <c r="AF18" s="1331"/>
      <c r="AG18" s="1331"/>
      <c r="AH18" s="1331"/>
      <c r="AI18" s="1331"/>
      <c r="AJ18" s="1331"/>
      <c r="AK18" s="1331"/>
      <c r="AL18" s="1331"/>
      <c r="AM18" s="1331"/>
      <c r="AN18" s="1331"/>
      <c r="AO18" s="1331"/>
    </row>
    <row r="19" spans="1:44" ht="15">
      <c r="A19" s="34"/>
      <c r="B19" s="906"/>
      <c r="D19" s="34"/>
      <c r="E19" s="34"/>
      <c r="Z19" s="1406"/>
      <c r="AA19" s="1334"/>
      <c r="AB19" s="1337"/>
      <c r="AC19" s="1334"/>
      <c r="AD19" s="1331"/>
      <c r="AE19" s="1331"/>
      <c r="AF19" s="1331"/>
      <c r="AG19" s="1331"/>
      <c r="AH19" s="1331"/>
      <c r="AI19" s="1331"/>
      <c r="AJ19" s="1331"/>
      <c r="AK19" s="1331"/>
      <c r="AL19" s="1331"/>
      <c r="AM19" s="1331"/>
      <c r="AN19" s="1331"/>
      <c r="AO19" s="1331"/>
    </row>
    <row r="20" spans="1:44" s="22" customFormat="1" ht="15.75" hidden="1">
      <c r="A20" s="61"/>
      <c r="B20" s="61"/>
      <c r="C20" s="241"/>
      <c r="D20" s="241"/>
      <c r="E20" s="241"/>
      <c r="Z20" s="1407"/>
      <c r="AA20" s="1341"/>
      <c r="AB20" s="1341"/>
      <c r="AC20" s="1341"/>
      <c r="AD20" s="1341"/>
      <c r="AE20" s="1341"/>
      <c r="AF20" s="1341"/>
      <c r="AG20" s="1341"/>
      <c r="AH20" s="1341"/>
      <c r="AI20" s="1341"/>
      <c r="AJ20" s="1341"/>
      <c r="AK20" s="1341"/>
      <c r="AL20" s="1341"/>
      <c r="AM20" s="1341"/>
      <c r="AN20" s="1341"/>
      <c r="AO20" s="1341"/>
      <c r="AP20" s="1230"/>
      <c r="AQ20" s="1230"/>
      <c r="AR20" s="1230"/>
    </row>
    <row r="21" spans="1:44" s="22" customFormat="1" ht="15.75" hidden="1">
      <c r="A21" s="241"/>
      <c r="B21" s="920"/>
      <c r="C21" s="1025"/>
      <c r="D21" s="1025"/>
      <c r="E21" s="1025"/>
      <c r="F21" s="1025"/>
      <c r="G21" s="1025"/>
      <c r="H21" s="1025"/>
      <c r="I21" s="1025"/>
      <c r="J21" s="1025"/>
      <c r="K21" s="1025"/>
      <c r="L21" s="1025"/>
      <c r="M21" s="1025"/>
      <c r="N21" s="1025"/>
      <c r="O21" s="1025"/>
      <c r="P21" s="1025"/>
      <c r="Q21" s="1025"/>
      <c r="R21" s="1025"/>
      <c r="S21" s="1025"/>
      <c r="T21" s="1025"/>
      <c r="U21" s="1025"/>
      <c r="V21" s="1025"/>
      <c r="W21" s="1025"/>
      <c r="X21" s="1025"/>
      <c r="Y21" s="1025"/>
      <c r="Z21" s="1407"/>
      <c r="AA21" s="1341"/>
      <c r="AB21" s="1341"/>
      <c r="AC21" s="1341"/>
      <c r="AD21" s="1341"/>
      <c r="AE21" s="1341"/>
      <c r="AF21" s="1341"/>
      <c r="AG21" s="1341"/>
      <c r="AH21" s="1341"/>
      <c r="AI21" s="1341"/>
      <c r="AJ21" s="1341"/>
      <c r="AK21" s="1341"/>
      <c r="AL21" s="1341"/>
      <c r="AM21" s="1341"/>
      <c r="AN21" s="1341"/>
      <c r="AO21" s="1341"/>
      <c r="AP21" s="1230"/>
      <c r="AQ21" s="1230"/>
      <c r="AR21" s="1230"/>
    </row>
    <row r="22" spans="1:44" s="22" customFormat="1" ht="15.75" hidden="1">
      <c r="A22" s="241"/>
      <c r="B22" s="920"/>
      <c r="D22" s="241"/>
      <c r="E22" s="241"/>
      <c r="Z22" s="1407"/>
      <c r="AA22" s="1341"/>
      <c r="AB22" s="1335"/>
      <c r="AC22" s="1335"/>
      <c r="AD22" s="1341"/>
      <c r="AE22" s="1341"/>
      <c r="AF22" s="1341"/>
      <c r="AG22" s="1341"/>
      <c r="AH22" s="1341"/>
      <c r="AI22" s="1341"/>
      <c r="AJ22" s="1341"/>
      <c r="AK22" s="1341"/>
      <c r="AL22" s="1341"/>
      <c r="AM22" s="1341"/>
      <c r="AN22" s="1341"/>
      <c r="AO22" s="1341"/>
      <c r="AP22" s="1230"/>
      <c r="AQ22" s="1230"/>
      <c r="AR22" s="1230"/>
    </row>
    <row r="23" spans="1:44" ht="15.75">
      <c r="A23" s="16" t="s">
        <v>713</v>
      </c>
      <c r="B23" s="16" t="s">
        <v>138</v>
      </c>
      <c r="C23" s="34"/>
      <c r="D23" s="34"/>
      <c r="E23" s="34"/>
      <c r="Z23" s="1387" t="s">
        <v>2194</v>
      </c>
      <c r="AA23" s="1334"/>
      <c r="AB23" s="1334"/>
      <c r="AC23" s="1334"/>
      <c r="AD23" s="1331"/>
      <c r="AE23" s="1331"/>
      <c r="AF23" s="1331"/>
      <c r="AG23" s="1331"/>
      <c r="AH23" s="1331"/>
      <c r="AI23" s="1331"/>
      <c r="AJ23" s="1331"/>
      <c r="AK23" s="1331"/>
      <c r="AL23" s="1331"/>
      <c r="AM23" s="1331"/>
      <c r="AN23" s="1331"/>
      <c r="AO23" s="1331"/>
    </row>
    <row r="24" spans="1:44" ht="29.25" customHeight="1">
      <c r="A24" s="16"/>
      <c r="B24" s="16" t="s">
        <v>1410</v>
      </c>
      <c r="C24" s="34"/>
      <c r="D24" s="34"/>
      <c r="E24" s="1463" t="s">
        <v>2194</v>
      </c>
      <c r="F24" s="1464"/>
      <c r="G24" s="1464"/>
      <c r="H24" s="1464"/>
      <c r="I24" s="1464"/>
      <c r="J24" s="1464"/>
      <c r="K24" s="1465"/>
      <c r="L24" s="1465"/>
      <c r="M24" s="1465"/>
      <c r="N24" s="1465"/>
      <c r="O24" s="1465"/>
      <c r="P24" s="1465"/>
      <c r="Q24" s="1465"/>
      <c r="R24" s="1465"/>
      <c r="S24" s="1465"/>
      <c r="T24" s="1465"/>
      <c r="U24" s="1465"/>
      <c r="V24" s="1465"/>
      <c r="W24" s="1465"/>
      <c r="X24" s="1465"/>
      <c r="Y24" s="1465"/>
      <c r="Z24" s="1387" t="s">
        <v>2195</v>
      </c>
      <c r="AA24" s="1334"/>
      <c r="AB24" s="1337"/>
      <c r="AC24" s="1334"/>
      <c r="AD24" s="1331"/>
      <c r="AE24" s="1331"/>
      <c r="AF24" s="1331"/>
      <c r="AG24" s="1331"/>
      <c r="AH24" s="1331"/>
      <c r="AI24" s="1331"/>
      <c r="AJ24" s="1331"/>
      <c r="AK24" s="1331"/>
      <c r="AL24" s="1331"/>
      <c r="AM24" s="1331"/>
      <c r="AN24" s="1331"/>
      <c r="AO24" s="1331"/>
    </row>
    <row r="25" spans="1:44" ht="15.75">
      <c r="A25" s="34"/>
      <c r="B25" s="16" t="s">
        <v>1271</v>
      </c>
      <c r="C25" s="32"/>
      <c r="D25" s="34"/>
      <c r="E25" s="32"/>
      <c r="Z25" s="1385"/>
      <c r="AA25" s="1331"/>
      <c r="AB25" s="1331"/>
      <c r="AC25" s="1331"/>
      <c r="AD25" s="1331"/>
      <c r="AE25" s="1331"/>
      <c r="AF25" s="1331"/>
      <c r="AG25" s="1331"/>
      <c r="AH25" s="1331"/>
      <c r="AI25" s="1331"/>
      <c r="AJ25" s="1331"/>
      <c r="AK25" s="1331"/>
      <c r="AL25" s="1331"/>
      <c r="AM25" s="1331"/>
      <c r="AN25" s="1331"/>
      <c r="AO25" s="1331"/>
    </row>
    <row r="26" spans="1:44" ht="15.75">
      <c r="B26" s="16" t="s">
        <v>2196</v>
      </c>
      <c r="C26" s="34"/>
      <c r="D26" s="34"/>
      <c r="E26" s="34"/>
      <c r="Z26" s="1331"/>
      <c r="AA26" s="1331"/>
      <c r="AB26" s="1331"/>
      <c r="AC26" s="1331"/>
      <c r="AD26" s="1331"/>
      <c r="AE26" s="1331"/>
      <c r="AF26" s="1331"/>
      <c r="AG26" s="1331"/>
      <c r="AH26" s="1331"/>
      <c r="AI26" s="1331"/>
      <c r="AJ26" s="1331"/>
      <c r="AK26" s="1331"/>
      <c r="AL26" s="1331"/>
      <c r="AM26" s="1331"/>
      <c r="AN26" s="1331"/>
      <c r="AO26" s="1331"/>
    </row>
    <row r="27" spans="1:44" ht="12" customHeight="1">
      <c r="A27" s="25"/>
      <c r="B27" s="34"/>
      <c r="C27" s="34"/>
      <c r="D27" s="34"/>
      <c r="E27" s="34"/>
      <c r="Z27" s="1331"/>
      <c r="AA27" s="1331"/>
      <c r="AB27" s="1331"/>
      <c r="AC27" s="1331"/>
      <c r="AD27" s="1331"/>
      <c r="AE27" s="1331"/>
      <c r="AF27" s="1331"/>
      <c r="AG27" s="1331"/>
      <c r="AH27" s="1331"/>
      <c r="AI27" s="1331"/>
      <c r="AJ27" s="1331"/>
      <c r="AK27" s="1331"/>
      <c r="AL27" s="1331"/>
      <c r="AM27" s="1331"/>
      <c r="AN27" s="1331"/>
      <c r="AO27" s="1331"/>
    </row>
    <row r="28" spans="1:44" ht="15.75">
      <c r="A28" s="10" t="s">
        <v>714</v>
      </c>
      <c r="B28" s="10" t="s">
        <v>1411</v>
      </c>
      <c r="C28" s="34"/>
      <c r="D28" s="34"/>
      <c r="E28" s="34"/>
      <c r="Z28" s="1385" t="s">
        <v>1272</v>
      </c>
      <c r="AA28" s="1331"/>
      <c r="AB28" s="1331"/>
      <c r="AC28" s="1331"/>
      <c r="AD28" s="1331"/>
      <c r="AE28" s="1331"/>
      <c r="AF28" s="1331"/>
      <c r="AG28" s="1331"/>
      <c r="AH28" s="1331"/>
      <c r="AI28" s="1331"/>
      <c r="AJ28" s="1331"/>
      <c r="AK28" s="1331"/>
      <c r="AL28" s="1331"/>
      <c r="AM28" s="1331"/>
      <c r="AN28" s="1331"/>
      <c r="AO28" s="1331"/>
    </row>
    <row r="29" spans="1:44" ht="15.75">
      <c r="A29" s="34"/>
      <c r="B29" s="906"/>
      <c r="C29" s="1469"/>
      <c r="D29" s="1469"/>
      <c r="E29" s="1469"/>
      <c r="F29" s="1469"/>
      <c r="G29" s="1469"/>
      <c r="H29" s="1469"/>
      <c r="I29" s="1469"/>
      <c r="J29" s="1469"/>
      <c r="K29" s="1469"/>
      <c r="L29" s="1469"/>
      <c r="M29" s="1469"/>
      <c r="N29" s="1469"/>
      <c r="O29" s="1469"/>
      <c r="P29" s="1469"/>
      <c r="Z29" s="1385" t="s">
        <v>1273</v>
      </c>
      <c r="AA29" s="1334"/>
      <c r="AB29" s="1334"/>
      <c r="AC29" s="1334"/>
      <c r="AD29" s="1331"/>
      <c r="AE29" s="1331"/>
      <c r="AF29" s="1331"/>
      <c r="AG29" s="1331"/>
      <c r="AH29" s="1331"/>
      <c r="AI29" s="1331"/>
      <c r="AJ29" s="1331"/>
      <c r="AK29" s="1331"/>
      <c r="AL29" s="1331"/>
      <c r="AM29" s="1331"/>
      <c r="AN29" s="1331"/>
      <c r="AO29" s="1331"/>
    </row>
    <row r="30" spans="1:44" ht="15.75">
      <c r="A30" s="34"/>
      <c r="B30" s="906"/>
      <c r="C30" s="10"/>
      <c r="D30" s="34"/>
      <c r="E30" s="34"/>
      <c r="Z30" s="1331"/>
      <c r="AA30" s="1334"/>
      <c r="AB30" s="1337"/>
      <c r="AC30" s="1334"/>
      <c r="AD30" s="1331"/>
      <c r="AE30" s="1331"/>
      <c r="AF30" s="1331"/>
      <c r="AG30" s="1331"/>
      <c r="AH30" s="1331"/>
      <c r="AI30" s="1331"/>
      <c r="AJ30" s="1331"/>
      <c r="AK30" s="1331"/>
      <c r="AL30" s="1331"/>
      <c r="AM30" s="1331"/>
      <c r="AN30" s="1331"/>
      <c r="AO30" s="1331"/>
    </row>
    <row r="31" spans="1:44" ht="15.75">
      <c r="A31" s="34"/>
      <c r="B31" s="10" t="s">
        <v>140</v>
      </c>
      <c r="C31" s="34"/>
      <c r="D31" s="34"/>
      <c r="E31" s="34"/>
      <c r="Z31" s="1331"/>
      <c r="AA31" s="1331"/>
      <c r="AB31" s="1331"/>
      <c r="AC31" s="1331"/>
      <c r="AD31" s="1331"/>
      <c r="AE31" s="1331"/>
      <c r="AF31" s="1331"/>
      <c r="AG31" s="1331"/>
      <c r="AH31" s="1331"/>
      <c r="AI31" s="1331"/>
      <c r="AJ31" s="1331"/>
      <c r="AK31" s="1331"/>
      <c r="AL31" s="1331"/>
      <c r="AM31" s="1331"/>
      <c r="AN31" s="1331"/>
      <c r="AO31" s="1331"/>
    </row>
    <row r="32" spans="1:44" ht="15.75">
      <c r="A32" s="34"/>
      <c r="B32" s="10" t="s">
        <v>139</v>
      </c>
      <c r="C32" s="34"/>
      <c r="D32" s="34"/>
      <c r="E32" s="34"/>
      <c r="Z32" s="1331"/>
      <c r="AA32" s="1331"/>
      <c r="AB32" s="1331"/>
      <c r="AC32" s="1331"/>
      <c r="AD32" s="1331"/>
      <c r="AE32" s="1331"/>
      <c r="AF32" s="1331"/>
      <c r="AG32" s="1331"/>
      <c r="AH32" s="1331"/>
      <c r="AI32" s="1331"/>
      <c r="AJ32" s="1331"/>
      <c r="AK32" s="1331"/>
      <c r="AL32" s="1331"/>
      <c r="AM32" s="1331"/>
      <c r="AN32" s="1331"/>
      <c r="AO32" s="1331"/>
    </row>
    <row r="33" spans="1:41" ht="12" customHeight="1">
      <c r="A33" s="33" t="s">
        <v>716</v>
      </c>
      <c r="B33" s="34"/>
      <c r="C33" s="34"/>
      <c r="D33" s="34"/>
      <c r="E33" s="34"/>
      <c r="Z33" s="1331"/>
      <c r="AA33" s="1331"/>
      <c r="AB33" s="1331"/>
      <c r="AC33" s="1331"/>
      <c r="AD33" s="1331"/>
      <c r="AE33" s="1331"/>
      <c r="AF33" s="1331"/>
      <c r="AG33" s="1331"/>
      <c r="AH33" s="1331"/>
      <c r="AI33" s="1331"/>
      <c r="AJ33" s="1331"/>
      <c r="AK33" s="1331"/>
      <c r="AL33" s="1331"/>
      <c r="AM33" s="1331"/>
      <c r="AN33" s="1331"/>
      <c r="AO33" s="1331"/>
    </row>
    <row r="34" spans="1:41" ht="15.75">
      <c r="A34" s="10" t="s">
        <v>715</v>
      </c>
      <c r="B34" s="10" t="s">
        <v>718</v>
      </c>
      <c r="C34" s="34"/>
      <c r="D34" s="34"/>
      <c r="E34" s="34"/>
      <c r="Z34" s="1331"/>
      <c r="AA34" s="1331"/>
      <c r="AB34" s="1331"/>
      <c r="AC34" s="1331"/>
      <c r="AD34" s="1331"/>
      <c r="AE34" s="1331"/>
      <c r="AF34" s="1331"/>
      <c r="AG34" s="1331"/>
      <c r="AH34" s="1331"/>
      <c r="AI34" s="1331"/>
      <c r="AJ34" s="1331"/>
      <c r="AK34" s="1331"/>
      <c r="AL34" s="1331"/>
      <c r="AM34" s="1331"/>
      <c r="AN34" s="1331"/>
      <c r="AO34" s="1331"/>
    </row>
    <row r="35" spans="1:41" ht="15.75">
      <c r="B35" s="10">
        <v>1</v>
      </c>
      <c r="C35" s="10" t="s">
        <v>1274</v>
      </c>
      <c r="D35" s="34"/>
      <c r="E35" s="34"/>
      <c r="Z35" s="1331"/>
      <c r="AA35" s="1331"/>
      <c r="AB35" s="1331"/>
      <c r="AC35" s="1331"/>
      <c r="AD35" s="1331"/>
      <c r="AE35" s="1331"/>
      <c r="AF35" s="1331"/>
      <c r="AG35" s="1331"/>
      <c r="AH35" s="1331"/>
      <c r="AI35" s="1331"/>
      <c r="AJ35" s="1331"/>
      <c r="AK35" s="1331"/>
      <c r="AL35" s="1331"/>
      <c r="AM35" s="1331"/>
      <c r="AN35" s="1331"/>
      <c r="AO35" s="1331"/>
    </row>
    <row r="36" spans="1:41" ht="15.75">
      <c r="B36" s="34"/>
      <c r="C36" s="862" t="str">
        <f>IF(AA1=1,"X","")</f>
        <v/>
      </c>
      <c r="D36" s="10" t="s">
        <v>142</v>
      </c>
      <c r="E36" s="34"/>
      <c r="Z36" s="1331"/>
      <c r="AA36" s="1331"/>
      <c r="AB36" s="1331"/>
      <c r="AC36" s="1331"/>
      <c r="AD36" s="1331"/>
      <c r="AE36" s="1331"/>
      <c r="AF36" s="1331"/>
      <c r="AG36" s="1331"/>
      <c r="AH36" s="1331"/>
      <c r="AI36" s="1331"/>
      <c r="AJ36" s="1331"/>
      <c r="AK36" s="1331"/>
      <c r="AL36" s="1331"/>
      <c r="AM36" s="1331"/>
      <c r="AN36" s="1331"/>
      <c r="AO36" s="1331"/>
    </row>
    <row r="37" spans="1:41" ht="15.75">
      <c r="B37" s="34"/>
      <c r="C37" s="13"/>
      <c r="D37" s="10" t="s">
        <v>141</v>
      </c>
      <c r="E37" s="34"/>
      <c r="L37" s="425"/>
      <c r="M37" s="10" t="s">
        <v>1277</v>
      </c>
      <c r="Z37" s="1331"/>
      <c r="AA37" s="1331"/>
      <c r="AB37" s="1331"/>
      <c r="AC37" s="1331"/>
      <c r="AD37" s="1331"/>
      <c r="AE37" s="1331"/>
      <c r="AF37" s="1331"/>
      <c r="AG37" s="1331"/>
      <c r="AH37" s="1331"/>
      <c r="AI37" s="1331"/>
      <c r="AJ37" s="1331"/>
      <c r="AK37" s="1331"/>
      <c r="AL37" s="1331"/>
      <c r="AM37" s="1331"/>
      <c r="AN37" s="1331"/>
      <c r="AO37" s="1331"/>
    </row>
    <row r="38" spans="1:41" ht="15.75">
      <c r="B38" s="34"/>
      <c r="C38" s="13"/>
      <c r="D38" s="10" t="s">
        <v>1276</v>
      </c>
      <c r="E38" s="34"/>
      <c r="Z38" s="1331"/>
      <c r="AA38" s="1331"/>
      <c r="AB38" s="1331"/>
      <c r="AC38" s="1331"/>
      <c r="AD38" s="1331"/>
      <c r="AE38" s="1331"/>
      <c r="AF38" s="1331"/>
      <c r="AG38" s="1331"/>
      <c r="AH38" s="1331"/>
      <c r="AI38" s="1331"/>
      <c r="AJ38" s="1331"/>
      <c r="AK38" s="1331"/>
      <c r="AL38" s="1331"/>
      <c r="AM38" s="1331"/>
      <c r="AN38" s="1331"/>
      <c r="AO38" s="1331"/>
    </row>
    <row r="39" spans="1:41" ht="15.75">
      <c r="B39" s="34"/>
      <c r="C39" s="34"/>
      <c r="D39" s="1283" t="s">
        <v>1933</v>
      </c>
      <c r="E39" s="1284"/>
      <c r="F39" s="1285"/>
      <c r="G39" s="1285"/>
      <c r="H39" s="1285"/>
      <c r="I39" s="1285"/>
      <c r="J39" s="1285"/>
      <c r="K39" s="1285"/>
      <c r="L39" s="1285"/>
      <c r="M39" s="1285"/>
      <c r="N39" s="1285"/>
      <c r="O39" s="1285"/>
      <c r="P39" s="1285"/>
      <c r="Q39" s="1285"/>
      <c r="R39" s="1285"/>
      <c r="S39" s="1285"/>
      <c r="T39" s="1466"/>
      <c r="U39" s="1466"/>
      <c r="V39" s="1285"/>
      <c r="Z39" s="1331"/>
      <c r="AA39" s="1331"/>
      <c r="AB39" s="1331"/>
      <c r="AC39" s="1331"/>
      <c r="AD39" s="1331"/>
      <c r="AE39" s="1331"/>
      <c r="AF39" s="1331"/>
      <c r="AG39" s="1331"/>
      <c r="AH39" s="1331"/>
      <c r="AI39" s="1331"/>
      <c r="AJ39" s="1331"/>
      <c r="AK39" s="1331"/>
      <c r="AL39" s="1331"/>
      <c r="AM39" s="1331"/>
      <c r="AN39" s="1331"/>
      <c r="AO39" s="1331"/>
    </row>
    <row r="40" spans="1:41" ht="15.75">
      <c r="B40" s="34">
        <v>2</v>
      </c>
      <c r="C40" s="10" t="s">
        <v>1275</v>
      </c>
      <c r="D40" s="34"/>
      <c r="E40" s="34"/>
      <c r="Z40" s="1331"/>
      <c r="AA40" s="1331"/>
      <c r="AB40" s="1331"/>
      <c r="AC40" s="1331"/>
      <c r="AD40" s="1331"/>
      <c r="AE40" s="1331"/>
      <c r="AF40" s="1331"/>
      <c r="AG40" s="1331"/>
      <c r="AH40" s="1331"/>
      <c r="AI40" s="1331"/>
      <c r="AJ40" s="1331"/>
      <c r="AK40" s="1331"/>
      <c r="AL40" s="1331"/>
      <c r="AM40" s="1331"/>
      <c r="AN40" s="1331"/>
      <c r="AO40" s="1331"/>
    </row>
    <row r="41" spans="1:41" ht="15.75">
      <c r="B41" s="34"/>
      <c r="C41" s="862" t="str">
        <f>IF(AA2=1,"X","")</f>
        <v/>
      </c>
      <c r="D41" s="10" t="s">
        <v>1934</v>
      </c>
      <c r="E41" s="34"/>
      <c r="Z41" s="1408"/>
      <c r="AA41" s="1331"/>
      <c r="AB41" s="1331"/>
      <c r="AC41" s="1331"/>
      <c r="AD41" s="1331"/>
      <c r="AE41" s="1331"/>
      <c r="AF41" s="1331"/>
      <c r="AG41" s="1331"/>
      <c r="AH41" s="1331"/>
      <c r="AI41" s="1331"/>
      <c r="AJ41" s="1331"/>
      <c r="AK41" s="1331"/>
      <c r="AL41" s="1331"/>
      <c r="AM41" s="1331"/>
      <c r="AN41" s="1331"/>
      <c r="AO41" s="1331"/>
    </row>
    <row r="42" spans="1:41" ht="15.75">
      <c r="D42" s="872" t="e">
        <f>IF('Page 5'!AD41&gt;0,20,IF(AA42&lt;15000,5,IF(AA42&lt;40000,10,15)))</f>
        <v>#DIV/0!</v>
      </c>
      <c r="E42" s="10" t="s">
        <v>1049</v>
      </c>
      <c r="K42" s="425"/>
      <c r="L42" s="10" t="s">
        <v>2004</v>
      </c>
      <c r="Z42" s="1331"/>
      <c r="AA42" s="1331" t="e">
        <f>'Page 5'!U15/'Page 15'!F9</f>
        <v>#DIV/0!</v>
      </c>
      <c r="AB42" s="1331"/>
      <c r="AC42" s="1331"/>
      <c r="AD42" s="1331"/>
      <c r="AE42" s="1331"/>
      <c r="AF42" s="1331"/>
      <c r="AG42" s="1331"/>
      <c r="AH42" s="1331"/>
      <c r="AI42" s="1331"/>
      <c r="AJ42" s="1331"/>
      <c r="AK42" s="1331"/>
      <c r="AL42" s="1331"/>
      <c r="AM42" s="1331"/>
      <c r="AN42" s="1331"/>
      <c r="AO42" s="1331"/>
    </row>
    <row r="43" spans="1:41">
      <c r="D43" t="s">
        <v>2407</v>
      </c>
      <c r="Z43" s="1331"/>
      <c r="AA43" s="1331"/>
      <c r="AB43" s="1331"/>
      <c r="AC43" s="1331"/>
      <c r="AD43" s="1331"/>
      <c r="AE43" s="1331"/>
      <c r="AF43" s="1331"/>
      <c r="AG43" s="1331"/>
      <c r="AH43" s="1331"/>
      <c r="AI43" s="1331"/>
      <c r="AJ43" s="1331"/>
      <c r="AK43" s="1331"/>
      <c r="AL43" s="1331"/>
      <c r="AM43" s="1331"/>
      <c r="AN43" s="1331"/>
      <c r="AO43" s="1331"/>
    </row>
  </sheetData>
  <sheetProtection password="FEF7" sheet="1" objects="1" scenarios="1"/>
  <mergeCells count="14">
    <mergeCell ref="Z1:Z3"/>
    <mergeCell ref="Z6:Z11"/>
    <mergeCell ref="V3:W3"/>
    <mergeCell ref="V13:W13"/>
    <mergeCell ref="V15:W15"/>
    <mergeCell ref="W10:X10"/>
    <mergeCell ref="E24:Y24"/>
    <mergeCell ref="T39:U39"/>
    <mergeCell ref="W5:X5"/>
    <mergeCell ref="W7:X7"/>
    <mergeCell ref="W8:X8"/>
    <mergeCell ref="W9:X9"/>
    <mergeCell ref="C18:T18"/>
    <mergeCell ref="C29:P29"/>
  </mergeCells>
  <phoneticPr fontId="5" type="noConversion"/>
  <conditionalFormatting sqref="Q28:Y32 D19:T19 B30:P32 B35:Y39 U17:Y19 B17:T17 B23:D26 B28:P28 E23:Y23 E25:Y26">
    <cfRule type="expression" dxfId="578" priority="1" stopIfTrue="1">
      <formula>$AB$1=1</formula>
    </cfRule>
  </conditionalFormatting>
  <conditionalFormatting sqref="D42">
    <cfRule type="expression" dxfId="577" priority="2" stopIfTrue="1">
      <formula>$AB$2=1</formula>
    </cfRule>
    <cfRule type="cellIs" dxfId="576" priority="3" stopIfTrue="1" operator="greaterThanOrEqual">
      <formula>0</formula>
    </cfRule>
  </conditionalFormatting>
  <conditionalFormatting sqref="D43">
    <cfRule type="expression" dxfId="575" priority="4" stopIfTrue="1">
      <formula>$D$42&gt;0</formula>
    </cfRule>
  </conditionalFormatting>
  <conditionalFormatting sqref="C42">
    <cfRule type="expression" dxfId="574" priority="5" stopIfTrue="1">
      <formula>$AB$2=1</formula>
    </cfRule>
  </conditionalFormatting>
  <conditionalFormatting sqref="A40:Y41 A42:B42 E42:Y42">
    <cfRule type="expression" dxfId="573" priority="6" stopIfTrue="1">
      <formula>$AB$2=1</formula>
    </cfRule>
  </conditionalFormatting>
  <conditionalFormatting sqref="Z1:Z3">
    <cfRule type="expression" dxfId="572" priority="7" stopIfTrue="1">
      <formula>$AC$3=2</formula>
    </cfRule>
  </conditionalFormatting>
  <conditionalFormatting sqref="Z6:Z11">
    <cfRule type="expression" dxfId="571" priority="8" stopIfTrue="1">
      <formula>$V$13=$Z$5</formula>
    </cfRule>
    <cfRule type="expression" dxfId="570" priority="9" stopIfTrue="1">
      <formula>$V$15=$Z$5</formula>
    </cfRule>
  </conditionalFormatting>
  <conditionalFormatting sqref="B18:T18 B19:C19 B29:P29 E24:J24">
    <cfRule type="expression" dxfId="569" priority="10" stopIfTrue="1">
      <formula>$AB$1=1</formula>
    </cfRule>
  </conditionalFormatting>
  <conditionalFormatting sqref="B3:Y10">
    <cfRule type="expression" dxfId="568" priority="11" stopIfTrue="1">
      <formula>$V$3=$Z$5</formula>
    </cfRule>
    <cfRule type="expression" dxfId="567" priority="12" stopIfTrue="1">
      <formula>$Z$1&lt;1</formula>
    </cfRule>
  </conditionalFormatting>
  <dataValidations count="14">
    <dataValidation type="custom" allowBlank="1" showInputMessage="1" showErrorMessage="1" error="Page 5, Section B does not show you are applying for Tax Credits. Thus, input is not allowed." sqref="B29:B30 B18:B19 L37 T39:U39">
      <formula1>$AA$1=1</formula1>
    </dataValidation>
    <dataValidation type="custom" allowBlank="1" showInputMessage="1" showErrorMessage="1" error="Page 5, Section B does not show you are applying for HOME funding. Thus, input is not allowed." sqref="C41 K42 D42">
      <formula1>$AA$2=1</formula1>
    </dataValidation>
    <dataValidation type="custom" allowBlank="1" showInputMessage="1" showErrorMessage="1" error="Page 5, Section B does not show you are applying for both HOME and Tax Credits. Thus, input is not allowed." sqref="B21:B22">
      <formula1>$AB$1+$AA$2=2</formula1>
    </dataValidation>
    <dataValidation type="list" allowBlank="1" showDropDown="1" showInputMessage="1" showErrorMessage="1" error="Please leave blank or use an &quot;X&quot;_x000a_" sqref="T3 T13 T15">
      <formula1>"X,x"</formula1>
    </dataValidation>
    <dataValidation type="list" showInputMessage="1" showErrorMessage="1" prompt="Please make selection from Drop Down Menu." sqref="V3:W3 V13:W13 V15:W15">
      <formula1>$Z$4:$Z$5</formula1>
    </dataValidation>
    <dataValidation type="list" allowBlank="1" showInputMessage="1" showErrorMessage="1" prompt="Please make selection from Drop Down Menu." sqref="C18:T18">
      <formula1>$Z$16:$Z$17</formula1>
    </dataValidation>
    <dataValidation allowBlank="1" showInputMessage="1" showErrorMessage="1" prompt="Please make selection from Drop Down Menu." sqref="C21:Y21"/>
    <dataValidation type="list" allowBlank="1" showInputMessage="1" showErrorMessage="1" prompt="Please make selection from Drop Down Menu." sqref="C29:P29">
      <formula1>$Z$28:$Z$29</formula1>
    </dataValidation>
    <dataValidation type="custom" allowBlank="1" showInputMessage="1" showErrorMessage="1" error="Project is not a Rehabilitation project with occupied units. Input is not necessary." sqref="W10:X10">
      <formula1>V3="Yes"</formula1>
    </dataValidation>
    <dataValidation type="custom" allowBlank="1" showInputMessage="1" showErrorMessage="1" error="Project is not a Rehabilitation project with occupied units. Input is not necessary." sqref="W5:X5">
      <formula1>V3="Yes"</formula1>
    </dataValidation>
    <dataValidation type="custom" allowBlank="1" showInputMessage="1" showErrorMessage="1" error="Project is not a Rehabilitation project with occupied units. Input is not necessary." sqref="W7:X7">
      <formula1>V3="Yes"</formula1>
    </dataValidation>
    <dataValidation type="custom" allowBlank="1" showInputMessage="1" showErrorMessage="1" error="Project is not a Rehabilitation project with occupied units. Input is not necessary." sqref="W8:X8">
      <formula1>V3="Yes"</formula1>
    </dataValidation>
    <dataValidation type="custom" allowBlank="1" showInputMessage="1" showErrorMessage="1" error="Project is not a Rehabilitation project with occupied units. Input is not necessary." sqref="W9:X9">
      <formula1>V3="Yes"</formula1>
    </dataValidation>
    <dataValidation type="list" allowBlank="1" showInputMessage="1" showErrorMessage="1" prompt="Please make selection from Drop Down Menu." sqref="E24:Y24">
      <formula1>$Z$23:$Z$24</formula1>
    </dataValidation>
  </dataValidations>
  <pageMargins left="0.75" right="0.2" top="1" bottom="0.25" header="0.5" footer="0.5"/>
  <pageSetup orientation="portrait" r:id="rId1"/>
  <headerFooter alignWithMargins="0">
    <oddFooter>&amp;CApplication Page 6</oddFooter>
  </headerFooter>
</worksheet>
</file>

<file path=xl/worksheets/sheet60.xml><?xml version="1.0" encoding="utf-8"?>
<worksheet xmlns="http://schemas.openxmlformats.org/spreadsheetml/2006/main" xmlns:r="http://schemas.openxmlformats.org/officeDocument/2006/relationships">
  <sheetPr>
    <pageSetUpPr autoPageBreaks="0"/>
  </sheetPr>
  <dimension ref="A1:K123"/>
  <sheetViews>
    <sheetView showGridLines="0" showRowColHeaders="0" workbookViewId="0">
      <selection sqref="A1:J1"/>
    </sheetView>
  </sheetViews>
  <sheetFormatPr defaultRowHeight="15"/>
  <cols>
    <col min="1" max="1" width="7.85546875" style="2" customWidth="1"/>
    <col min="2" max="2" width="8.28515625" style="2" customWidth="1"/>
    <col min="3" max="3" width="3.7109375" style="2" customWidth="1"/>
    <col min="4" max="7" width="19.28515625" style="2" customWidth="1"/>
    <col min="8" max="8" width="1.85546875" style="2" customWidth="1"/>
    <col min="9" max="9" width="9.140625" style="2"/>
    <col min="10" max="10" width="10.85546875" style="2" bestFit="1" customWidth="1"/>
    <col min="11" max="16384" width="9.140625" style="2"/>
  </cols>
  <sheetData>
    <row r="1" spans="1:11" ht="15.75">
      <c r="A1" s="83" t="s">
        <v>1843</v>
      </c>
      <c r="B1" s="83"/>
      <c r="C1" s="83"/>
      <c r="D1" s="18"/>
      <c r="E1" s="18"/>
      <c r="F1" s="18"/>
      <c r="G1" s="18"/>
      <c r="I1" s="768">
        <f>'Page 5'!AB10</f>
        <v>0</v>
      </c>
      <c r="J1" s="768">
        <f>'Page 5'!AC10</f>
        <v>0</v>
      </c>
      <c r="K1" s="768"/>
    </row>
    <row r="2" spans="1:11" ht="8.25" customHeight="1">
      <c r="I2" s="768"/>
      <c r="J2" s="768"/>
      <c r="K2" s="768"/>
    </row>
    <row r="3" spans="1:11" ht="31.5" customHeight="1">
      <c r="A3" s="1718" t="s">
        <v>32</v>
      </c>
      <c r="B3" s="1718"/>
      <c r="C3" s="1718"/>
      <c r="D3" s="1520"/>
      <c r="E3" s="1520"/>
      <c r="F3" s="1520"/>
      <c r="G3" s="1520"/>
    </row>
    <row r="4" spans="1:11" ht="4.5" customHeight="1" thickBot="1"/>
    <row r="5" spans="1:11" ht="33" thickTop="1" thickBot="1">
      <c r="A5" s="1719" t="s">
        <v>1844</v>
      </c>
      <c r="B5" s="1720"/>
      <c r="C5" s="1721"/>
      <c r="D5" s="251" t="s">
        <v>1986</v>
      </c>
      <c r="E5" s="251" t="s">
        <v>1985</v>
      </c>
      <c r="F5" s="251" t="s">
        <v>584</v>
      </c>
      <c r="G5" s="252" t="s">
        <v>289</v>
      </c>
    </row>
    <row r="6" spans="1:11" ht="16.5" thickBot="1">
      <c r="A6" s="1684" t="s">
        <v>585</v>
      </c>
      <c r="B6" s="1685"/>
      <c r="C6" s="1685"/>
      <c r="D6" s="1685"/>
      <c r="E6" s="1685"/>
      <c r="F6" s="1685"/>
      <c r="G6" s="1686"/>
    </row>
    <row r="7" spans="1:11" ht="24.95" customHeight="1">
      <c r="A7" s="1704" t="s">
        <v>586</v>
      </c>
      <c r="B7" s="1705"/>
      <c r="C7" s="1706"/>
      <c r="D7" s="488"/>
      <c r="E7" s="488"/>
      <c r="F7" s="489"/>
      <c r="G7" s="490"/>
    </row>
    <row r="8" spans="1:11" ht="24.95" customHeight="1">
      <c r="A8" s="1689" t="s">
        <v>887</v>
      </c>
      <c r="B8" s="1713"/>
      <c r="C8" s="1691"/>
      <c r="D8" s="491"/>
      <c r="E8" s="491"/>
      <c r="F8" s="491"/>
      <c r="G8" s="492"/>
    </row>
    <row r="9" spans="1:11" ht="24.95" customHeight="1">
      <c r="A9" s="1689" t="s">
        <v>587</v>
      </c>
      <c r="B9" s="1713"/>
      <c r="C9" s="1691"/>
      <c r="D9" s="491"/>
      <c r="E9" s="491"/>
      <c r="F9" s="493"/>
      <c r="G9" s="492"/>
    </row>
    <row r="10" spans="1:11" ht="26.1" customHeight="1" thickBot="1">
      <c r="A10" s="1681" t="s">
        <v>588</v>
      </c>
      <c r="B10" s="1682"/>
      <c r="C10" s="1683"/>
      <c r="D10" s="494">
        <f>SUM(D7:D9)</f>
        <v>0</v>
      </c>
      <c r="E10" s="494">
        <f>SUM(E7:E9)</f>
        <v>0</v>
      </c>
      <c r="F10" s="494">
        <f>F8</f>
        <v>0</v>
      </c>
      <c r="G10" s="495"/>
    </row>
    <row r="11" spans="1:11" ht="16.5" customHeight="1" thickBot="1">
      <c r="A11" s="1694"/>
      <c r="B11" s="1695"/>
      <c r="C11" s="1695"/>
      <c r="D11" s="1695"/>
      <c r="E11" s="1695"/>
      <c r="F11" s="1695"/>
      <c r="G11" s="1696"/>
    </row>
    <row r="12" spans="1:11" s="254" customFormat="1" ht="9" customHeight="1" thickTop="1" thickBot="1">
      <c r="A12" s="253"/>
      <c r="B12" s="253"/>
      <c r="C12" s="253"/>
      <c r="D12" s="253"/>
      <c r="E12" s="253"/>
      <c r="F12" s="253"/>
      <c r="G12" s="253"/>
    </row>
    <row r="13" spans="1:11" ht="16.5" customHeight="1" thickTop="1" thickBot="1">
      <c r="A13" s="1726" t="s">
        <v>589</v>
      </c>
      <c r="B13" s="1727"/>
      <c r="C13" s="1727"/>
      <c r="D13" s="1728"/>
      <c r="E13" s="1728"/>
      <c r="F13" s="1728"/>
      <c r="G13" s="1729"/>
    </row>
    <row r="14" spans="1:11" ht="24.95" customHeight="1">
      <c r="A14" s="1701" t="s">
        <v>583</v>
      </c>
      <c r="B14" s="1702"/>
      <c r="C14" s="267" t="s">
        <v>582</v>
      </c>
      <c r="D14" s="488"/>
      <c r="E14" s="488"/>
      <c r="F14" s="488"/>
      <c r="G14" s="496"/>
    </row>
    <row r="15" spans="1:11" ht="24.95" customHeight="1">
      <c r="A15" s="1707" t="s">
        <v>33</v>
      </c>
      <c r="B15" s="1708"/>
      <c r="C15" s="1711"/>
      <c r="D15" s="491"/>
      <c r="E15" s="491"/>
      <c r="F15" s="493"/>
      <c r="G15" s="497"/>
    </row>
    <row r="16" spans="1:11" ht="24.95" customHeight="1">
      <c r="A16" s="1707" t="s">
        <v>590</v>
      </c>
      <c r="B16" s="1708"/>
      <c r="C16" s="1711"/>
      <c r="D16" s="491"/>
      <c r="E16" s="491"/>
      <c r="F16" s="491"/>
      <c r="G16" s="498"/>
    </row>
    <row r="17" spans="1:7" ht="24.95" customHeight="1" thickBot="1">
      <c r="A17" s="1681" t="s">
        <v>591</v>
      </c>
      <c r="B17" s="1682"/>
      <c r="C17" s="1683"/>
      <c r="D17" s="494">
        <f>SUM(D14:D16)</f>
        <v>0</v>
      </c>
      <c r="E17" s="494">
        <f>SUM(E14:E16)</f>
        <v>0</v>
      </c>
      <c r="F17" s="494">
        <f>SUM(F14:F16)</f>
        <v>0</v>
      </c>
      <c r="G17" s="499">
        <f>SUM(G14:G16)</f>
        <v>0</v>
      </c>
    </row>
    <row r="18" spans="1:7" ht="16.5" customHeight="1" thickBot="1">
      <c r="A18" s="1722"/>
      <c r="B18" s="1723"/>
      <c r="C18" s="1723"/>
      <c r="D18" s="1723"/>
      <c r="E18" s="1723"/>
      <c r="F18" s="1723"/>
      <c r="G18" s="1724"/>
    </row>
    <row r="19" spans="1:7" ht="9" customHeight="1" thickTop="1" thickBot="1">
      <c r="A19" s="1725"/>
      <c r="B19" s="1725"/>
      <c r="C19" s="1725"/>
      <c r="D19" s="1725"/>
      <c r="E19" s="1725"/>
      <c r="F19" s="1725"/>
      <c r="G19" s="1725"/>
    </row>
    <row r="20" spans="1:7" ht="17.25" customHeight="1" thickTop="1" thickBot="1">
      <c r="A20" s="1697" t="s">
        <v>883</v>
      </c>
      <c r="B20" s="1698"/>
      <c r="C20" s="1698"/>
      <c r="D20" s="1699"/>
      <c r="E20" s="1699"/>
      <c r="F20" s="1699"/>
      <c r="G20" s="1700"/>
    </row>
    <row r="21" spans="1:7" ht="24.95" customHeight="1">
      <c r="A21" s="1701" t="s">
        <v>592</v>
      </c>
      <c r="B21" s="1702"/>
      <c r="C21" s="272" t="s">
        <v>595</v>
      </c>
      <c r="D21" s="259"/>
      <c r="E21" s="259"/>
      <c r="F21" s="259"/>
      <c r="G21" s="262"/>
    </row>
    <row r="22" spans="1:7" ht="24.95" customHeight="1">
      <c r="A22" s="1707" t="s">
        <v>593</v>
      </c>
      <c r="B22" s="1710"/>
      <c r="C22" s="273" t="s">
        <v>595</v>
      </c>
      <c r="D22" s="260"/>
      <c r="E22" s="260"/>
      <c r="F22" s="260"/>
      <c r="G22" s="263"/>
    </row>
    <row r="23" spans="1:7" ht="24.95" customHeight="1">
      <c r="A23" s="1707" t="s">
        <v>594</v>
      </c>
      <c r="B23" s="1710"/>
      <c r="C23" s="268" t="s">
        <v>595</v>
      </c>
      <c r="D23" s="260"/>
      <c r="E23" s="260"/>
      <c r="F23" s="260"/>
      <c r="G23" s="263"/>
    </row>
    <row r="24" spans="1:7" ht="24.95" customHeight="1">
      <c r="A24" s="1707" t="s">
        <v>287</v>
      </c>
      <c r="B24" s="1708"/>
      <c r="C24" s="1709"/>
      <c r="D24" s="260"/>
      <c r="E24" s="260"/>
      <c r="F24" s="260"/>
      <c r="G24" s="263"/>
    </row>
    <row r="25" spans="1:7" ht="24.95" customHeight="1">
      <c r="A25" s="1707" t="s">
        <v>34</v>
      </c>
      <c r="B25" s="1708"/>
      <c r="C25" s="1709"/>
      <c r="D25" s="260"/>
      <c r="E25" s="260"/>
      <c r="F25" s="260"/>
      <c r="G25" s="263"/>
    </row>
    <row r="26" spans="1:7" ht="24.95" customHeight="1">
      <c r="A26" s="1707" t="s">
        <v>286</v>
      </c>
      <c r="B26" s="1708"/>
      <c r="C26" s="1709"/>
      <c r="D26" s="260"/>
      <c r="E26" s="260"/>
      <c r="F26" s="260"/>
      <c r="G26" s="263"/>
    </row>
    <row r="27" spans="1:7" ht="24.95" customHeight="1">
      <c r="A27" s="1707" t="s">
        <v>288</v>
      </c>
      <c r="B27" s="1708"/>
      <c r="C27" s="1709"/>
      <c r="D27" s="260"/>
      <c r="E27" s="260"/>
      <c r="F27" s="260"/>
      <c r="G27" s="263"/>
    </row>
    <row r="28" spans="1:7" ht="24.95" customHeight="1">
      <c r="A28" s="269" t="s">
        <v>884</v>
      </c>
      <c r="B28" s="271"/>
      <c r="C28" s="265"/>
      <c r="D28" s="260"/>
      <c r="E28" s="260"/>
      <c r="F28" s="260"/>
      <c r="G28" s="263"/>
    </row>
    <row r="29" spans="1:7" ht="24.95" customHeight="1">
      <c r="A29" s="266" t="s">
        <v>290</v>
      </c>
      <c r="B29" s="1687"/>
      <c r="C29" s="1688"/>
      <c r="D29" s="260"/>
      <c r="E29" s="260"/>
      <c r="F29" s="260"/>
      <c r="G29" s="263"/>
    </row>
    <row r="30" spans="1:7" ht="24.95" customHeight="1" thickBot="1">
      <c r="A30" s="1681" t="s">
        <v>885</v>
      </c>
      <c r="B30" s="1682"/>
      <c r="C30" s="1683"/>
      <c r="D30" s="261">
        <f>SUM(D21:D29)</f>
        <v>0</v>
      </c>
      <c r="E30" s="261">
        <f>SUM(E21:E29)</f>
        <v>0</v>
      </c>
      <c r="F30" s="261">
        <f>SUM(F21:F29)</f>
        <v>0</v>
      </c>
      <c r="G30" s="264">
        <f>SUM(G21:G29)</f>
        <v>0</v>
      </c>
    </row>
    <row r="31" spans="1:7" ht="16.5" customHeight="1" thickBot="1">
      <c r="A31" s="256"/>
      <c r="B31" s="257"/>
      <c r="C31" s="257"/>
      <c r="D31" s="257"/>
      <c r="E31" s="257"/>
      <c r="F31" s="257"/>
      <c r="G31" s="258"/>
    </row>
    <row r="32" spans="1:7" ht="16.5" thickTop="1" thickBot="1"/>
    <row r="33" spans="1:11" ht="16.5" customHeight="1" thickBot="1">
      <c r="A33" s="1684" t="s">
        <v>602</v>
      </c>
      <c r="B33" s="1685"/>
      <c r="C33" s="1685"/>
      <c r="D33" s="1685"/>
      <c r="E33" s="1685"/>
      <c r="F33" s="1685"/>
      <c r="G33" s="1686"/>
    </row>
    <row r="34" spans="1:11" ht="23.25" customHeight="1">
      <c r="A34" s="1704" t="s">
        <v>596</v>
      </c>
      <c r="B34" s="1705"/>
      <c r="C34" s="1706"/>
      <c r="D34" s="488"/>
      <c r="E34" s="488"/>
      <c r="F34" s="500"/>
      <c r="G34" s="501"/>
    </row>
    <row r="35" spans="1:11" ht="23.25" customHeight="1">
      <c r="A35" s="1689" t="s">
        <v>597</v>
      </c>
      <c r="B35" s="1690"/>
      <c r="C35" s="1691"/>
      <c r="D35" s="502"/>
      <c r="E35" s="502"/>
      <c r="F35" s="503"/>
      <c r="G35" s="504"/>
    </row>
    <row r="36" spans="1:11" ht="23.25" customHeight="1">
      <c r="A36" s="1689" t="s">
        <v>598</v>
      </c>
      <c r="B36" s="1690"/>
      <c r="C36" s="1691"/>
      <c r="D36" s="502"/>
      <c r="E36" s="502"/>
      <c r="F36" s="503"/>
      <c r="G36" s="504"/>
    </row>
    <row r="37" spans="1:11" ht="23.25" customHeight="1">
      <c r="A37" s="1689" t="s">
        <v>599</v>
      </c>
      <c r="B37" s="1690"/>
      <c r="C37" s="1691"/>
      <c r="D37" s="502"/>
      <c r="E37" s="502"/>
      <c r="F37" s="503"/>
      <c r="G37" s="504"/>
    </row>
    <row r="38" spans="1:11" ht="23.25" customHeight="1">
      <c r="A38" s="1689" t="s">
        <v>600</v>
      </c>
      <c r="B38" s="1713"/>
      <c r="C38" s="1691"/>
      <c r="D38" s="491"/>
      <c r="E38" s="491"/>
      <c r="F38" s="505"/>
      <c r="G38" s="506"/>
    </row>
    <row r="39" spans="1:11" ht="25.5">
      <c r="A39" s="270" t="s">
        <v>601</v>
      </c>
      <c r="B39" s="1692"/>
      <c r="C39" s="1693"/>
      <c r="D39" s="491"/>
      <c r="E39" s="491"/>
      <c r="F39" s="505"/>
      <c r="G39" s="506"/>
    </row>
    <row r="40" spans="1:11" ht="24" customHeight="1" thickBot="1">
      <c r="A40" s="1681" t="s">
        <v>1416</v>
      </c>
      <c r="B40" s="1682"/>
      <c r="C40" s="1683"/>
      <c r="D40" s="494">
        <f>SUM(D34:D39)</f>
        <v>0</v>
      </c>
      <c r="E40" s="494">
        <f>SUM(E34:E39)</f>
        <v>0</v>
      </c>
      <c r="F40" s="507">
        <f>SUM(F34:F39)</f>
        <v>0</v>
      </c>
      <c r="G40" s="508">
        <f>SUM(G34:G39)</f>
        <v>0</v>
      </c>
    </row>
    <row r="41" spans="1:11" ht="16.5" customHeight="1" thickBot="1">
      <c r="A41" s="1694"/>
      <c r="B41" s="1695"/>
      <c r="C41" s="1695"/>
      <c r="D41" s="1695"/>
      <c r="E41" s="1695"/>
      <c r="F41" s="1695"/>
      <c r="G41" s="1696"/>
    </row>
    <row r="42" spans="1:11" ht="17.25" thickTop="1" thickBot="1">
      <c r="A42" s="253"/>
      <c r="B42" s="253"/>
      <c r="C42" s="253"/>
      <c r="D42" s="253"/>
      <c r="E42" s="253"/>
      <c r="F42" s="253"/>
      <c r="G42" s="253"/>
    </row>
    <row r="43" spans="1:11" ht="17.25" customHeight="1" thickTop="1" thickBot="1">
      <c r="A43" s="1697" t="s">
        <v>603</v>
      </c>
      <c r="B43" s="1698"/>
      <c r="C43" s="1698"/>
      <c r="D43" s="1699"/>
      <c r="E43" s="1699"/>
      <c r="F43" s="1699"/>
      <c r="G43" s="1700"/>
    </row>
    <row r="44" spans="1:11" ht="23.1" customHeight="1">
      <c r="A44" s="1701" t="s">
        <v>604</v>
      </c>
      <c r="B44" s="1702"/>
      <c r="C44" s="1703"/>
      <c r="D44" s="259"/>
      <c r="E44" s="259"/>
      <c r="F44" s="259"/>
      <c r="G44" s="262"/>
    </row>
    <row r="45" spans="1:11" ht="23.1" customHeight="1">
      <c r="A45" s="1707" t="s">
        <v>605</v>
      </c>
      <c r="B45" s="1710"/>
      <c r="C45" s="1711"/>
      <c r="D45" s="260"/>
      <c r="E45" s="260"/>
      <c r="F45" s="260"/>
      <c r="G45" s="263"/>
    </row>
    <row r="46" spans="1:11" ht="23.1" customHeight="1">
      <c r="A46" s="1707" t="s">
        <v>606</v>
      </c>
      <c r="B46" s="1710"/>
      <c r="C46" s="1711"/>
      <c r="D46" s="260"/>
      <c r="E46" s="260"/>
      <c r="F46" s="260"/>
      <c r="G46" s="263"/>
    </row>
    <row r="47" spans="1:11" ht="23.1" customHeight="1">
      <c r="A47" s="1707" t="s">
        <v>607</v>
      </c>
      <c r="B47" s="1708"/>
      <c r="C47" s="1709"/>
      <c r="D47" s="260"/>
      <c r="E47" s="260"/>
      <c r="F47" s="260"/>
      <c r="G47" s="263"/>
    </row>
    <row r="48" spans="1:11" ht="23.1" customHeight="1">
      <c r="A48" s="1707" t="s">
        <v>608</v>
      </c>
      <c r="B48" s="1708"/>
      <c r="C48" s="1709"/>
      <c r="D48" s="260"/>
      <c r="E48" s="260"/>
      <c r="F48" s="260"/>
      <c r="G48" s="263"/>
      <c r="I48" s="2114" t="s">
        <v>1821</v>
      </c>
      <c r="J48" s="2114"/>
      <c r="K48" s="2114"/>
    </row>
    <row r="49" spans="1:11" ht="23.1" customHeight="1">
      <c r="A49" s="1707" t="s">
        <v>609</v>
      </c>
      <c r="B49" s="1708"/>
      <c r="C49" s="1709"/>
      <c r="D49" s="260"/>
      <c r="E49" s="260"/>
      <c r="F49" s="260"/>
      <c r="G49" s="263"/>
      <c r="I49" s="2114"/>
      <c r="J49" s="2114"/>
      <c r="K49" s="2114"/>
    </row>
    <row r="50" spans="1:11" ht="23.1" customHeight="1">
      <c r="A50" s="1707" t="s">
        <v>610</v>
      </c>
      <c r="B50" s="1708"/>
      <c r="C50" s="1709"/>
      <c r="D50" s="260"/>
      <c r="E50" s="260"/>
      <c r="F50" s="260"/>
      <c r="G50" s="263"/>
      <c r="I50" s="1520"/>
      <c r="J50" s="1520"/>
      <c r="K50" s="1520"/>
    </row>
    <row r="51" spans="1:11" ht="23.1" customHeight="1">
      <c r="A51" s="1714" t="s">
        <v>1816</v>
      </c>
      <c r="B51" s="1715"/>
      <c r="C51" s="1709"/>
      <c r="D51" s="260"/>
      <c r="E51" s="260"/>
      <c r="F51" s="260"/>
      <c r="G51" s="263"/>
    </row>
    <row r="52" spans="1:11" ht="23.1" customHeight="1">
      <c r="A52" s="1714" t="s">
        <v>611</v>
      </c>
      <c r="B52" s="1715"/>
      <c r="C52" s="1709"/>
      <c r="D52" s="260"/>
      <c r="E52" s="260"/>
      <c r="F52" s="260"/>
      <c r="G52" s="263"/>
    </row>
    <row r="53" spans="1:11" ht="23.1" customHeight="1">
      <c r="A53" s="1714" t="s">
        <v>612</v>
      </c>
      <c r="B53" s="1715"/>
      <c r="C53" s="1709"/>
      <c r="D53" s="260"/>
      <c r="E53" s="260"/>
      <c r="F53" s="260"/>
      <c r="G53" s="263"/>
    </row>
    <row r="54" spans="1:11" ht="23.1" customHeight="1">
      <c r="A54" s="1714" t="s">
        <v>613</v>
      </c>
      <c r="B54" s="1715"/>
      <c r="C54" s="1709"/>
      <c r="D54" s="260"/>
      <c r="E54" s="260"/>
      <c r="F54" s="260"/>
      <c r="G54" s="263"/>
    </row>
    <row r="55" spans="1:11" ht="23.1" customHeight="1">
      <c r="A55" s="1714" t="s">
        <v>614</v>
      </c>
      <c r="B55" s="1715"/>
      <c r="C55" s="1709"/>
      <c r="D55" s="260"/>
      <c r="E55" s="260"/>
      <c r="F55" s="260"/>
      <c r="G55" s="263"/>
    </row>
    <row r="56" spans="1:11" ht="23.1" customHeight="1">
      <c r="A56" s="1714" t="s">
        <v>615</v>
      </c>
      <c r="B56" s="1715"/>
      <c r="C56" s="1709"/>
      <c r="D56" s="260"/>
      <c r="E56" s="260"/>
      <c r="F56" s="274"/>
      <c r="G56" s="275"/>
    </row>
    <row r="57" spans="1:11" ht="25.5">
      <c r="A57" s="266" t="s">
        <v>290</v>
      </c>
      <c r="B57" s="1687"/>
      <c r="C57" s="1688"/>
      <c r="D57" s="260"/>
      <c r="E57" s="260"/>
      <c r="F57" s="260"/>
      <c r="G57" s="263"/>
    </row>
    <row r="58" spans="1:11" ht="20.25" customHeight="1" thickBot="1">
      <c r="A58" s="1681" t="s">
        <v>1417</v>
      </c>
      <c r="B58" s="1682"/>
      <c r="C58" s="1683"/>
      <c r="D58" s="261">
        <f>SUM(D44:D57)</f>
        <v>0</v>
      </c>
      <c r="E58" s="261">
        <f>SUM(E44:E57)</f>
        <v>0</v>
      </c>
      <c r="F58" s="261">
        <f>SUM(F44:F57)</f>
        <v>0</v>
      </c>
      <c r="G58" s="264">
        <f>SUM(G44:G57)</f>
        <v>0</v>
      </c>
    </row>
    <row r="59" spans="1:11" ht="16.5" customHeight="1" thickBot="1">
      <c r="A59" s="256"/>
      <c r="B59" s="257"/>
      <c r="C59" s="257"/>
      <c r="D59" s="257"/>
      <c r="E59" s="257"/>
      <c r="F59" s="257"/>
      <c r="G59" s="258"/>
    </row>
    <row r="60" spans="1:11" ht="6.75" customHeight="1" thickTop="1"/>
    <row r="61" spans="1:11" ht="15.75" thickBot="1"/>
    <row r="62" spans="1:11" ht="16.5" thickBot="1">
      <c r="A62" s="1684" t="s">
        <v>1115</v>
      </c>
      <c r="B62" s="1685"/>
      <c r="C62" s="1685"/>
      <c r="D62" s="1685"/>
      <c r="E62" s="1685"/>
      <c r="F62" s="1685"/>
      <c r="G62" s="1686"/>
    </row>
    <row r="63" spans="1:11" ht="23.25" customHeight="1">
      <c r="A63" s="1704" t="s">
        <v>615</v>
      </c>
      <c r="B63" s="1705"/>
      <c r="C63" s="1706"/>
      <c r="D63" s="488"/>
      <c r="E63" s="488"/>
      <c r="F63" s="509"/>
      <c r="G63" s="510"/>
    </row>
    <row r="64" spans="1:11" ht="23.25" customHeight="1">
      <c r="A64" s="1689" t="s">
        <v>1117</v>
      </c>
      <c r="B64" s="1690"/>
      <c r="C64" s="1691"/>
      <c r="D64" s="502"/>
      <c r="E64" s="502"/>
      <c r="F64" s="511"/>
      <c r="G64" s="512"/>
    </row>
    <row r="65" spans="1:7" ht="23.25" customHeight="1">
      <c r="A65" s="1689" t="s">
        <v>607</v>
      </c>
      <c r="B65" s="1690"/>
      <c r="C65" s="1691"/>
      <c r="D65" s="502"/>
      <c r="E65" s="502"/>
      <c r="F65" s="511"/>
      <c r="G65" s="512"/>
    </row>
    <row r="66" spans="1:7" ht="23.25" customHeight="1">
      <c r="A66" s="1689" t="s">
        <v>610</v>
      </c>
      <c r="B66" s="1690"/>
      <c r="C66" s="1691"/>
      <c r="D66" s="502"/>
      <c r="E66" s="502"/>
      <c r="F66" s="511"/>
      <c r="G66" s="512"/>
    </row>
    <row r="67" spans="1:7" ht="23.25" customHeight="1">
      <c r="A67" s="1689" t="s">
        <v>1118</v>
      </c>
      <c r="B67" s="1713"/>
      <c r="C67" s="1691"/>
      <c r="D67" s="502"/>
      <c r="E67" s="502"/>
      <c r="F67" s="511"/>
      <c r="G67" s="512"/>
    </row>
    <row r="68" spans="1:7" ht="23.25" customHeight="1">
      <c r="A68" s="1689" t="s">
        <v>1816</v>
      </c>
      <c r="B68" s="1690"/>
      <c r="C68" s="1691"/>
      <c r="D68" s="502"/>
      <c r="E68" s="502"/>
      <c r="F68" s="511"/>
      <c r="G68" s="512"/>
    </row>
    <row r="69" spans="1:7" ht="23.25" customHeight="1">
      <c r="A69" s="1689" t="s">
        <v>612</v>
      </c>
      <c r="B69" s="1713"/>
      <c r="C69" s="1691"/>
      <c r="D69" s="491"/>
      <c r="E69" s="491"/>
      <c r="F69" s="513"/>
      <c r="G69" s="514"/>
    </row>
    <row r="70" spans="1:7" ht="23.25" customHeight="1">
      <c r="A70" s="1689" t="s">
        <v>613</v>
      </c>
      <c r="B70" s="1690"/>
      <c r="C70" s="1691"/>
      <c r="D70" s="491"/>
      <c r="E70" s="491"/>
      <c r="F70" s="513"/>
      <c r="G70" s="514"/>
    </row>
    <row r="71" spans="1:7" ht="23.25" customHeight="1">
      <c r="A71" s="1689" t="s">
        <v>1119</v>
      </c>
      <c r="B71" s="1690"/>
      <c r="C71" s="1691"/>
      <c r="D71" s="491"/>
      <c r="E71" s="491"/>
      <c r="F71" s="513"/>
      <c r="G71" s="514"/>
    </row>
    <row r="72" spans="1:7" ht="25.5">
      <c r="A72" s="270" t="s">
        <v>601</v>
      </c>
      <c r="B72" s="1692"/>
      <c r="C72" s="1693"/>
      <c r="D72" s="491"/>
      <c r="E72" s="491"/>
      <c r="F72" s="513"/>
      <c r="G72" s="514"/>
    </row>
    <row r="73" spans="1:7" ht="26.25" customHeight="1" thickBot="1">
      <c r="A73" s="1681" t="s">
        <v>1418</v>
      </c>
      <c r="B73" s="1682"/>
      <c r="C73" s="1683"/>
      <c r="D73" s="494">
        <f>SUM(D63:D72)</f>
        <v>0</v>
      </c>
      <c r="E73" s="494">
        <f>SUM(E63:E72)</f>
        <v>0</v>
      </c>
      <c r="F73" s="507">
        <f>F69</f>
        <v>0</v>
      </c>
      <c r="G73" s="508">
        <f>SUM(G63:G72)</f>
        <v>0</v>
      </c>
    </row>
    <row r="74" spans="1:7" ht="16.5" customHeight="1" thickBot="1">
      <c r="A74" s="1694"/>
      <c r="B74" s="1695"/>
      <c r="C74" s="1695"/>
      <c r="D74" s="1695"/>
      <c r="E74" s="1695"/>
      <c r="F74" s="1695"/>
      <c r="G74" s="1696"/>
    </row>
    <row r="75" spans="1:7" ht="17.25" thickTop="1" thickBot="1">
      <c r="A75" s="253"/>
      <c r="B75" s="253"/>
      <c r="C75" s="253"/>
      <c r="D75" s="253"/>
      <c r="E75" s="253"/>
      <c r="F75" s="253"/>
      <c r="G75" s="253"/>
    </row>
    <row r="76" spans="1:7" ht="17.25" thickTop="1" thickBot="1">
      <c r="A76" s="1697" t="s">
        <v>1116</v>
      </c>
      <c r="B76" s="1698"/>
      <c r="C76" s="1698"/>
      <c r="D76" s="1699"/>
      <c r="E76" s="1699"/>
      <c r="F76" s="1699"/>
      <c r="G76" s="1700"/>
    </row>
    <row r="77" spans="1:7" ht="23.25" customHeight="1">
      <c r="A77" s="1701" t="s">
        <v>1120</v>
      </c>
      <c r="B77" s="1702"/>
      <c r="C77" s="1703"/>
      <c r="D77" s="259"/>
      <c r="E77" s="259"/>
      <c r="F77" s="259"/>
      <c r="G77" s="262"/>
    </row>
    <row r="78" spans="1:7" ht="23.25" customHeight="1">
      <c r="A78" s="1707" t="s">
        <v>1121</v>
      </c>
      <c r="B78" s="1710"/>
      <c r="C78" s="1711"/>
      <c r="D78" s="260"/>
      <c r="E78" s="260"/>
      <c r="F78" s="260"/>
      <c r="G78" s="263"/>
    </row>
    <row r="79" spans="1:7" ht="23.25" customHeight="1">
      <c r="A79" s="1707" t="s">
        <v>1122</v>
      </c>
      <c r="B79" s="1710"/>
      <c r="C79" s="1711"/>
      <c r="D79" s="260"/>
      <c r="E79" s="260"/>
      <c r="F79" s="260"/>
      <c r="G79" s="263"/>
    </row>
    <row r="80" spans="1:7" ht="23.25" customHeight="1">
      <c r="A80" s="1707" t="s">
        <v>1123</v>
      </c>
      <c r="B80" s="1708"/>
      <c r="C80" s="1709"/>
      <c r="D80" s="260"/>
      <c r="E80" s="260"/>
      <c r="F80" s="274"/>
      <c r="G80" s="275"/>
    </row>
    <row r="81" spans="1:7" ht="23.25" customHeight="1">
      <c r="A81" s="1707" t="s">
        <v>1124</v>
      </c>
      <c r="B81" s="1708"/>
      <c r="C81" s="1709"/>
      <c r="D81" s="260"/>
      <c r="E81" s="260"/>
      <c r="F81" s="274"/>
      <c r="G81" s="275"/>
    </row>
    <row r="82" spans="1:7" ht="23.25" customHeight="1">
      <c r="A82" s="1707" t="s">
        <v>1125</v>
      </c>
      <c r="B82" s="1708"/>
      <c r="C82" s="1709"/>
      <c r="D82" s="260"/>
      <c r="E82" s="260"/>
      <c r="F82" s="274"/>
      <c r="G82" s="275"/>
    </row>
    <row r="83" spans="1:7" ht="28.5" customHeight="1">
      <c r="A83" s="266" t="s">
        <v>290</v>
      </c>
      <c r="B83" s="1687"/>
      <c r="C83" s="1688"/>
      <c r="D83" s="260"/>
      <c r="E83" s="260"/>
      <c r="F83" s="274"/>
      <c r="G83" s="275"/>
    </row>
    <row r="84" spans="1:7" ht="26.25" customHeight="1" thickBot="1">
      <c r="A84" s="1681" t="s">
        <v>1419</v>
      </c>
      <c r="B84" s="1682"/>
      <c r="C84" s="1683"/>
      <c r="D84" s="261">
        <f>SUM(D77:D83)</f>
        <v>0</v>
      </c>
      <c r="E84" s="261">
        <f>SUM(E77:E83)</f>
        <v>0</v>
      </c>
      <c r="F84" s="261">
        <f>SUM(F77:F83)</f>
        <v>0</v>
      </c>
      <c r="G84" s="264">
        <f>SUM(G77:G83)</f>
        <v>0</v>
      </c>
    </row>
    <row r="85" spans="1:7" ht="16.5" customHeight="1" thickBot="1">
      <c r="A85" s="256"/>
      <c r="B85" s="257"/>
      <c r="C85" s="257"/>
      <c r="D85" s="257"/>
      <c r="E85" s="257"/>
      <c r="F85" s="257"/>
      <c r="G85" s="258"/>
    </row>
    <row r="86" spans="1:7" ht="16.5" thickTop="1" thickBot="1"/>
    <row r="87" spans="1:7" ht="16.5" thickBot="1">
      <c r="A87" s="1684" t="s">
        <v>1126</v>
      </c>
      <c r="B87" s="1685"/>
      <c r="C87" s="1685"/>
      <c r="D87" s="1685"/>
      <c r="E87" s="1685"/>
      <c r="F87" s="1685"/>
      <c r="G87" s="1686"/>
    </row>
    <row r="88" spans="1:7" ht="23.25" customHeight="1">
      <c r="A88" s="1704" t="s">
        <v>1435</v>
      </c>
      <c r="B88" s="1705"/>
      <c r="C88" s="1706"/>
      <c r="D88" s="260"/>
      <c r="E88" s="1054"/>
      <c r="F88" s="509"/>
      <c r="G88" s="510"/>
    </row>
    <row r="89" spans="1:7" ht="23.25" customHeight="1">
      <c r="A89" s="1689" t="s">
        <v>1127</v>
      </c>
      <c r="B89" s="1690"/>
      <c r="C89" s="1691"/>
      <c r="D89" s="260"/>
      <c r="E89" s="1054"/>
      <c r="F89" s="511"/>
      <c r="G89" s="512"/>
    </row>
    <row r="90" spans="1:7" ht="23.25" customHeight="1">
      <c r="A90" s="1689" t="s">
        <v>1128</v>
      </c>
      <c r="B90" s="1690"/>
      <c r="C90" s="1691"/>
      <c r="D90" s="260"/>
      <c r="E90" s="1054"/>
      <c r="F90" s="511"/>
      <c r="G90" s="512"/>
    </row>
    <row r="91" spans="1:7" ht="25.5">
      <c r="A91" s="270" t="s">
        <v>601</v>
      </c>
      <c r="B91" s="1692"/>
      <c r="C91" s="1693"/>
      <c r="D91" s="260"/>
      <c r="E91" s="260"/>
      <c r="F91" s="513"/>
      <c r="G91" s="514"/>
    </row>
    <row r="92" spans="1:7" ht="26.25" customHeight="1" thickBot="1">
      <c r="A92" s="1681" t="s">
        <v>1420</v>
      </c>
      <c r="B92" s="1682"/>
      <c r="C92" s="1683"/>
      <c r="D92" s="494">
        <f>SUM(D88:D91)</f>
        <v>0</v>
      </c>
      <c r="E92" s="494">
        <f>SUM(E88:E91)</f>
        <v>0</v>
      </c>
      <c r="F92" s="507">
        <v>0</v>
      </c>
      <c r="G92" s="508">
        <v>0</v>
      </c>
    </row>
    <row r="93" spans="1:7" ht="16.5" customHeight="1" thickBot="1">
      <c r="A93" s="1694"/>
      <c r="B93" s="1695"/>
      <c r="C93" s="1695"/>
      <c r="D93" s="1695"/>
      <c r="E93" s="1695"/>
      <c r="F93" s="1695"/>
      <c r="G93" s="1696"/>
    </row>
    <row r="94" spans="1:7" ht="17.25" thickTop="1" thickBot="1">
      <c r="A94" s="253"/>
      <c r="B94" s="253"/>
      <c r="C94" s="253"/>
      <c r="D94" s="253"/>
      <c r="E94" s="253"/>
      <c r="F94" s="253"/>
      <c r="G94" s="253"/>
    </row>
    <row r="95" spans="1:7" ht="17.25" thickTop="1" thickBot="1">
      <c r="A95" s="1697" t="s">
        <v>1129</v>
      </c>
      <c r="B95" s="1698"/>
      <c r="C95" s="1698"/>
      <c r="D95" s="1699"/>
      <c r="E95" s="1699"/>
      <c r="F95" s="1699"/>
      <c r="G95" s="1700"/>
    </row>
    <row r="96" spans="1:7" ht="23.25" customHeight="1">
      <c r="A96" s="1701" t="s">
        <v>1130</v>
      </c>
      <c r="B96" s="1702"/>
      <c r="C96" s="1703"/>
      <c r="D96" s="259"/>
      <c r="E96" s="259"/>
      <c r="F96" s="259"/>
      <c r="G96" s="262"/>
    </row>
    <row r="97" spans="1:7" ht="23.25" customHeight="1">
      <c r="A97" s="1707" t="s">
        <v>1131</v>
      </c>
      <c r="B97" s="1710"/>
      <c r="C97" s="1711"/>
      <c r="D97" s="260"/>
      <c r="E97" s="260"/>
      <c r="F97" s="260"/>
      <c r="G97" s="263"/>
    </row>
    <row r="98" spans="1:7" ht="25.5">
      <c r="A98" s="266" t="s">
        <v>290</v>
      </c>
      <c r="B98" s="1687"/>
      <c r="C98" s="1688"/>
      <c r="D98" s="260"/>
      <c r="E98" s="260"/>
      <c r="F98" s="278"/>
      <c r="G98" s="279"/>
    </row>
    <row r="99" spans="1:7" ht="26.25" customHeight="1" thickBot="1">
      <c r="A99" s="1681" t="s">
        <v>1421</v>
      </c>
      <c r="B99" s="1682"/>
      <c r="C99" s="1683"/>
      <c r="D99" s="261">
        <f>SUM(D96:D98)</f>
        <v>0</v>
      </c>
      <c r="E99" s="261">
        <f>SUM(E96:E98)</f>
        <v>0</v>
      </c>
      <c r="F99" s="261">
        <f>SUM(F96:F98)</f>
        <v>0</v>
      </c>
      <c r="G99" s="264">
        <f>SUM(G96:G98)</f>
        <v>0</v>
      </c>
    </row>
    <row r="100" spans="1:7" ht="16.5" customHeight="1" thickBot="1">
      <c r="A100" s="256"/>
      <c r="B100" s="257"/>
      <c r="C100" s="257"/>
      <c r="D100" s="257"/>
      <c r="E100" s="257"/>
      <c r="F100" s="257"/>
      <c r="G100" s="258"/>
    </row>
    <row r="101" spans="1:7" ht="16.5" thickTop="1" thickBot="1"/>
    <row r="102" spans="1:7" ht="17.25" thickTop="1" thickBot="1">
      <c r="A102" s="1697" t="s">
        <v>1132</v>
      </c>
      <c r="B102" s="1698"/>
      <c r="C102" s="1698"/>
      <c r="D102" s="1699"/>
      <c r="E102" s="1699"/>
      <c r="F102" s="1699"/>
      <c r="G102" s="1700"/>
    </row>
    <row r="103" spans="1:7" ht="23.25" customHeight="1">
      <c r="A103" s="1701" t="s">
        <v>1133</v>
      </c>
      <c r="B103" s="1702"/>
      <c r="C103" s="1703"/>
      <c r="D103" s="259"/>
      <c r="E103" s="259"/>
      <c r="F103" s="276"/>
      <c r="G103" s="277"/>
    </row>
    <row r="104" spans="1:7" ht="23.25" customHeight="1">
      <c r="A104" s="1707" t="s">
        <v>202</v>
      </c>
      <c r="B104" s="1710"/>
      <c r="C104" s="1711"/>
      <c r="D104" s="260"/>
      <c r="E104" s="260"/>
      <c r="F104" s="274"/>
      <c r="G104" s="275"/>
    </row>
    <row r="105" spans="1:7" ht="23.25" customHeight="1">
      <c r="A105" s="1707" t="s">
        <v>1436</v>
      </c>
      <c r="B105" s="1710"/>
      <c r="C105" s="1711"/>
      <c r="D105" s="260"/>
      <c r="E105" s="260"/>
      <c r="F105" s="274"/>
      <c r="G105" s="275"/>
    </row>
    <row r="106" spans="1:7" ht="23.25" customHeight="1">
      <c r="A106" s="1707" t="s">
        <v>203</v>
      </c>
      <c r="B106" s="1708"/>
      <c r="C106" s="1709"/>
      <c r="D106" s="260"/>
      <c r="E106" s="260"/>
      <c r="F106" s="274"/>
      <c r="G106" s="275"/>
    </row>
    <row r="107" spans="1:7" ht="23.25" customHeight="1">
      <c r="A107" s="1707" t="s">
        <v>204</v>
      </c>
      <c r="B107" s="1708"/>
      <c r="C107" s="1709"/>
      <c r="D107" s="260"/>
      <c r="E107" s="260"/>
      <c r="F107" s="274"/>
      <c r="G107" s="275"/>
    </row>
    <row r="108" spans="1:7" ht="25.5">
      <c r="A108" s="266" t="s">
        <v>290</v>
      </c>
      <c r="B108" s="1687"/>
      <c r="C108" s="1688"/>
      <c r="D108" s="260"/>
      <c r="E108" s="260"/>
      <c r="F108" s="274"/>
      <c r="G108" s="275"/>
    </row>
    <row r="109" spans="1:7" ht="26.25" customHeight="1" thickBot="1">
      <c r="A109" s="1681" t="s">
        <v>628</v>
      </c>
      <c r="B109" s="1682"/>
      <c r="C109" s="1683"/>
      <c r="D109" s="261">
        <f>SUM(D103:D108)</f>
        <v>0</v>
      </c>
      <c r="E109" s="261">
        <f>SUM(E103:E108)</f>
        <v>0</v>
      </c>
      <c r="F109" s="261">
        <f>SUM(F103:F108)</f>
        <v>0</v>
      </c>
      <c r="G109" s="264">
        <f>SUM(G103:G108)</f>
        <v>0</v>
      </c>
    </row>
    <row r="110" spans="1:7" ht="16.5" customHeight="1" thickBot="1">
      <c r="A110" s="256"/>
      <c r="B110" s="257"/>
      <c r="C110" s="257"/>
      <c r="D110" s="257"/>
      <c r="E110" s="257"/>
      <c r="F110" s="257"/>
      <c r="G110" s="258"/>
    </row>
    <row r="111" spans="1:7" ht="16.5" thickTop="1" thickBot="1"/>
    <row r="112" spans="1:7" ht="16.5" thickBot="1">
      <c r="A112" s="1684" t="s">
        <v>205</v>
      </c>
      <c r="B112" s="1685"/>
      <c r="C112" s="1685"/>
      <c r="D112" s="1685"/>
      <c r="E112" s="1685"/>
      <c r="F112" s="1685"/>
      <c r="G112" s="1686"/>
    </row>
    <row r="113" spans="1:10" ht="33.75" customHeight="1" thickBot="1">
      <c r="A113" s="1662" t="s">
        <v>206</v>
      </c>
      <c r="B113" s="1663"/>
      <c r="C113" s="1664"/>
      <c r="D113" s="494">
        <f>D10+D17+D30+D40+D58+D73+D84+D92+D99+D109</f>
        <v>0</v>
      </c>
      <c r="E113" s="494">
        <f>E10+E17+E30+E40+E58+E73+E84+E92+E99+E109</f>
        <v>0</v>
      </c>
      <c r="F113" s="494">
        <f>F10+F17+F30+F40+F58+F73+F84+F92+F99+F109</f>
        <v>0</v>
      </c>
      <c r="G113" s="515">
        <f>G10+G17+G30+G40+G58+G73+G84+G92+G99+G109</f>
        <v>0</v>
      </c>
    </row>
    <row r="114" spans="1:10" ht="33.75" customHeight="1">
      <c r="A114" s="1665" t="s">
        <v>207</v>
      </c>
      <c r="B114" s="1666"/>
      <c r="C114" s="1666"/>
      <c r="D114" s="2151"/>
      <c r="E114" s="2152"/>
      <c r="F114" s="516"/>
      <c r="G114" s="517"/>
    </row>
    <row r="115" spans="1:10" ht="33.75" customHeight="1">
      <c r="A115" s="1668" t="s">
        <v>1987</v>
      </c>
      <c r="B115" s="1669"/>
      <c r="C115" s="1669"/>
      <c r="D115" s="2153"/>
      <c r="E115" s="2154"/>
      <c r="F115" s="518"/>
      <c r="G115" s="519"/>
    </row>
    <row r="116" spans="1:10" ht="33.75" customHeight="1">
      <c r="A116" s="1668" t="s">
        <v>554</v>
      </c>
      <c r="B116" s="2153"/>
      <c r="C116" s="2153"/>
      <c r="D116" s="2153"/>
      <c r="E116" s="2154"/>
      <c r="F116" s="518"/>
      <c r="G116" s="519"/>
    </row>
    <row r="117" spans="1:10" ht="33.75" customHeight="1">
      <c r="A117" s="1668" t="s">
        <v>382</v>
      </c>
      <c r="B117" s="2153"/>
      <c r="C117" s="2153"/>
      <c r="D117" s="2153"/>
      <c r="E117" s="2154"/>
      <c r="F117" s="520"/>
      <c r="G117" s="521"/>
      <c r="I117" s="1171" t="s">
        <v>1296</v>
      </c>
      <c r="J117" s="1171" t="s">
        <v>1297</v>
      </c>
    </row>
    <row r="118" spans="1:10" ht="33.75" customHeight="1" thickBot="1">
      <c r="A118" s="1676" t="s">
        <v>383</v>
      </c>
      <c r="B118" s="1677"/>
      <c r="C118" s="1678"/>
      <c r="D118" s="2155"/>
      <c r="E118" s="2156"/>
      <c r="F118" s="522">
        <f>F113-(F114+F115+F116+F117)</f>
        <v>0</v>
      </c>
      <c r="G118" s="523">
        <f>G113-(G114+G115+G116+G117)</f>
        <v>0</v>
      </c>
      <c r="I118" s="924" t="e">
        <f>F118*'10% Package Page 19'!B9</f>
        <v>#DIV/0!</v>
      </c>
      <c r="J118" s="924" t="e">
        <f>G118*'10% Package Page 19'!B15</f>
        <v>#DIV/0!</v>
      </c>
    </row>
    <row r="119" spans="1:10" ht="15.75">
      <c r="A119" s="255"/>
      <c r="B119" s="255"/>
      <c r="C119" s="280"/>
      <c r="D119" s="281"/>
      <c r="E119" s="281"/>
      <c r="F119" s="281"/>
      <c r="G119" s="281"/>
    </row>
    <row r="120" spans="1:10" ht="32.25" customHeight="1">
      <c r="A120" s="1680" t="s">
        <v>1414</v>
      </c>
      <c r="B120" s="1520"/>
      <c r="C120" s="1520"/>
      <c r="D120" s="1520"/>
      <c r="E120" s="1520"/>
      <c r="F120" s="1520"/>
      <c r="G120" s="1520"/>
    </row>
    <row r="121" spans="1:10" ht="15.75">
      <c r="A121" s="255"/>
      <c r="B121" s="255"/>
      <c r="C121" s="280"/>
      <c r="D121" s="281"/>
      <c r="E121" s="281"/>
      <c r="F121" s="281"/>
      <c r="G121" s="281"/>
    </row>
    <row r="122" spans="1:10" ht="15.75" thickBot="1"/>
    <row r="123" spans="1:10" ht="30.75" customHeight="1" thickBot="1">
      <c r="A123" s="1672" t="s">
        <v>1415</v>
      </c>
      <c r="B123" s="1673"/>
      <c r="C123" s="1673"/>
      <c r="D123" s="1674"/>
      <c r="E123" s="1674"/>
      <c r="F123" s="1675"/>
      <c r="G123" s="316"/>
    </row>
  </sheetData>
  <sheetProtection password="FEF7" sheet="1" objects="1" scenarios="1"/>
  <mergeCells count="102">
    <mergeCell ref="A3:G3"/>
    <mergeCell ref="A5:C5"/>
    <mergeCell ref="A6:G6"/>
    <mergeCell ref="A7:C7"/>
    <mergeCell ref="A8:C8"/>
    <mergeCell ref="A9:C9"/>
    <mergeCell ref="A17:C17"/>
    <mergeCell ref="A18:G18"/>
    <mergeCell ref="A19:G19"/>
    <mergeCell ref="A20:G20"/>
    <mergeCell ref="A21:B21"/>
    <mergeCell ref="A22:B22"/>
    <mergeCell ref="A10:C10"/>
    <mergeCell ref="A11:G11"/>
    <mergeCell ref="A13:G13"/>
    <mergeCell ref="A14:B14"/>
    <mergeCell ref="A15:C15"/>
    <mergeCell ref="A16:C16"/>
    <mergeCell ref="A30:C30"/>
    <mergeCell ref="A33:G33"/>
    <mergeCell ref="A34:C34"/>
    <mergeCell ref="A35:C35"/>
    <mergeCell ref="A36:C36"/>
    <mergeCell ref="A37:C37"/>
    <mergeCell ref="A23:B23"/>
    <mergeCell ref="A24:C24"/>
    <mergeCell ref="A25:C25"/>
    <mergeCell ref="A26:C26"/>
    <mergeCell ref="A27:C27"/>
    <mergeCell ref="B29:C29"/>
    <mergeCell ref="I48:K50"/>
    <mergeCell ref="A49:C49"/>
    <mergeCell ref="A50:C50"/>
    <mergeCell ref="A38:C38"/>
    <mergeCell ref="B39:C39"/>
    <mergeCell ref="A40:C40"/>
    <mergeCell ref="A41:G41"/>
    <mergeCell ref="A43:G43"/>
    <mergeCell ref="A44:C44"/>
    <mergeCell ref="A51:C51"/>
    <mergeCell ref="A52:C52"/>
    <mergeCell ref="A53:C53"/>
    <mergeCell ref="A54:C54"/>
    <mergeCell ref="A55:C55"/>
    <mergeCell ref="A56:C56"/>
    <mergeCell ref="A45:C45"/>
    <mergeCell ref="A46:C46"/>
    <mergeCell ref="A47:C47"/>
    <mergeCell ref="A48:C48"/>
    <mergeCell ref="A66:C66"/>
    <mergeCell ref="A67:C67"/>
    <mergeCell ref="A68:C68"/>
    <mergeCell ref="A69:C69"/>
    <mergeCell ref="A70:C70"/>
    <mergeCell ref="A71:C71"/>
    <mergeCell ref="B57:C57"/>
    <mergeCell ref="A58:C58"/>
    <mergeCell ref="A62:G62"/>
    <mergeCell ref="A63:C63"/>
    <mergeCell ref="A64:C64"/>
    <mergeCell ref="A65:C65"/>
    <mergeCell ref="A79:C79"/>
    <mergeCell ref="A80:C80"/>
    <mergeCell ref="A81:C81"/>
    <mergeCell ref="A82:C82"/>
    <mergeCell ref="B83:C83"/>
    <mergeCell ref="A84:C84"/>
    <mergeCell ref="B72:C72"/>
    <mergeCell ref="A73:C73"/>
    <mergeCell ref="A74:G74"/>
    <mergeCell ref="A76:G76"/>
    <mergeCell ref="A77:C77"/>
    <mergeCell ref="A78:C78"/>
    <mergeCell ref="A93:G93"/>
    <mergeCell ref="A95:G95"/>
    <mergeCell ref="A96:C96"/>
    <mergeCell ref="A97:C97"/>
    <mergeCell ref="B98:C98"/>
    <mergeCell ref="A99:C99"/>
    <mergeCell ref="A87:G87"/>
    <mergeCell ref="A88:C88"/>
    <mergeCell ref="A89:C89"/>
    <mergeCell ref="A90:C90"/>
    <mergeCell ref="B91:C91"/>
    <mergeCell ref="A92:C92"/>
    <mergeCell ref="A120:G120"/>
    <mergeCell ref="A123:F123"/>
    <mergeCell ref="A114:E114"/>
    <mergeCell ref="A115:E115"/>
    <mergeCell ref="A116:E116"/>
    <mergeCell ref="A117:E117"/>
    <mergeCell ref="A118:E118"/>
    <mergeCell ref="A102:G102"/>
    <mergeCell ref="A103:C103"/>
    <mergeCell ref="A104:C104"/>
    <mergeCell ref="A109:C109"/>
    <mergeCell ref="A112:G112"/>
    <mergeCell ref="A113:C113"/>
    <mergeCell ref="A105:C105"/>
    <mergeCell ref="A106:C106"/>
    <mergeCell ref="A107:C107"/>
    <mergeCell ref="B108:C108"/>
  </mergeCells>
  <phoneticPr fontId="5" type="noConversion"/>
  <conditionalFormatting sqref="F8 F14:G14 F16:G16 F21:G29 F34:G39 F44:G55 F57:G57 F77:G79 G123 F114:G117 F96:G98 D88:E91 I48:K50">
    <cfRule type="expression" dxfId="292" priority="1" stopIfTrue="1">
      <formula>$J$1=1</formula>
    </cfRule>
  </conditionalFormatting>
  <dataValidations count="1">
    <dataValidation type="custom" allowBlank="1" showInputMessage="1" showErrorMessage="1" error="Page 5, Section B does not show you are applying for Tax Credits. Thus, input is not allowed." sqref="F8 G123 D88:E91 F114:G117 F96:G98 F77:G79 F57:G57 F44:G55 F34:G39 F21:G29 F16:G16 F14:G14">
      <formula1>$I$1=1</formula1>
    </dataValidation>
  </dataValidations>
  <pageMargins left="0.5" right="0.5" top="1" bottom="0.4" header="0.5" footer="0.5"/>
  <pageSetup firstPageNumber="14" orientation="portrait" useFirstPageNumber="1" r:id="rId1"/>
  <headerFooter alignWithMargins="0">
    <oddFooter>&amp;C10% Package Page &amp;P</oddFooter>
  </headerFooter>
  <rowBreaks count="4" manualBreakCount="4">
    <brk id="32" max="6" man="1"/>
    <brk id="61" max="6" man="1"/>
    <brk id="86" max="6" man="1"/>
    <brk id="111" max="6" man="1"/>
  </rowBreaks>
</worksheet>
</file>

<file path=xl/worksheets/sheet61.xml><?xml version="1.0" encoding="utf-8"?>
<worksheet xmlns="http://schemas.openxmlformats.org/spreadsheetml/2006/main" xmlns:r="http://schemas.openxmlformats.org/officeDocument/2006/relationships">
  <sheetPr>
    <pageSetUpPr autoPageBreaks="0"/>
  </sheetPr>
  <dimension ref="A1:J45"/>
  <sheetViews>
    <sheetView showGridLines="0" showRowColHeaders="0" workbookViewId="0">
      <selection sqref="A1:J1"/>
    </sheetView>
  </sheetViews>
  <sheetFormatPr defaultRowHeight="12.75"/>
  <cols>
    <col min="1" max="1" width="12.7109375" customWidth="1"/>
    <col min="2" max="2" width="13.140625" customWidth="1"/>
    <col min="3" max="3" width="13.28515625" customWidth="1"/>
    <col min="4" max="4" width="3.140625" customWidth="1"/>
    <col min="5" max="6" width="12.140625" customWidth="1"/>
    <col min="7" max="7" width="10.5703125" customWidth="1"/>
    <col min="8" max="8" width="14.5703125" customWidth="1"/>
    <col min="9" max="9" width="23.28515625" customWidth="1"/>
  </cols>
  <sheetData>
    <row r="1" spans="1:10" ht="15.75">
      <c r="A1" s="83" t="s">
        <v>3</v>
      </c>
      <c r="B1" s="15"/>
      <c r="C1" s="15"/>
      <c r="D1" s="15"/>
      <c r="E1" s="15"/>
      <c r="F1" s="15"/>
      <c r="G1" s="15"/>
      <c r="H1" s="15"/>
      <c r="I1" s="800">
        <f>'Page 5'!AB10</f>
        <v>0</v>
      </c>
      <c r="J1" s="800">
        <f>'Page 5'!AC10</f>
        <v>0</v>
      </c>
    </row>
    <row r="2" spans="1:10" ht="16.5" thickBot="1">
      <c r="A2" s="9"/>
    </row>
    <row r="3" spans="1:10" ht="13.5" thickBot="1">
      <c r="A3" s="343" t="s">
        <v>4</v>
      </c>
      <c r="B3" s="344"/>
      <c r="C3" s="344"/>
      <c r="D3" s="344"/>
      <c r="E3" s="344"/>
      <c r="F3" s="344"/>
      <c r="G3" s="344"/>
      <c r="H3" s="345"/>
    </row>
    <row r="4" spans="1:10" ht="54" customHeight="1" thickTop="1" thickBot="1">
      <c r="A4" s="323" t="s">
        <v>5</v>
      </c>
      <c r="B4" s="323" t="s">
        <v>6</v>
      </c>
      <c r="C4" s="323" t="s">
        <v>7</v>
      </c>
      <c r="D4" s="1763" t="s">
        <v>8</v>
      </c>
      <c r="E4" s="1764"/>
      <c r="F4" s="323" t="s">
        <v>1438</v>
      </c>
      <c r="G4" s="322" t="s">
        <v>1448</v>
      </c>
      <c r="H4" s="352" t="s">
        <v>1009</v>
      </c>
    </row>
    <row r="5" spans="1:10" ht="13.5" thickTop="1">
      <c r="A5" s="319" t="s">
        <v>9</v>
      </c>
      <c r="B5" s="1769" t="s">
        <v>1439</v>
      </c>
      <c r="C5" s="1771">
        <f>325000</f>
        <v>325000</v>
      </c>
      <c r="D5" s="336" t="s">
        <v>1437</v>
      </c>
      <c r="E5" s="330" t="s">
        <v>1010</v>
      </c>
      <c r="F5" s="1771">
        <f>IF(D5="",C5,(C5 *1.3))</f>
        <v>422500</v>
      </c>
      <c r="G5" s="1797" t="s">
        <v>10</v>
      </c>
      <c r="H5" s="1771">
        <v>16900</v>
      </c>
      <c r="I5" s="800" t="s">
        <v>152</v>
      </c>
    </row>
    <row r="6" spans="1:10" ht="13.5" thickBot="1">
      <c r="A6" s="353">
        <v>325000</v>
      </c>
      <c r="B6" s="1770"/>
      <c r="C6" s="1772"/>
      <c r="D6" s="337"/>
      <c r="E6" s="331" t="s">
        <v>1011</v>
      </c>
      <c r="F6" s="1789"/>
      <c r="G6" s="1798"/>
      <c r="H6" s="1772"/>
      <c r="I6" s="800">
        <f>'Page 5'!AB46</f>
        <v>0</v>
      </c>
    </row>
    <row r="7" spans="1:10" ht="13.5" thickTop="1">
      <c r="A7" s="2162">
        <f>'10% Package Page 14-18'!F10</f>
        <v>0</v>
      </c>
      <c r="B7" s="2159" t="e">
        <f>IF('10% Package Page 8'!I23&lt;'10% Package Page 8'!N23,'10% Package Page 8'!I23,'10% Package Page 8'!N23)</f>
        <v>#DIV/0!</v>
      </c>
      <c r="C7" s="1744" t="e">
        <f>A7*B7</f>
        <v>#DIV/0!</v>
      </c>
      <c r="D7" s="1765" t="s">
        <v>1988</v>
      </c>
      <c r="E7" s="1766"/>
      <c r="F7" s="1790" t="e">
        <f>C7</f>
        <v>#DIV/0!</v>
      </c>
      <c r="G7" s="359"/>
      <c r="H7" s="1744" t="e">
        <f>F7*G8</f>
        <v>#DIV/0!</v>
      </c>
    </row>
    <row r="8" spans="1:10" ht="13.5" thickBot="1">
      <c r="A8" s="2163"/>
      <c r="B8" s="2160"/>
      <c r="C8" s="1745"/>
      <c r="D8" s="1767"/>
      <c r="E8" s="1768"/>
      <c r="F8" s="1791"/>
      <c r="G8" s="778">
        <v>0.04</v>
      </c>
      <c r="H8" s="1745"/>
    </row>
    <row r="9" spans="1:10" ht="13.5" thickTop="1">
      <c r="A9" s="2164">
        <f>'10% Package Page 14-18'!F118-'10% Package Page 14-18'!F10</f>
        <v>0</v>
      </c>
      <c r="B9" s="2159" t="e">
        <f>IF('10% Package Page 8'!I23&lt;'10% Package Page 8'!N23,'10% Package Page 8'!I23,'10% Package Page 8'!N23)</f>
        <v>#DIV/0!</v>
      </c>
      <c r="C9" s="1744" t="e">
        <f>A9*B9</f>
        <v>#DIV/0!</v>
      </c>
      <c r="D9" s="1062" t="str">
        <f>IF('Page 7'!AC21=1,"X","")</f>
        <v/>
      </c>
      <c r="E9" s="330" t="s">
        <v>1010</v>
      </c>
      <c r="F9" s="1790" t="e">
        <f>IF(D9="",C9,(C9 *1.3))</f>
        <v>#DIV/0!</v>
      </c>
      <c r="G9" s="359"/>
      <c r="H9" s="1744" t="e">
        <f>F9*G10</f>
        <v>#DIV/0!</v>
      </c>
    </row>
    <row r="10" spans="1:10" ht="13.5" thickBot="1">
      <c r="A10" s="2163"/>
      <c r="B10" s="2160"/>
      <c r="C10" s="1745"/>
      <c r="D10" s="1063" t="str">
        <f>IF('Page 7'!AC21&lt;1,"X","")</f>
        <v>X</v>
      </c>
      <c r="E10" s="331" t="s">
        <v>1011</v>
      </c>
      <c r="F10" s="1791"/>
      <c r="G10" s="778">
        <v>0.04</v>
      </c>
      <c r="H10" s="1745"/>
    </row>
    <row r="11" spans="1:10" ht="14.25" thickTop="1" thickBot="1">
      <c r="A11" s="354"/>
      <c r="B11" s="317"/>
      <c r="C11" s="317"/>
      <c r="D11" s="317"/>
      <c r="E11" s="317"/>
      <c r="F11" s="317"/>
      <c r="G11" s="317"/>
      <c r="H11" s="355"/>
    </row>
    <row r="12" spans="1:10" ht="54.75" customHeight="1" thickTop="1" thickBot="1">
      <c r="A12" s="357" t="s">
        <v>1449</v>
      </c>
      <c r="B12" s="323" t="s">
        <v>6</v>
      </c>
      <c r="C12" s="323" t="s">
        <v>7</v>
      </c>
      <c r="D12" s="1763" t="s">
        <v>8</v>
      </c>
      <c r="E12" s="1764"/>
      <c r="F12" s="323" t="s">
        <v>1438</v>
      </c>
      <c r="G12" s="322" t="s">
        <v>1448</v>
      </c>
      <c r="H12" s="352" t="s">
        <v>1447</v>
      </c>
    </row>
    <row r="13" spans="1:10" ht="14.25" thickTop="1" thickBot="1">
      <c r="A13" s="329" t="s">
        <v>9</v>
      </c>
      <c r="B13" s="1799" t="s">
        <v>1441</v>
      </c>
      <c r="C13" s="1761">
        <v>630000</v>
      </c>
      <c r="D13" s="334" t="s">
        <v>1440</v>
      </c>
      <c r="E13" s="332" t="s">
        <v>1010</v>
      </c>
      <c r="F13" s="1771">
        <f>IF(D13="",C13,(C13 *1.3))</f>
        <v>819000</v>
      </c>
      <c r="G13" s="2168" t="s">
        <v>11</v>
      </c>
      <c r="H13" s="1803">
        <f>F13*9%</f>
        <v>73710</v>
      </c>
    </row>
    <row r="14" spans="1:10" ht="13.5" thickBot="1">
      <c r="A14" s="356">
        <v>700000</v>
      </c>
      <c r="B14" s="1762"/>
      <c r="C14" s="1762"/>
      <c r="D14" s="335"/>
      <c r="E14" s="333" t="s">
        <v>1011</v>
      </c>
      <c r="F14" s="1789"/>
      <c r="G14" s="1753"/>
      <c r="H14" s="1804"/>
    </row>
    <row r="15" spans="1:10" ht="13.5" thickTop="1">
      <c r="A15" s="1748">
        <f>'10% Package Page 14-18'!G118</f>
        <v>0</v>
      </c>
      <c r="B15" s="2159" t="e">
        <f>IF('10% Package Page 8'!I23&lt;'10% Package Page 8'!N23,'10% Package Page 8'!I23,'10% Package Page 8'!N23)</f>
        <v>#DIV/0!</v>
      </c>
      <c r="C15" s="1744" t="e">
        <f>A15*B15</f>
        <v>#DIV/0!</v>
      </c>
      <c r="D15" s="866" t="str">
        <f>IF('Page 7'!AC21=1,"X","")</f>
        <v/>
      </c>
      <c r="E15" s="330" t="s">
        <v>1010</v>
      </c>
      <c r="F15" s="1790" t="e">
        <f>IF(D15="",C15,(C15 *1.3))</f>
        <v>#DIV/0!</v>
      </c>
      <c r="G15" s="765"/>
      <c r="H15" s="1744" t="e">
        <f>F15*G16</f>
        <v>#DIV/0!</v>
      </c>
    </row>
    <row r="16" spans="1:10" ht="13.5" thickBot="1">
      <c r="A16" s="1749"/>
      <c r="B16" s="2160"/>
      <c r="C16" s="1745"/>
      <c r="D16" s="867" t="str">
        <f>IF('Page 7'!AC21&lt;1,"X","")</f>
        <v>X</v>
      </c>
      <c r="E16" s="331" t="s">
        <v>1011</v>
      </c>
      <c r="F16" s="1791"/>
      <c r="G16" s="1323">
        <v>0.09</v>
      </c>
      <c r="H16" s="1745"/>
    </row>
    <row r="17" spans="1:8" ht="14.25" thickTop="1" thickBot="1">
      <c r="A17" s="320"/>
      <c r="B17" s="318"/>
      <c r="C17" s="318"/>
      <c r="D17" s="318"/>
      <c r="E17" s="318"/>
      <c r="F17" s="318"/>
      <c r="G17" s="318"/>
      <c r="H17" s="321"/>
    </row>
    <row r="18" spans="1:8" ht="13.5" thickBot="1">
      <c r="A18" s="247"/>
    </row>
    <row r="19" spans="1:8">
      <c r="A19" s="343" t="s">
        <v>12</v>
      </c>
      <c r="B19" s="344"/>
      <c r="C19" s="344"/>
      <c r="D19" s="344"/>
      <c r="E19" s="344"/>
      <c r="F19" s="344"/>
      <c r="G19" s="344"/>
      <c r="H19" s="345"/>
    </row>
    <row r="20" spans="1:8">
      <c r="A20" s="1779" t="s">
        <v>13</v>
      </c>
      <c r="B20" s="1780"/>
      <c r="C20" s="1780"/>
      <c r="D20" s="360"/>
      <c r="E20" s="1801" t="s">
        <v>14</v>
      </c>
      <c r="F20" s="1780"/>
      <c r="G20" s="1780"/>
      <c r="H20" s="1802"/>
    </row>
    <row r="21" spans="1:8">
      <c r="A21" s="1759" t="s">
        <v>153</v>
      </c>
      <c r="B21" s="1757"/>
      <c r="C21" s="341">
        <f>'10% Package Page 14-18'!E113</f>
        <v>0</v>
      </c>
      <c r="D21" s="360"/>
      <c r="E21" s="1784" t="s">
        <v>1445</v>
      </c>
      <c r="F21" s="1757"/>
      <c r="G21" s="1757"/>
      <c r="H21" s="346">
        <f>C28</f>
        <v>0</v>
      </c>
    </row>
    <row r="22" spans="1:8">
      <c r="A22" s="1758" t="s">
        <v>49</v>
      </c>
      <c r="B22" s="1605"/>
      <c r="C22" s="1605"/>
      <c r="D22" s="360"/>
      <c r="E22" s="2161" t="s">
        <v>50</v>
      </c>
      <c r="F22" s="1755"/>
      <c r="G22" s="1755"/>
      <c r="H22" s="347">
        <f>C38</f>
        <v>0</v>
      </c>
    </row>
    <row r="23" spans="1:8">
      <c r="A23" s="1760" t="s">
        <v>51</v>
      </c>
      <c r="B23" s="1757"/>
      <c r="C23" s="26"/>
      <c r="D23" s="360"/>
      <c r="E23" s="1795" t="s">
        <v>52</v>
      </c>
      <c r="F23" s="1605"/>
      <c r="G23" s="1605"/>
      <c r="H23" s="348"/>
    </row>
    <row r="24" spans="1:8">
      <c r="A24" s="1746" t="s">
        <v>1442</v>
      </c>
      <c r="B24" s="1747"/>
      <c r="C24" s="342">
        <f>IF('10% Package Checks'!F77&lt;0,'10% Package Checks'!F77,0)</f>
        <v>0</v>
      </c>
      <c r="D24" s="360"/>
      <c r="E24" s="1784" t="s">
        <v>53</v>
      </c>
      <c r="F24" s="1757"/>
      <c r="G24" s="1757"/>
      <c r="H24" s="346">
        <f>H21-H22</f>
        <v>0</v>
      </c>
    </row>
    <row r="25" spans="1:8">
      <c r="A25" s="1746" t="s">
        <v>1443</v>
      </c>
      <c r="B25" s="1747"/>
      <c r="C25" s="342">
        <f>IF('10% Package Checks'!F48&lt;0,'10% Package Checks'!F48,0)</f>
        <v>0</v>
      </c>
      <c r="D25" s="360"/>
      <c r="E25" s="339"/>
      <c r="F25" s="13"/>
      <c r="G25" s="13"/>
      <c r="H25" s="349"/>
    </row>
    <row r="26" spans="1:8">
      <c r="A26" s="1746" t="s">
        <v>1444</v>
      </c>
      <c r="B26" s="1747"/>
      <c r="C26" s="342">
        <f>IF('10% Package Checks'!F44&lt;0,'10% Package Checks'!F44,0)</f>
        <v>0</v>
      </c>
      <c r="D26" s="360"/>
      <c r="E26" s="1801" t="s">
        <v>54</v>
      </c>
      <c r="F26" s="1780"/>
      <c r="G26" s="1780"/>
      <c r="H26" s="1802"/>
    </row>
    <row r="27" spans="1:8">
      <c r="A27" s="1807" t="s">
        <v>2227</v>
      </c>
      <c r="B27" s="1808"/>
      <c r="C27" s="341">
        <f>IF('10% Package Checks'!F40&lt;0,'10% Package Checks'!F40,0)</f>
        <v>0</v>
      </c>
      <c r="D27" s="360"/>
      <c r="E27" s="1795" t="s">
        <v>2228</v>
      </c>
      <c r="F27" s="1605"/>
      <c r="G27" s="1605"/>
      <c r="H27" s="349"/>
    </row>
    <row r="28" spans="1:8">
      <c r="A28" s="1809" t="s">
        <v>2229</v>
      </c>
      <c r="B28" s="1755"/>
      <c r="C28" s="342">
        <f>SUM(C21:C27)</f>
        <v>0</v>
      </c>
      <c r="D28" s="360"/>
      <c r="E28" s="1784" t="s">
        <v>2230</v>
      </c>
      <c r="F28" s="1757"/>
      <c r="G28" s="1757"/>
      <c r="H28" s="346">
        <f>H24</f>
        <v>0</v>
      </c>
    </row>
    <row r="29" spans="1:8">
      <c r="A29" s="338"/>
      <c r="B29" s="13"/>
      <c r="C29" s="13"/>
      <c r="D29" s="360"/>
      <c r="E29" s="2166" t="s">
        <v>171</v>
      </c>
      <c r="F29" s="1755"/>
      <c r="G29" s="1755"/>
      <c r="H29" s="350">
        <v>10</v>
      </c>
    </row>
    <row r="30" spans="1:8">
      <c r="A30" s="1779" t="s">
        <v>254</v>
      </c>
      <c r="B30" s="1780"/>
      <c r="C30" s="1780"/>
      <c r="D30" s="360"/>
      <c r="E30" s="2166" t="s">
        <v>172</v>
      </c>
      <c r="F30" s="1755"/>
      <c r="G30" s="1755"/>
      <c r="H30" s="347">
        <f>H28/10</f>
        <v>0</v>
      </c>
    </row>
    <row r="31" spans="1:8" ht="12.75" customHeight="1">
      <c r="A31" s="1782" t="s">
        <v>154</v>
      </c>
      <c r="B31" s="1436"/>
      <c r="C31" s="1436"/>
      <c r="D31" s="360"/>
      <c r="E31" s="1795" t="s">
        <v>174</v>
      </c>
      <c r="F31" s="1605"/>
      <c r="G31" s="1605"/>
      <c r="H31" s="967"/>
    </row>
    <row r="32" spans="1:8">
      <c r="A32" s="1807" t="s">
        <v>1134</v>
      </c>
      <c r="B32" s="1808"/>
      <c r="C32" s="220">
        <f>'10% Package Page 12'!P10+'10% Package Page 12'!P12+'10% Package Page 12'!P14+'10% Package Page 12'!P75+'10% Package Page 12'!P77</f>
        <v>0</v>
      </c>
      <c r="D32" s="360"/>
      <c r="E32" s="1795" t="s">
        <v>16</v>
      </c>
      <c r="F32" s="2165"/>
      <c r="G32" s="2165"/>
      <c r="H32" s="349"/>
    </row>
    <row r="33" spans="1:9" ht="12.75" customHeight="1">
      <c r="A33" s="1812" t="s">
        <v>2356</v>
      </c>
      <c r="B33" s="2167"/>
      <c r="C33" s="220">
        <f>'10% Package Page 12'!P16</f>
        <v>0</v>
      </c>
      <c r="D33" s="360"/>
      <c r="E33" s="1795" t="s">
        <v>17</v>
      </c>
      <c r="F33" s="2165"/>
      <c r="G33" s="2165"/>
      <c r="H33" s="349"/>
    </row>
    <row r="34" spans="1:9">
      <c r="A34" s="1812" t="s">
        <v>2357</v>
      </c>
      <c r="B34" s="2167"/>
      <c r="C34" s="220">
        <f>'10% Package Page 12'!P17</f>
        <v>0</v>
      </c>
      <c r="D34" s="360"/>
      <c r="E34" s="1795" t="s">
        <v>2090</v>
      </c>
      <c r="F34" s="2165"/>
      <c r="G34" s="2165"/>
      <c r="H34" s="349"/>
      <c r="I34" s="2158" t="s">
        <v>871</v>
      </c>
    </row>
    <row r="35" spans="1:9" ht="12.75" customHeight="1">
      <c r="A35" s="1807" t="str">
        <f>'Page 20'!A18</f>
        <v>Deferred Developer Fees</v>
      </c>
      <c r="B35" s="1808"/>
      <c r="C35" s="220">
        <f>'10% Package Page 12'!P18</f>
        <v>0</v>
      </c>
      <c r="D35" s="360"/>
      <c r="E35" s="1795" t="s">
        <v>701</v>
      </c>
      <c r="F35" s="2165"/>
      <c r="G35" s="2165"/>
      <c r="H35" s="349"/>
      <c r="I35" s="2158"/>
    </row>
    <row r="36" spans="1:9" ht="12.75" customHeight="1">
      <c r="A36" s="1242" t="s">
        <v>2358</v>
      </c>
      <c r="B36" s="35"/>
      <c r="C36" s="220">
        <f>'10% Package Page 12'!P20</f>
        <v>0</v>
      </c>
      <c r="D36" s="360"/>
      <c r="E36" s="1795" t="s">
        <v>703</v>
      </c>
      <c r="F36" s="1605"/>
      <c r="G36" s="1605"/>
      <c r="H36" s="968"/>
      <c r="I36" s="966"/>
    </row>
    <row r="37" spans="1:9" ht="12.75" customHeight="1">
      <c r="A37" s="1242" t="s">
        <v>681</v>
      </c>
      <c r="B37" s="35"/>
      <c r="C37" s="220">
        <f>'10% Package Page 12'!P79</f>
        <v>0</v>
      </c>
      <c r="D37" s="360"/>
      <c r="E37" s="1784" t="s">
        <v>702</v>
      </c>
      <c r="F37" s="1757"/>
      <c r="G37" s="1757"/>
      <c r="H37" s="762" t="e">
        <f>'10% Package Page 21'!I33</f>
        <v>#DIV/0!</v>
      </c>
      <c r="I37" s="966"/>
    </row>
    <row r="38" spans="1:9" ht="12.75" customHeight="1" thickBot="1">
      <c r="A38" s="1777" t="s">
        <v>175</v>
      </c>
      <c r="B38" s="1778"/>
      <c r="C38" s="351">
        <f>SUM(C32:C37)</f>
        <v>0</v>
      </c>
      <c r="D38" s="360"/>
      <c r="E38" s="1786" t="s">
        <v>1446</v>
      </c>
      <c r="F38" s="1778"/>
      <c r="G38" s="1778"/>
      <c r="H38" s="763" t="e">
        <f>H30/H37</f>
        <v>#DIV/0!</v>
      </c>
      <c r="I38" s="966"/>
    </row>
    <row r="39" spans="1:9">
      <c r="A39" s="340"/>
      <c r="B39" s="340"/>
      <c r="C39" s="13"/>
      <c r="D39" s="13"/>
      <c r="E39" s="13"/>
      <c r="F39" s="13"/>
      <c r="G39" s="13"/>
      <c r="H39" s="13"/>
    </row>
    <row r="40" spans="1:9" ht="13.5" customHeight="1" thickBot="1">
      <c r="A40" s="1774" t="s">
        <v>176</v>
      </c>
      <c r="B40" s="1436"/>
      <c r="C40" s="1436"/>
      <c r="D40" s="1436"/>
      <c r="E40" s="1436"/>
      <c r="F40" s="1436"/>
      <c r="G40" s="1436"/>
      <c r="H40" s="1436"/>
    </row>
    <row r="41" spans="1:9" ht="12.75" customHeight="1">
      <c r="A41" s="1775" t="s">
        <v>177</v>
      </c>
      <c r="B41" s="1776"/>
      <c r="C41" s="1776"/>
      <c r="D41" s="1776"/>
      <c r="E41" s="1776"/>
      <c r="F41" s="1776"/>
      <c r="G41" s="1776"/>
      <c r="H41" s="358"/>
    </row>
    <row r="42" spans="1:9" ht="13.5" thickBot="1">
      <c r="A42" s="1777" t="s">
        <v>178</v>
      </c>
      <c r="B42" s="1778"/>
      <c r="C42" s="1778"/>
      <c r="D42" s="1778"/>
      <c r="E42" s="1778"/>
      <c r="F42" s="1778"/>
      <c r="G42" s="1778"/>
      <c r="H42" s="764" t="e">
        <f>IF(H38&lt;(H7+H9+H15),H38,H15+H9+H7)</f>
        <v>#DIV/0!</v>
      </c>
    </row>
    <row r="43" spans="1:9" ht="26.25" customHeight="1">
      <c r="A43" s="2157" t="s">
        <v>1991</v>
      </c>
      <c r="B43" s="1436"/>
      <c r="C43" s="1436"/>
      <c r="D43" s="1436"/>
      <c r="E43" s="1436"/>
      <c r="F43" s="1436"/>
      <c r="G43" s="1436"/>
      <c r="H43" s="1436"/>
    </row>
    <row r="44" spans="1:9">
      <c r="A44" s="247"/>
    </row>
    <row r="45" spans="1:9" ht="50.25" customHeight="1">
      <c r="A45" s="1773" t="s">
        <v>1008</v>
      </c>
      <c r="B45" s="1436"/>
      <c r="C45" s="1436"/>
      <c r="D45" s="1436"/>
      <c r="E45" s="1436"/>
      <c r="F45" s="1436"/>
      <c r="G45" s="1436"/>
      <c r="H45" s="1436"/>
    </row>
  </sheetData>
  <sheetProtection password="FEF7" sheet="1" objects="1" scenarios="1"/>
  <mergeCells count="68">
    <mergeCell ref="D4:E4"/>
    <mergeCell ref="B5:B6"/>
    <mergeCell ref="C5:C6"/>
    <mergeCell ref="F5:F6"/>
    <mergeCell ref="D7:E8"/>
    <mergeCell ref="G5:G6"/>
    <mergeCell ref="H5:H6"/>
    <mergeCell ref="E21:G21"/>
    <mergeCell ref="F7:F8"/>
    <mergeCell ref="H7:H8"/>
    <mergeCell ref="E20:H20"/>
    <mergeCell ref="F13:F14"/>
    <mergeCell ref="F9:F10"/>
    <mergeCell ref="H9:H10"/>
    <mergeCell ref="D12:E12"/>
    <mergeCell ref="H13:H14"/>
    <mergeCell ref="G13:G14"/>
    <mergeCell ref="A25:B25"/>
    <mergeCell ref="A26:B26"/>
    <mergeCell ref="E26:H26"/>
    <mergeCell ref="A24:B24"/>
    <mergeCell ref="E24:G24"/>
    <mergeCell ref="A33:B33"/>
    <mergeCell ref="E34:G34"/>
    <mergeCell ref="A34:B34"/>
    <mergeCell ref="E35:G35"/>
    <mergeCell ref="E33:G33"/>
    <mergeCell ref="E32:G32"/>
    <mergeCell ref="A32:B32"/>
    <mergeCell ref="E27:G27"/>
    <mergeCell ref="E28:G28"/>
    <mergeCell ref="E29:G29"/>
    <mergeCell ref="A27:B27"/>
    <mergeCell ref="A28:B28"/>
    <mergeCell ref="E30:G30"/>
    <mergeCell ref="E31:G31"/>
    <mergeCell ref="A30:C30"/>
    <mergeCell ref="A31:C31"/>
    <mergeCell ref="A7:A8"/>
    <mergeCell ref="B7:B8"/>
    <mergeCell ref="C7:C8"/>
    <mergeCell ref="A9:A10"/>
    <mergeCell ref="H15:H16"/>
    <mergeCell ref="B13:B14"/>
    <mergeCell ref="C13:C14"/>
    <mergeCell ref="B9:B10"/>
    <mergeCell ref="C9:C10"/>
    <mergeCell ref="A22:C22"/>
    <mergeCell ref="E23:G23"/>
    <mergeCell ref="A15:A16"/>
    <mergeCell ref="B15:B16"/>
    <mergeCell ref="C15:C16"/>
    <mergeCell ref="F15:F16"/>
    <mergeCell ref="A20:C20"/>
    <mergeCell ref="A21:B21"/>
    <mergeCell ref="E22:G22"/>
    <mergeCell ref="A23:B23"/>
    <mergeCell ref="A41:G41"/>
    <mergeCell ref="A42:G42"/>
    <mergeCell ref="A45:H45"/>
    <mergeCell ref="A43:H43"/>
    <mergeCell ref="I34:I35"/>
    <mergeCell ref="E37:G37"/>
    <mergeCell ref="A38:B38"/>
    <mergeCell ref="E38:G38"/>
    <mergeCell ref="E36:G36"/>
    <mergeCell ref="A40:H40"/>
    <mergeCell ref="A35:B35"/>
  </mergeCells>
  <phoneticPr fontId="5" type="noConversion"/>
  <conditionalFormatting sqref="A43:H45 D9:E10 D15:E16 A11:H14 A15:A16 G15:G16 E33:G38 A17:B31 A39:H40 A41:G42 H41 H33 A3:H6 A7:A10 G7:G10 D7 A38:C38 D17:H32 C17:C30 C32:C37">
    <cfRule type="expression" dxfId="291" priority="1" stopIfTrue="1">
      <formula>$J$1=1</formula>
    </cfRule>
  </conditionalFormatting>
  <conditionalFormatting sqref="H42 F15:F16 C15:C16 H36:H38 F7:F10 H7:H10 C7:C10">
    <cfRule type="cellIs" dxfId="290" priority="2" stopIfTrue="1" operator="greaterThan">
      <formula>0.01</formula>
    </cfRule>
    <cfRule type="expression" dxfId="289" priority="3" stopIfTrue="1">
      <formula>$J$1=1</formula>
    </cfRule>
  </conditionalFormatting>
  <conditionalFormatting sqref="I34:I38">
    <cfRule type="expression" dxfId="288" priority="4" stopIfTrue="1">
      <formula>$H$37=1</formula>
    </cfRule>
  </conditionalFormatting>
  <conditionalFormatting sqref="B15:B16 B7:B10">
    <cfRule type="expression" dxfId="287" priority="5" stopIfTrue="1">
      <formula>$J$1=1</formula>
    </cfRule>
    <cfRule type="cellIs" dxfId="286" priority="6" stopIfTrue="1" operator="greaterThan">
      <formula>0.01</formula>
    </cfRule>
  </conditionalFormatting>
  <conditionalFormatting sqref="H15:H16">
    <cfRule type="expression" dxfId="285" priority="7" stopIfTrue="1">
      <formula>$J$1=1</formula>
    </cfRule>
    <cfRule type="cellIs" dxfId="284" priority="8" stopIfTrue="1" operator="greaterThanOrEqual">
      <formula>0</formula>
    </cfRule>
  </conditionalFormatting>
  <dataValidations count="1">
    <dataValidation type="custom" allowBlank="1" showInputMessage="1" showErrorMessage="1" error="Page 5, Section B does not show you are applying for Tax Credits. Thus, input is not allowed." sqref="G16 G8 D10 G10 D16">
      <formula1>$I$1=1</formula1>
    </dataValidation>
  </dataValidations>
  <pageMargins left="0.5" right="0.5" top="0.51" bottom="0.5" header="0.37" footer="0.5"/>
  <pageSetup orientation="portrait" r:id="rId1"/>
  <headerFooter alignWithMargins="0">
    <oddFooter>&amp;C&amp;A</oddFooter>
  </headerFooter>
</worksheet>
</file>

<file path=xl/worksheets/sheet62.xml><?xml version="1.0" encoding="utf-8"?>
<worksheet xmlns="http://schemas.openxmlformats.org/spreadsheetml/2006/main" xmlns:r="http://schemas.openxmlformats.org/officeDocument/2006/relationships">
  <sheetPr>
    <pageSetUpPr autoPageBreaks="0"/>
  </sheetPr>
  <dimension ref="A1:L47"/>
  <sheetViews>
    <sheetView showGridLines="0" showRowColHeaders="0" workbookViewId="0">
      <selection sqref="A1:J1"/>
    </sheetView>
  </sheetViews>
  <sheetFormatPr defaultRowHeight="12.75"/>
  <cols>
    <col min="1" max="1" width="3.28515625" style="22" customWidth="1"/>
    <col min="2" max="2" width="7.28515625" style="22" customWidth="1"/>
    <col min="3" max="3" width="20" style="22" customWidth="1"/>
    <col min="4" max="4" width="14.7109375" style="22" customWidth="1"/>
    <col min="5" max="5" width="3" style="22" customWidth="1"/>
    <col min="6" max="6" width="6.42578125" style="22" customWidth="1"/>
    <col min="7" max="7" width="27.42578125" style="22" customWidth="1"/>
    <col min="8" max="8" width="14.7109375" style="22" customWidth="1"/>
    <col min="9" max="9" width="29.42578125" style="22" customWidth="1"/>
    <col min="10" max="16384" width="9.140625" style="22"/>
  </cols>
  <sheetData>
    <row r="1" spans="1:12" ht="15.75">
      <c r="A1" s="57"/>
      <c r="B1" s="365" t="s">
        <v>1450</v>
      </c>
      <c r="C1" s="57"/>
      <c r="D1" s="57"/>
      <c r="E1" s="57"/>
      <c r="F1" s="57"/>
      <c r="G1" s="57"/>
      <c r="H1" s="57"/>
    </row>
    <row r="2" spans="1:12" ht="15.75">
      <c r="B2" s="366"/>
    </row>
    <row r="3" spans="1:12" ht="28.5" customHeight="1">
      <c r="A3" s="367" t="s">
        <v>1674</v>
      </c>
      <c r="B3" s="1819" t="s">
        <v>1451</v>
      </c>
      <c r="C3" s="1820"/>
      <c r="D3" s="1820"/>
      <c r="E3" s="1820"/>
      <c r="F3" s="1820"/>
      <c r="G3" s="1820"/>
      <c r="H3" s="1820"/>
    </row>
    <row r="4" spans="1:12" ht="6" customHeight="1">
      <c r="B4" s="363"/>
    </row>
    <row r="5" spans="1:12" ht="15.75">
      <c r="B5" s="1818" t="s">
        <v>1452</v>
      </c>
      <c r="C5" s="1817"/>
      <c r="F5" s="1818" t="s">
        <v>1453</v>
      </c>
      <c r="G5" s="1818"/>
      <c r="H5" s="165"/>
    </row>
    <row r="6" spans="1:12" ht="15.75">
      <c r="B6" s="1816" t="s">
        <v>1454</v>
      </c>
      <c r="C6" s="1816"/>
      <c r="D6" s="370">
        <f>'Page 40'!D6</f>
        <v>0</v>
      </c>
      <c r="E6" s="165"/>
      <c r="F6" s="1816" t="s">
        <v>1455</v>
      </c>
      <c r="G6" s="1816"/>
      <c r="H6" s="370">
        <f>'Page 40'!H6</f>
        <v>0</v>
      </c>
    </row>
    <row r="7" spans="1:12" ht="15.75">
      <c r="B7" s="1816" t="s">
        <v>1456</v>
      </c>
      <c r="C7" s="1817"/>
      <c r="D7" s="370">
        <f>'Page 40'!D7</f>
        <v>0</v>
      </c>
      <c r="E7" s="165"/>
      <c r="F7" s="1816" t="s">
        <v>1457</v>
      </c>
      <c r="G7" s="1816"/>
      <c r="H7" s="370">
        <f>'Page 40'!H7</f>
        <v>0</v>
      </c>
    </row>
    <row r="8" spans="1:12" ht="15.75">
      <c r="B8" s="1816" t="s">
        <v>1458</v>
      </c>
      <c r="C8" s="1817"/>
      <c r="D8" s="370">
        <f>'Page 40'!D8</f>
        <v>0</v>
      </c>
      <c r="E8" s="165"/>
      <c r="F8" s="1816" t="s">
        <v>1459</v>
      </c>
      <c r="G8" s="1816"/>
      <c r="H8" s="370">
        <f>'Page 40'!H8</f>
        <v>0</v>
      </c>
    </row>
    <row r="9" spans="1:12" ht="15.75">
      <c r="B9" s="1816" t="s">
        <v>1460</v>
      </c>
      <c r="C9" s="1817"/>
      <c r="D9" s="370">
        <f>'Page 40'!D9</f>
        <v>0</v>
      </c>
      <c r="E9" s="165"/>
      <c r="F9" s="1816" t="s">
        <v>2119</v>
      </c>
      <c r="G9" s="1816"/>
      <c r="H9" s="370">
        <f>'Page 40'!H9</f>
        <v>0</v>
      </c>
    </row>
    <row r="10" spans="1:12" ht="15.75">
      <c r="B10" s="1816" t="s">
        <v>1461</v>
      </c>
      <c r="C10" s="1817"/>
      <c r="D10" s="370">
        <f>'Page 40'!D10</f>
        <v>0</v>
      </c>
      <c r="E10" s="165"/>
      <c r="F10" s="1816" t="s">
        <v>1462</v>
      </c>
      <c r="G10" s="1816"/>
      <c r="H10" s="370">
        <f>'Page 40'!H10</f>
        <v>0</v>
      </c>
    </row>
    <row r="11" spans="1:12" ht="15.75">
      <c r="B11" s="1816" t="s">
        <v>1463</v>
      </c>
      <c r="C11" s="1817"/>
      <c r="D11" s="370">
        <f>'Page 40'!D11</f>
        <v>0</v>
      </c>
      <c r="E11" s="165"/>
      <c r="F11" s="1816" t="s">
        <v>1464</v>
      </c>
      <c r="G11" s="1816"/>
      <c r="H11" s="370">
        <f>'Page 40'!H11</f>
        <v>0</v>
      </c>
    </row>
    <row r="12" spans="1:12" ht="15.75">
      <c r="B12" s="1816" t="s">
        <v>1465</v>
      </c>
      <c r="C12" s="1817"/>
      <c r="D12" s="370">
        <f>'Page 40'!D12</f>
        <v>0</v>
      </c>
      <c r="E12" s="165"/>
      <c r="F12" s="1816" t="s">
        <v>1466</v>
      </c>
      <c r="G12" s="1816"/>
      <c r="H12" s="370">
        <f>'Page 40'!H12</f>
        <v>0</v>
      </c>
    </row>
    <row r="13" spans="1:12" ht="15.75">
      <c r="B13" s="1816" t="s">
        <v>1467</v>
      </c>
      <c r="C13" s="1817"/>
      <c r="D13" s="370">
        <f>'Page 40'!D13</f>
        <v>0</v>
      </c>
      <c r="E13" s="165"/>
      <c r="F13" s="363" t="s">
        <v>356</v>
      </c>
      <c r="G13" s="487">
        <f>'Page 40'!G13</f>
        <v>0</v>
      </c>
      <c r="H13" s="370">
        <f>'Page 40'!H13</f>
        <v>0</v>
      </c>
    </row>
    <row r="14" spans="1:12" ht="15.75">
      <c r="B14" s="1816" t="s">
        <v>1468</v>
      </c>
      <c r="C14" s="1817"/>
      <c r="D14" s="370">
        <f>'Page 40'!D14</f>
        <v>0</v>
      </c>
      <c r="E14" s="165"/>
      <c r="F14" s="363" t="s">
        <v>356</v>
      </c>
      <c r="G14" s="487">
        <f>'Page 40'!G14</f>
        <v>0</v>
      </c>
      <c r="H14" s="370">
        <f>'Page 40'!H14</f>
        <v>0</v>
      </c>
      <c r="L14" s="40"/>
    </row>
    <row r="15" spans="1:12" ht="15.75">
      <c r="B15" s="1816" t="s">
        <v>18</v>
      </c>
      <c r="C15" s="1817"/>
      <c r="D15" s="370">
        <f>'Page 40'!D15</f>
        <v>0</v>
      </c>
      <c r="E15" s="165"/>
      <c r="F15" s="363"/>
      <c r="G15" s="364"/>
    </row>
    <row r="16" spans="1:12" ht="15.75" customHeight="1" thickBot="1">
      <c r="B16" s="363" t="s">
        <v>356</v>
      </c>
      <c r="C16" s="531">
        <f>'Page 40'!C16</f>
        <v>0</v>
      </c>
      <c r="D16" s="370">
        <f>'Page 40'!D16</f>
        <v>0</v>
      </c>
      <c r="E16" s="165"/>
      <c r="F16" s="363"/>
      <c r="G16" s="364"/>
    </row>
    <row r="17" spans="2:9" ht="32.25" customHeight="1" thickBot="1">
      <c r="B17" s="1821" t="s">
        <v>965</v>
      </c>
      <c r="C17" s="1823"/>
      <c r="D17" s="368">
        <f>SUM(D6:D16)</f>
        <v>0</v>
      </c>
      <c r="E17" s="165"/>
      <c r="F17" s="1821" t="s">
        <v>966</v>
      </c>
      <c r="G17" s="1822"/>
      <c r="H17" s="362">
        <f>SUM(H5:H14)</f>
        <v>0</v>
      </c>
    </row>
    <row r="18" spans="2:9" ht="6" customHeight="1">
      <c r="B18" s="363"/>
    </row>
    <row r="19" spans="2:9" ht="15.75">
      <c r="B19" s="1818" t="s">
        <v>19</v>
      </c>
      <c r="C19" s="1817"/>
      <c r="D19" s="1817"/>
      <c r="F19" s="1818" t="s">
        <v>20</v>
      </c>
      <c r="G19" s="1818"/>
    </row>
    <row r="20" spans="2:9" ht="15.75">
      <c r="B20" s="1816" t="s">
        <v>21</v>
      </c>
      <c r="C20" s="1816"/>
      <c r="D20" s="370">
        <f>'Page 40'!D20</f>
        <v>0</v>
      </c>
      <c r="F20" s="1816" t="s">
        <v>22</v>
      </c>
      <c r="G20" s="1816"/>
      <c r="H20" s="370">
        <f>'Page 40'!H20</f>
        <v>0</v>
      </c>
    </row>
    <row r="21" spans="2:9" ht="15.75">
      <c r="B21" s="1816" t="s">
        <v>23</v>
      </c>
      <c r="C21" s="1817"/>
      <c r="D21" s="370">
        <f>'Page 40'!D21</f>
        <v>0</v>
      </c>
      <c r="F21" s="1816" t="s">
        <v>24</v>
      </c>
      <c r="G21" s="1816"/>
      <c r="H21" s="370">
        <f>'Page 40'!H21</f>
        <v>0</v>
      </c>
    </row>
    <row r="22" spans="2:9" ht="15.75">
      <c r="B22" s="1816" t="s">
        <v>874</v>
      </c>
      <c r="C22" s="1817"/>
      <c r="D22" s="370">
        <f>'Page 40'!D22</f>
        <v>0</v>
      </c>
      <c r="F22" s="1816" t="s">
        <v>875</v>
      </c>
      <c r="G22" s="1816"/>
      <c r="H22" s="370">
        <f>'Page 40'!H22</f>
        <v>0</v>
      </c>
    </row>
    <row r="23" spans="2:9" ht="15.75">
      <c r="B23" s="1816" t="s">
        <v>876</v>
      </c>
      <c r="C23" s="1817"/>
      <c r="D23" s="370">
        <f>'Page 40'!D23</f>
        <v>0</v>
      </c>
      <c r="F23" s="1816" t="s">
        <v>877</v>
      </c>
      <c r="G23" s="1816"/>
      <c r="H23" s="370">
        <f>'Page 40'!H23</f>
        <v>0</v>
      </c>
    </row>
    <row r="24" spans="2:9" ht="15.75">
      <c r="B24" s="1816" t="s">
        <v>878</v>
      </c>
      <c r="C24" s="1817"/>
      <c r="D24" s="370">
        <f>'Page 40'!D24</f>
        <v>0</v>
      </c>
      <c r="F24" s="363" t="s">
        <v>356</v>
      </c>
      <c r="G24" s="487">
        <f>'Page 40'!G24</f>
        <v>0</v>
      </c>
      <c r="H24" s="370">
        <f>'Page 40'!H24</f>
        <v>0</v>
      </c>
    </row>
    <row r="25" spans="2:9" ht="15.75">
      <c r="B25" s="1816" t="s">
        <v>879</v>
      </c>
      <c r="C25" s="1817"/>
      <c r="D25" s="370">
        <f>'Page 40'!D25</f>
        <v>0</v>
      </c>
      <c r="F25" s="363" t="s">
        <v>356</v>
      </c>
      <c r="G25" s="487">
        <f>'Page 40'!G25</f>
        <v>0</v>
      </c>
      <c r="H25" s="370">
        <f>'Page 40'!H25</f>
        <v>0</v>
      </c>
    </row>
    <row r="26" spans="2:9" ht="13.5">
      <c r="B26" s="1816" t="s">
        <v>880</v>
      </c>
      <c r="C26" s="1817"/>
      <c r="D26" s="370">
        <f>'Page 40'!D26</f>
        <v>0</v>
      </c>
    </row>
    <row r="27" spans="2:9" ht="15.75" customHeight="1" thickBot="1">
      <c r="B27" s="364" t="s">
        <v>356</v>
      </c>
      <c r="C27" s="531">
        <f>'Page 40'!C27</f>
        <v>0</v>
      </c>
      <c r="D27" s="370">
        <f>'Page 40'!D27</f>
        <v>0</v>
      </c>
    </row>
    <row r="28" spans="2:9" ht="32.25" customHeight="1" thickBot="1">
      <c r="B28" s="1825" t="s">
        <v>1548</v>
      </c>
      <c r="C28" s="1826"/>
      <c r="D28" s="368">
        <f>SUM(D20:D27)</f>
        <v>0</v>
      </c>
      <c r="F28" s="1821" t="s">
        <v>967</v>
      </c>
      <c r="G28" s="1822"/>
      <c r="H28" s="362">
        <f>SUM(H20:H25)</f>
        <v>0</v>
      </c>
      <c r="I28" s="1280"/>
    </row>
    <row r="29" spans="2:9" ht="5.25" customHeight="1">
      <c r="B29" s="363"/>
      <c r="I29" s="1280"/>
    </row>
    <row r="30" spans="2:9" ht="5.25" customHeight="1">
      <c r="B30" s="363"/>
      <c r="I30" s="1280"/>
    </row>
    <row r="31" spans="2:9" ht="15.75">
      <c r="B31" s="50" t="s">
        <v>881</v>
      </c>
      <c r="C31" s="363"/>
      <c r="H31" s="165">
        <f>D17+H17+H28+D28</f>
        <v>0</v>
      </c>
      <c r="I31" s="808"/>
    </row>
    <row r="32" spans="2:9" ht="5.25" customHeight="1">
      <c r="B32" s="50"/>
      <c r="I32" s="807" t="e">
        <f>Checks!F7</f>
        <v>#DIV/0!</v>
      </c>
    </row>
    <row r="33" spans="1:10" ht="15.75">
      <c r="B33" s="50" t="s">
        <v>882</v>
      </c>
      <c r="C33" s="363"/>
      <c r="H33" s="370">
        <f>'Page 40'!H33</f>
        <v>0</v>
      </c>
      <c r="I33" s="808"/>
    </row>
    <row r="34" spans="1:10" ht="5.25" customHeight="1">
      <c r="B34" s="50"/>
      <c r="I34" s="2169" t="e">
        <f>"Annual Operating Expense Per Unit Exceed Limit of $ " &amp;J36</f>
        <v>#DIV/0!</v>
      </c>
    </row>
    <row r="35" spans="1:10" ht="15.75">
      <c r="B35" s="50" t="s">
        <v>1524</v>
      </c>
      <c r="C35" s="363"/>
      <c r="H35" s="766" t="e">
        <f>(H31/('10% Package Page 9'!C31+'10% Package Page 9'!C52))/12</f>
        <v>#DIV/0!</v>
      </c>
      <c r="I35" s="2169"/>
    </row>
    <row r="36" spans="1:10" ht="5.25" customHeight="1">
      <c r="B36" s="50"/>
      <c r="I36" s="1717"/>
      <c r="J36" s="807" t="e">
        <f>ROUND(I32,2)</f>
        <v>#DIV/0!</v>
      </c>
    </row>
    <row r="37" spans="1:10" ht="15.75">
      <c r="B37" s="50" t="s">
        <v>1547</v>
      </c>
      <c r="C37" s="363"/>
      <c r="H37" s="370">
        <f>'Page 40'!H37</f>
        <v>0</v>
      </c>
      <c r="I37" s="1717"/>
      <c r="J37" s="808"/>
    </row>
    <row r="38" spans="1:10" ht="9" customHeight="1">
      <c r="B38" s="363"/>
      <c r="I38" s="807" t="e">
        <f>Checks!F7</f>
        <v>#DIV/0!</v>
      </c>
    </row>
    <row r="39" spans="1:10" ht="15">
      <c r="A39" s="369" t="s">
        <v>682</v>
      </c>
      <c r="B39" s="1304"/>
      <c r="C39" s="1304"/>
      <c r="D39" s="1304"/>
      <c r="I39" s="808"/>
    </row>
    <row r="40" spans="1:10" ht="15">
      <c r="A40" s="1305" t="s">
        <v>683</v>
      </c>
      <c r="B40" s="1304"/>
      <c r="C40" s="1304"/>
      <c r="D40" s="1304"/>
      <c r="I40" s="808"/>
    </row>
    <row r="41" spans="1:10" ht="15">
      <c r="A41" s="369" t="s">
        <v>1549</v>
      </c>
      <c r="B41" s="1304"/>
      <c r="C41" s="1304"/>
      <c r="D41" s="1304"/>
    </row>
    <row r="42" spans="1:10" ht="15">
      <c r="B42" s="369"/>
      <c r="G42" s="682" t="s">
        <v>686</v>
      </c>
    </row>
    <row r="43" spans="1:10">
      <c r="A43" s="63"/>
      <c r="B43" s="57"/>
      <c r="C43" s="1815" t="s">
        <v>684</v>
      </c>
      <c r="D43" s="1815"/>
      <c r="E43" s="241"/>
      <c r="F43" s="241"/>
      <c r="G43" s="1306" t="s">
        <v>685</v>
      </c>
      <c r="H43" s="241"/>
    </row>
    <row r="44" spans="1:10">
      <c r="C44" s="1814" t="s">
        <v>687</v>
      </c>
      <c r="D44" s="1814"/>
      <c r="G44" s="1307">
        <v>370</v>
      </c>
    </row>
    <row r="45" spans="1:10">
      <c r="C45" s="1814" t="s">
        <v>688</v>
      </c>
      <c r="D45" s="1814"/>
      <c r="G45" s="1307">
        <v>350</v>
      </c>
    </row>
    <row r="46" spans="1:10">
      <c r="C46" s="1814" t="s">
        <v>689</v>
      </c>
      <c r="D46" s="1814"/>
      <c r="G46" s="1307">
        <v>330</v>
      </c>
    </row>
    <row r="47" spans="1:10">
      <c r="C47" s="1814" t="s">
        <v>690</v>
      </c>
      <c r="D47" s="1814"/>
      <c r="G47" s="1307">
        <v>320</v>
      </c>
    </row>
  </sheetData>
  <sheetProtection password="FEF7" sheet="1" objects="1" scenarios="1"/>
  <mergeCells count="43">
    <mergeCell ref="B7:C7"/>
    <mergeCell ref="F7:G7"/>
    <mergeCell ref="B3:H3"/>
    <mergeCell ref="B5:C5"/>
    <mergeCell ref="F5:G5"/>
    <mergeCell ref="B6:C6"/>
    <mergeCell ref="F6:G6"/>
    <mergeCell ref="B8:C8"/>
    <mergeCell ref="F8:G8"/>
    <mergeCell ref="B9:C9"/>
    <mergeCell ref="F9:G9"/>
    <mergeCell ref="B10:C10"/>
    <mergeCell ref="F10:G10"/>
    <mergeCell ref="B20:C20"/>
    <mergeCell ref="F20:G20"/>
    <mergeCell ref="B11:C11"/>
    <mergeCell ref="F11:G11"/>
    <mergeCell ref="B12:C12"/>
    <mergeCell ref="F12:G12"/>
    <mergeCell ref="B13:C13"/>
    <mergeCell ref="B14:C14"/>
    <mergeCell ref="B15:C15"/>
    <mergeCell ref="B17:C17"/>
    <mergeCell ref="F17:G17"/>
    <mergeCell ref="B19:D19"/>
    <mergeCell ref="F19:G19"/>
    <mergeCell ref="B21:C21"/>
    <mergeCell ref="F21:G21"/>
    <mergeCell ref="B22:C22"/>
    <mergeCell ref="F22:G22"/>
    <mergeCell ref="B26:C26"/>
    <mergeCell ref="B23:C23"/>
    <mergeCell ref="F23:G23"/>
    <mergeCell ref="B24:C24"/>
    <mergeCell ref="B25:C25"/>
    <mergeCell ref="B28:C28"/>
    <mergeCell ref="F28:G28"/>
    <mergeCell ref="C47:D47"/>
    <mergeCell ref="I34:I37"/>
    <mergeCell ref="C43:D43"/>
    <mergeCell ref="C44:D44"/>
    <mergeCell ref="C45:D45"/>
    <mergeCell ref="C46:D46"/>
  </mergeCells>
  <phoneticPr fontId="5" type="noConversion"/>
  <conditionalFormatting sqref="H35">
    <cfRule type="cellIs" dxfId="283" priority="1" stopIfTrue="1" operator="greaterThan">
      <formula>0.01</formula>
    </cfRule>
  </conditionalFormatting>
  <conditionalFormatting sqref="I34:I35">
    <cfRule type="expression" dxfId="282" priority="2" stopIfTrue="1">
      <formula>$H$35&gt;$I$38</formula>
    </cfRule>
  </conditionalFormatting>
  <pageMargins left="0.5" right="0.5" top="1" bottom="0.5" header="0.5" footer="0.5"/>
  <pageSetup orientation="portrait" r:id="rId1"/>
  <headerFooter alignWithMargins="0">
    <oddFooter>&amp;C&amp;A</oddFooter>
  </headerFooter>
</worksheet>
</file>

<file path=xl/worksheets/sheet63.xml><?xml version="1.0" encoding="utf-8"?>
<worksheet xmlns="http://schemas.openxmlformats.org/spreadsheetml/2006/main" xmlns:r="http://schemas.openxmlformats.org/officeDocument/2006/relationships">
  <sheetPr>
    <pageSetUpPr autoPageBreaks="0"/>
  </sheetPr>
  <dimension ref="A1:Q47"/>
  <sheetViews>
    <sheetView showGridLines="0" showRowColHeaders="0" workbookViewId="0">
      <selection sqref="A1:J1"/>
    </sheetView>
  </sheetViews>
  <sheetFormatPr defaultRowHeight="12.75"/>
  <cols>
    <col min="1" max="2" width="5.28515625" style="34" customWidth="1"/>
    <col min="3" max="3" width="15.28515625" style="34" customWidth="1"/>
    <col min="4" max="4" width="3.7109375" style="34" customWidth="1"/>
    <col min="5" max="6" width="5.5703125" style="34" customWidth="1"/>
    <col min="7" max="7" width="9.140625" style="34"/>
    <col min="8" max="8" width="3.7109375" style="34" customWidth="1"/>
    <col min="9" max="9" width="6.7109375" style="34" customWidth="1"/>
    <col min="10" max="10" width="9.140625" style="34"/>
    <col min="11" max="11" width="3.7109375" style="34" customWidth="1"/>
    <col min="12" max="12" width="6.42578125" style="34" customWidth="1"/>
    <col min="13" max="13" width="3.7109375" style="34" customWidth="1"/>
    <col min="14" max="14" width="14.140625" style="34" customWidth="1"/>
    <col min="15" max="17" width="9.140625" style="801"/>
    <col min="18" max="16384" width="9.140625" style="34"/>
  </cols>
  <sheetData>
    <row r="1" spans="1:16" ht="15.75">
      <c r="A1" s="83" t="s">
        <v>1593</v>
      </c>
      <c r="B1" s="15"/>
      <c r="C1" s="15"/>
      <c r="D1" s="15"/>
      <c r="E1" s="15"/>
      <c r="F1" s="15"/>
      <c r="G1" s="15"/>
      <c r="H1" s="15"/>
      <c r="I1" s="15"/>
      <c r="J1" s="15"/>
      <c r="K1" s="15"/>
      <c r="L1" s="15"/>
      <c r="M1" s="15"/>
      <c r="N1" s="15"/>
      <c r="O1" s="426">
        <f>'Page 5'!AB10</f>
        <v>0</v>
      </c>
      <c r="P1" s="426">
        <f>'Page 5'!AC10</f>
        <v>0</v>
      </c>
    </row>
    <row r="2" spans="1:16" ht="15.6" customHeight="1">
      <c r="A2" s="10"/>
      <c r="O2" s="426"/>
      <c r="P2" s="426"/>
    </row>
    <row r="3" spans="1:16" ht="15.6" customHeight="1">
      <c r="A3" s="10" t="s">
        <v>863</v>
      </c>
      <c r="O3" s="426"/>
      <c r="P3" s="426"/>
    </row>
    <row r="4" spans="1:16" ht="15.6" customHeight="1">
      <c r="A4" s="10"/>
      <c r="O4" s="426">
        <f>IF(M5="",0,1)</f>
        <v>0</v>
      </c>
      <c r="P4" s="426"/>
    </row>
    <row r="5" spans="1:16" ht="15.6" customHeight="1">
      <c r="A5" s="10" t="s">
        <v>1674</v>
      </c>
      <c r="B5" s="10" t="s">
        <v>864</v>
      </c>
      <c r="C5" s="8"/>
      <c r="G5" s="8"/>
      <c r="J5" s="540" t="s">
        <v>1916</v>
      </c>
      <c r="K5" s="2170" t="str">
        <f>'Page 42'!K5</f>
        <v>No</v>
      </c>
      <c r="L5" s="2171"/>
      <c r="M5" s="758"/>
      <c r="N5" s="181"/>
      <c r="O5" s="426" t="s">
        <v>194</v>
      </c>
      <c r="P5" s="426"/>
    </row>
    <row r="6" spans="1:16" ht="15.6" customHeight="1">
      <c r="B6" s="10" t="s">
        <v>865</v>
      </c>
      <c r="C6" s="10"/>
      <c r="F6" s="1832">
        <f>'Page 42'!F6</f>
        <v>0</v>
      </c>
      <c r="G6" s="1832"/>
      <c r="H6" s="1832"/>
      <c r="J6" s="10" t="s">
        <v>866</v>
      </c>
      <c r="M6" s="1832">
        <f>'Page 42'!M6</f>
        <v>0</v>
      </c>
      <c r="N6" s="1832"/>
      <c r="O6" s="426" t="s">
        <v>193</v>
      </c>
      <c r="P6" s="426"/>
    </row>
    <row r="7" spans="1:16" ht="15.6" customHeight="1">
      <c r="A7" s="10"/>
      <c r="O7" s="426"/>
      <c r="P7" s="426"/>
    </row>
    <row r="8" spans="1:16" ht="15.6" customHeight="1">
      <c r="A8" s="10" t="s">
        <v>2023</v>
      </c>
      <c r="B8" s="10" t="s">
        <v>867</v>
      </c>
      <c r="D8" s="8"/>
      <c r="H8" s="8"/>
      <c r="J8" s="540" t="s">
        <v>1916</v>
      </c>
      <c r="K8" s="2170" t="str">
        <f>'Page 42'!K8</f>
        <v>Yes</v>
      </c>
      <c r="L8" s="2171"/>
      <c r="M8" s="758"/>
      <c r="N8" s="181"/>
    </row>
    <row r="9" spans="1:16" ht="15.6" customHeight="1">
      <c r="B9" s="373" t="s">
        <v>271</v>
      </c>
      <c r="C9" s="1833" t="s">
        <v>1939</v>
      </c>
      <c r="D9" s="1834"/>
      <c r="E9" s="1834"/>
      <c r="F9" s="1834"/>
      <c r="G9" s="1834"/>
      <c r="H9" s="1834"/>
      <c r="I9" s="1834"/>
      <c r="J9" s="1834"/>
      <c r="K9" s="1834"/>
      <c r="L9" s="1834"/>
      <c r="M9" s="1834"/>
      <c r="N9" s="1834"/>
    </row>
    <row r="10" spans="1:16" ht="15.6" customHeight="1">
      <c r="B10" s="372" t="s">
        <v>272</v>
      </c>
      <c r="C10" s="10" t="s">
        <v>868</v>
      </c>
      <c r="K10" s="873" t="s">
        <v>134</v>
      </c>
      <c r="L10" s="426"/>
      <c r="M10" s="873" t="s">
        <v>136</v>
      </c>
      <c r="N10" s="426"/>
    </row>
    <row r="11" spans="1:16" ht="15.6" customHeight="1">
      <c r="B11" s="10" t="s">
        <v>869</v>
      </c>
      <c r="D11" s="1830" t="str">
        <f>'Page 42'!D11</f>
        <v>Public</v>
      </c>
      <c r="E11" s="1447"/>
      <c r="F11" s="1447"/>
      <c r="G11" s="1447"/>
      <c r="H11" s="758"/>
      <c r="J11" s="10"/>
      <c r="K11" s="873" t="s">
        <v>1809</v>
      </c>
      <c r="L11" s="426"/>
      <c r="M11" s="873" t="s">
        <v>135</v>
      </c>
      <c r="N11" s="426"/>
    </row>
    <row r="12" spans="1:16" ht="15.6" customHeight="1">
      <c r="B12" s="10" t="s">
        <v>870</v>
      </c>
      <c r="D12" s="1835" t="str">
        <f>'Page 42'!D12</f>
        <v>Corporations</v>
      </c>
      <c r="E12" s="1460"/>
      <c r="F12" s="1460"/>
      <c r="G12" s="1460"/>
      <c r="H12" s="758"/>
      <c r="J12" s="10"/>
    </row>
    <row r="13" spans="1:16" ht="15.6" customHeight="1">
      <c r="A13" s="10"/>
    </row>
    <row r="14" spans="1:16" ht="15.6" customHeight="1">
      <c r="A14" s="10" t="s">
        <v>1878</v>
      </c>
      <c r="B14" s="1657" t="s">
        <v>1879</v>
      </c>
      <c r="C14" s="1580"/>
      <c r="D14" s="1580"/>
      <c r="E14" s="1580"/>
      <c r="F14" s="1580"/>
      <c r="G14" s="1580"/>
      <c r="H14" s="1580"/>
      <c r="I14" s="1580"/>
      <c r="J14" s="1580"/>
      <c r="K14" s="1580"/>
      <c r="L14" s="1580"/>
      <c r="M14" s="1580"/>
      <c r="N14" s="1580"/>
    </row>
    <row r="15" spans="1:16" ht="15.6" customHeight="1">
      <c r="B15" s="10" t="s">
        <v>1715</v>
      </c>
      <c r="L15" s="1829">
        <f>'10% Package Page 4'!K9</f>
        <v>0</v>
      </c>
      <c r="M15" s="1829"/>
      <c r="N15" s="1829"/>
    </row>
    <row r="16" spans="1:16" ht="15.6" customHeight="1">
      <c r="B16" s="10" t="s">
        <v>1806</v>
      </c>
      <c r="E16" s="10"/>
      <c r="F16" s="10"/>
      <c r="G16" s="10"/>
      <c r="L16" s="1"/>
      <c r="M16" s="1" t="s">
        <v>1437</v>
      </c>
      <c r="N16" s="6">
        <v>10</v>
      </c>
    </row>
    <row r="17" spans="1:14" ht="15.6" customHeight="1">
      <c r="B17" s="10" t="s">
        <v>331</v>
      </c>
      <c r="E17" s="10"/>
      <c r="F17" s="10"/>
      <c r="H17" s="10"/>
      <c r="L17" s="1829">
        <f>N16*L15</f>
        <v>0</v>
      </c>
      <c r="M17" s="1829"/>
      <c r="N17" s="1829"/>
    </row>
    <row r="18" spans="1:14" ht="15.6" customHeight="1">
      <c r="B18" s="10" t="s">
        <v>332</v>
      </c>
    </row>
    <row r="19" spans="1:14" ht="15.6" customHeight="1">
      <c r="C19" s="10" t="s">
        <v>333</v>
      </c>
      <c r="I19" s="1832">
        <f>'Page 42'!I19</f>
        <v>0</v>
      </c>
      <c r="J19" s="1832"/>
    </row>
    <row r="20" spans="1:14" ht="15.6" customHeight="1">
      <c r="C20" s="10" t="s">
        <v>334</v>
      </c>
      <c r="I20" s="1832">
        <f>'Page 42'!I20</f>
        <v>0</v>
      </c>
      <c r="J20" s="1832"/>
    </row>
    <row r="21" spans="1:14" ht="15.6" customHeight="1">
      <c r="C21" s="10" t="s">
        <v>335</v>
      </c>
      <c r="I21" s="1832">
        <f>'Page 42'!I21</f>
        <v>0</v>
      </c>
      <c r="J21" s="1832"/>
    </row>
    <row r="22" spans="1:14" ht="15.6" customHeight="1">
      <c r="C22" s="10" t="s">
        <v>1512</v>
      </c>
      <c r="I22" s="1832">
        <f>'Page 42'!I22</f>
        <v>0</v>
      </c>
      <c r="J22" s="1832"/>
    </row>
    <row r="23" spans="1:14" ht="15.6" customHeight="1">
      <c r="C23" s="10" t="s">
        <v>336</v>
      </c>
      <c r="I23" s="1832">
        <f>'Page 42'!I23</f>
        <v>0</v>
      </c>
      <c r="J23" s="1832"/>
    </row>
    <row r="24" spans="1:14" ht="15.6" customHeight="1">
      <c r="C24" s="10" t="s">
        <v>337</v>
      </c>
      <c r="I24" s="1832">
        <f>'Page 42'!I24</f>
        <v>0</v>
      </c>
      <c r="J24" s="1832"/>
    </row>
    <row r="25" spans="1:14" ht="15.6" customHeight="1">
      <c r="C25" s="10" t="s">
        <v>284</v>
      </c>
      <c r="E25" s="1458">
        <f>'Page 42'!E25</f>
        <v>0</v>
      </c>
      <c r="F25" s="1458"/>
      <c r="G25" s="1458"/>
      <c r="H25" s="1458"/>
      <c r="I25" s="1832">
        <f>'Page 42'!I25</f>
        <v>0</v>
      </c>
      <c r="J25" s="1832"/>
    </row>
    <row r="26" spans="1:14" ht="15.6" customHeight="1">
      <c r="B26" s="10" t="s">
        <v>338</v>
      </c>
      <c r="C26" s="10"/>
      <c r="D26" s="10"/>
      <c r="L26" s="1829">
        <f>-(SUM(I19:J25))</f>
        <v>0</v>
      </c>
      <c r="M26" s="1829"/>
      <c r="N26" s="1829"/>
    </row>
    <row r="27" spans="1:14" ht="15.6" customHeight="1">
      <c r="A27" s="10"/>
      <c r="L27" s="1"/>
      <c r="M27" s="1"/>
      <c r="N27" s="1"/>
    </row>
    <row r="28" spans="1:14" ht="15.6" customHeight="1">
      <c r="B28" s="10" t="s">
        <v>339</v>
      </c>
      <c r="C28" s="10"/>
      <c r="D28" s="10"/>
      <c r="E28" s="10"/>
      <c r="F28" s="10"/>
      <c r="L28" s="1829">
        <f>L17+L26</f>
        <v>0</v>
      </c>
      <c r="M28" s="1829"/>
      <c r="N28" s="1829"/>
    </row>
    <row r="29" spans="1:14" ht="15.6" customHeight="1">
      <c r="N29" s="374" t="s">
        <v>1434</v>
      </c>
    </row>
    <row r="30" spans="1:14" ht="15.6" customHeight="1">
      <c r="A30" s="10"/>
    </row>
    <row r="31" spans="1:14" ht="15.6" customHeight="1">
      <c r="B31" s="10" t="s">
        <v>1072</v>
      </c>
      <c r="I31" s="1829">
        <f>L28</f>
        <v>0</v>
      </c>
      <c r="J31" s="1829"/>
    </row>
    <row r="32" spans="1:14" ht="15.6" customHeight="1">
      <c r="B32" s="10" t="s">
        <v>1386</v>
      </c>
      <c r="C32" s="371"/>
      <c r="I32" s="1829">
        <f>L17</f>
        <v>0</v>
      </c>
      <c r="J32" s="1829"/>
    </row>
    <row r="33" spans="1:17" ht="15.6" customHeight="1">
      <c r="B33" s="10" t="s">
        <v>130</v>
      </c>
      <c r="C33" s="10"/>
      <c r="I33" s="1831" t="e">
        <f>I31/I32</f>
        <v>#DIV/0!</v>
      </c>
      <c r="J33" s="1831"/>
      <c r="K33" s="10"/>
    </row>
    <row r="34" spans="1:17" ht="15.6" customHeight="1">
      <c r="A34" s="10"/>
    </row>
    <row r="35" spans="1:17" ht="15.6" customHeight="1">
      <c r="A35" s="10" t="s">
        <v>131</v>
      </c>
    </row>
    <row r="36" spans="1:17" ht="15.6" customHeight="1">
      <c r="A36" s="10">
        <v>1</v>
      </c>
      <c r="B36" s="10" t="s">
        <v>132</v>
      </c>
      <c r="D36" s="1511" t="str">
        <f>'Page 42'!D36</f>
        <v>Jim Bridger Capital Adventures</v>
      </c>
      <c r="E36" s="1511"/>
      <c r="F36" s="1511"/>
      <c r="G36" s="1511"/>
      <c r="H36" s="1511"/>
      <c r="I36" s="1511"/>
      <c r="J36" s="1511"/>
      <c r="K36" s="1511"/>
      <c r="L36" s="1511"/>
      <c r="M36" s="1511"/>
      <c r="N36" s="1511"/>
    </row>
    <row r="37" spans="1:17" ht="15.6" customHeight="1">
      <c r="B37" s="10" t="s">
        <v>133</v>
      </c>
      <c r="D37" s="1511" t="str">
        <f>'Page 42'!D37</f>
        <v>James F. Bridger</v>
      </c>
      <c r="E37" s="1511"/>
      <c r="F37" s="1511"/>
      <c r="G37" s="1511"/>
      <c r="H37" s="1511"/>
      <c r="I37" s="1511"/>
      <c r="J37" s="1511"/>
      <c r="K37" s="1511"/>
      <c r="L37" s="1511"/>
      <c r="M37" s="1511"/>
      <c r="N37" s="1511"/>
    </row>
    <row r="38" spans="1:17" ht="15.6" customHeight="1">
      <c r="B38" s="10" t="s">
        <v>466</v>
      </c>
      <c r="D38" s="1511" t="str">
        <f>'Page 42'!D38</f>
        <v>1881 Upper Missouri Way</v>
      </c>
      <c r="E38" s="1511"/>
      <c r="F38" s="1511"/>
      <c r="G38" s="1511"/>
      <c r="H38" s="1511"/>
      <c r="I38" s="1511"/>
      <c r="J38" s="1511"/>
      <c r="K38" s="1511"/>
      <c r="L38" s="1511"/>
      <c r="M38" s="1511"/>
      <c r="N38" s="1511"/>
    </row>
    <row r="39" spans="1:17" ht="15.6" customHeight="1">
      <c r="B39" s="10" t="s">
        <v>1677</v>
      </c>
      <c r="C39" s="1511" t="str">
        <f>'Page 42'!C39</f>
        <v>Kansas City</v>
      </c>
      <c r="D39" s="1511"/>
      <c r="E39" s="10" t="s">
        <v>974</v>
      </c>
      <c r="F39" s="532" t="str">
        <f>'Page 42'!F39</f>
        <v>MO</v>
      </c>
      <c r="G39" s="14"/>
      <c r="H39" s="80" t="s">
        <v>1679</v>
      </c>
      <c r="I39" s="1827">
        <f>'Page 42'!I39</f>
        <v>63572</v>
      </c>
      <c r="J39" s="1827"/>
      <c r="L39" s="80" t="s">
        <v>976</v>
      </c>
      <c r="M39" s="1827" t="str">
        <f>'Page 42'!M39</f>
        <v>218-562-5555</v>
      </c>
      <c r="N39" s="1827"/>
    </row>
    <row r="40" spans="1:17" ht="15.6" customHeight="1">
      <c r="A40" s="10"/>
    </row>
    <row r="41" spans="1:17" ht="15.6" customHeight="1">
      <c r="A41" s="10">
        <v>2</v>
      </c>
      <c r="B41" s="10" t="s">
        <v>132</v>
      </c>
      <c r="D41" s="1511">
        <f>'Page 42'!D41</f>
        <v>0</v>
      </c>
      <c r="E41" s="1511"/>
      <c r="F41" s="1511"/>
      <c r="G41" s="1511"/>
      <c r="H41" s="1511"/>
      <c r="I41" s="1511"/>
      <c r="J41" s="1511"/>
      <c r="K41" s="1511"/>
      <c r="L41" s="1511"/>
      <c r="M41" s="1511"/>
      <c r="N41" s="1511"/>
    </row>
    <row r="42" spans="1:17" ht="15.6" customHeight="1">
      <c r="B42" s="10" t="s">
        <v>133</v>
      </c>
      <c r="D42" s="1511">
        <f>'Page 42'!D42</f>
        <v>0</v>
      </c>
      <c r="E42" s="1511"/>
      <c r="F42" s="1511"/>
      <c r="G42" s="1511"/>
      <c r="H42" s="1511"/>
      <c r="I42" s="1511"/>
      <c r="J42" s="1511"/>
      <c r="K42" s="1511"/>
      <c r="L42" s="1511"/>
      <c r="M42" s="1511"/>
      <c r="N42" s="1511"/>
    </row>
    <row r="43" spans="1:17" ht="15.6" customHeight="1">
      <c r="B43" s="10" t="s">
        <v>466</v>
      </c>
      <c r="D43" s="1511">
        <f>'Page 42'!D43</f>
        <v>0</v>
      </c>
      <c r="E43" s="1511"/>
      <c r="F43" s="1511"/>
      <c r="G43" s="1511"/>
      <c r="H43" s="1511"/>
      <c r="I43" s="1511"/>
      <c r="J43" s="1511"/>
      <c r="K43" s="1511"/>
      <c r="L43" s="1511"/>
      <c r="M43" s="1511"/>
      <c r="N43" s="1511"/>
    </row>
    <row r="44" spans="1:17" ht="15.6" customHeight="1">
      <c r="B44" s="10" t="s">
        <v>1677</v>
      </c>
      <c r="C44" s="1511">
        <f>'Page 42'!C44</f>
        <v>0</v>
      </c>
      <c r="D44" s="1511"/>
      <c r="E44" s="10" t="s">
        <v>974</v>
      </c>
      <c r="F44" s="532">
        <f>'Page 42'!F44</f>
        <v>0</v>
      </c>
      <c r="G44" s="14"/>
      <c r="H44" s="80" t="s">
        <v>1679</v>
      </c>
      <c r="I44" s="1827">
        <f>'Page 42'!I44</f>
        <v>0</v>
      </c>
      <c r="J44" s="1827"/>
      <c r="L44" s="80" t="s">
        <v>976</v>
      </c>
      <c r="M44" s="1827">
        <f>'Page 42'!M44</f>
        <v>0</v>
      </c>
      <c r="N44" s="1827"/>
    </row>
    <row r="45" spans="1:17" ht="15.6" customHeight="1"/>
    <row r="46" spans="1:17" s="22" customFormat="1">
      <c r="A46" s="63"/>
      <c r="B46" s="57"/>
      <c r="C46" s="57"/>
      <c r="D46" s="57"/>
      <c r="E46" s="57"/>
      <c r="F46" s="57"/>
      <c r="G46" s="57"/>
      <c r="H46" s="57"/>
      <c r="I46" s="57"/>
      <c r="J46" s="57"/>
      <c r="K46" s="57"/>
      <c r="L46" s="57"/>
      <c r="M46" s="57"/>
      <c r="N46" s="57"/>
      <c r="O46" s="935"/>
      <c r="P46" s="935"/>
      <c r="Q46" s="935"/>
    </row>
    <row r="47" spans="1:17" ht="15.6" customHeight="1"/>
  </sheetData>
  <sheetProtection password="FEF7" sheet="1" objects="1" scenarios="1"/>
  <mergeCells count="35">
    <mergeCell ref="I20:J20"/>
    <mergeCell ref="K5:L5"/>
    <mergeCell ref="F6:H6"/>
    <mergeCell ref="M6:N6"/>
    <mergeCell ref="K8:L8"/>
    <mergeCell ref="C9:N9"/>
    <mergeCell ref="D11:G11"/>
    <mergeCell ref="D12:G12"/>
    <mergeCell ref="B14:N14"/>
    <mergeCell ref="L15:N15"/>
    <mergeCell ref="L17:N17"/>
    <mergeCell ref="I19:J19"/>
    <mergeCell ref="I21:J21"/>
    <mergeCell ref="I22:J22"/>
    <mergeCell ref="I23:J23"/>
    <mergeCell ref="I24:J24"/>
    <mergeCell ref="E25:H25"/>
    <mergeCell ref="I25:J25"/>
    <mergeCell ref="D41:N41"/>
    <mergeCell ref="L26:N26"/>
    <mergeCell ref="L28:N28"/>
    <mergeCell ref="I31:J31"/>
    <mergeCell ref="I32:J32"/>
    <mergeCell ref="I33:J33"/>
    <mergeCell ref="D36:N36"/>
    <mergeCell ref="D37:N37"/>
    <mergeCell ref="D38:N38"/>
    <mergeCell ref="C39:D39"/>
    <mergeCell ref="I39:J39"/>
    <mergeCell ref="M39:N39"/>
    <mergeCell ref="D42:N42"/>
    <mergeCell ref="D43:N43"/>
    <mergeCell ref="C44:D44"/>
    <mergeCell ref="I44:J44"/>
    <mergeCell ref="M44:N44"/>
  </mergeCells>
  <phoneticPr fontId="5" type="noConversion"/>
  <conditionalFormatting sqref="B13:J32 A1:A32 L1:L4 B1:K5 M1:N5 J7:N7 M8:N8 J8:K8 B7:I8 A33:H45 I34:J45 K13:N45">
    <cfRule type="expression" dxfId="281" priority="1" stopIfTrue="1">
      <formula>$P$1=1</formula>
    </cfRule>
  </conditionalFormatting>
  <conditionalFormatting sqref="I33:J33">
    <cfRule type="cellIs" dxfId="280" priority="2" stopIfTrue="1" operator="greaterThan">
      <formula>0.0000001</formula>
    </cfRule>
    <cfRule type="expression" dxfId="279" priority="3" stopIfTrue="1">
      <formula>$P$1=1</formula>
    </cfRule>
  </conditionalFormatting>
  <conditionalFormatting sqref="B6:N6">
    <cfRule type="expression" dxfId="278" priority="4" stopIfTrue="1">
      <formula>$P$1=1</formula>
    </cfRule>
    <cfRule type="expression" dxfId="277" priority="5" stopIfTrue="1">
      <formula>$K$5="No"</formula>
    </cfRule>
  </conditionalFormatting>
  <conditionalFormatting sqref="B10:N12">
    <cfRule type="expression" dxfId="276" priority="6" stopIfTrue="1">
      <formula>$K$8="No"</formula>
    </cfRule>
  </conditionalFormatting>
  <dataValidations count="4">
    <dataValidation type="list" allowBlank="1" showInputMessage="1" showErrorMessage="1" sqref="K5:L5 K8:L8">
      <formula1>$O$5:$O$6</formula1>
    </dataValidation>
    <dataValidation type="list" allowBlank="1" showInputMessage="1" showErrorMessage="1" error="Page 5, Section B does not show you are applying for Tax Credits. Thus, input is not allowed." prompt="Please make selection from Drop Down Menu." sqref="D12:G12">
      <formula1>$M$10:$M$11</formula1>
    </dataValidation>
    <dataValidation type="list" allowBlank="1" showInputMessage="1" showErrorMessage="1" error="Page 5, Section B does not show you are applying for Tax Credits. Thus, input is not allowed." prompt="Please make selection from Drop Down Menu._x000a_" sqref="D11:G11">
      <formula1>$K$10:$K$11</formula1>
    </dataValidation>
    <dataValidation type="custom" allowBlank="1" showInputMessage="1" showErrorMessage="1" error="Page 5, Section B does not show you are applying for Tax Credits. Thus, input is not allowed." sqref="I44:J44 M5 F6:H6 M6:N6 C44:D44 F44 M44:N44 H11:H12 I19:J25 E25:H25 D36:N38 C39:D39 F39 I39:J39 M39:N39 D41:N43 M8">
      <formula1>$O$1=1</formula1>
    </dataValidation>
  </dataValidations>
  <pageMargins left="0.5" right="0.5" top="0.81" bottom="0.5" header="0.5" footer="0.5"/>
  <pageSetup orientation="portrait" r:id="rId1"/>
  <headerFooter alignWithMargins="0">
    <oddFooter>&amp;C&amp;A</oddFooter>
  </headerFooter>
</worksheet>
</file>

<file path=xl/worksheets/sheet64.xml><?xml version="1.0" encoding="utf-8"?>
<worksheet xmlns="http://schemas.openxmlformats.org/spreadsheetml/2006/main" xmlns:r="http://schemas.openxmlformats.org/officeDocument/2006/relationships">
  <sheetPr>
    <pageSetUpPr autoPageBreaks="0"/>
  </sheetPr>
  <dimension ref="A1:E49"/>
  <sheetViews>
    <sheetView showGridLines="0" showRowColHeaders="0" workbookViewId="0">
      <selection sqref="A1:J1"/>
    </sheetView>
  </sheetViews>
  <sheetFormatPr defaultRowHeight="12.75"/>
  <cols>
    <col min="1" max="1" width="17" customWidth="1"/>
    <col min="2" max="2" width="2.7109375" customWidth="1"/>
    <col min="3" max="3" width="8.5703125" customWidth="1"/>
    <col min="4" max="4" width="12.7109375" customWidth="1"/>
    <col min="5" max="5" width="56.5703125" customWidth="1"/>
  </cols>
  <sheetData>
    <row r="1" spans="1:5" ht="15.75">
      <c r="A1" s="83" t="s">
        <v>1387</v>
      </c>
      <c r="B1" s="83"/>
      <c r="C1" s="83"/>
      <c r="D1" s="15"/>
      <c r="E1" s="15"/>
    </row>
    <row r="2" spans="1:5" ht="9.75" customHeight="1">
      <c r="A2" s="25"/>
      <c r="B2" s="25"/>
      <c r="C2" s="25"/>
    </row>
    <row r="3" spans="1:5" ht="15.75">
      <c r="A3" s="10" t="s">
        <v>1388</v>
      </c>
      <c r="B3" s="10"/>
      <c r="C3" s="10"/>
    </row>
    <row r="4" spans="1:5" ht="9" customHeight="1">
      <c r="A4" s="247"/>
      <c r="B4" s="247"/>
      <c r="C4" s="247"/>
    </row>
    <row r="5" spans="1:5">
      <c r="A5" s="172" t="s">
        <v>1389</v>
      </c>
      <c r="B5" s="172"/>
      <c r="C5" s="172" t="s">
        <v>1513</v>
      </c>
      <c r="D5" s="378"/>
    </row>
    <row r="6" spans="1:5">
      <c r="A6" s="172" t="s">
        <v>1895</v>
      </c>
      <c r="B6" s="172"/>
      <c r="C6" s="172" t="s">
        <v>1514</v>
      </c>
      <c r="D6" s="247" t="s">
        <v>1390</v>
      </c>
    </row>
    <row r="7" spans="1:5" ht="11.1" customHeight="1">
      <c r="A7" s="377"/>
      <c r="B7" s="376"/>
      <c r="C7" s="376"/>
      <c r="D7" s="378"/>
    </row>
    <row r="8" spans="1:5">
      <c r="A8" s="379"/>
      <c r="B8" s="378"/>
      <c r="C8" s="378"/>
      <c r="D8" s="375" t="s">
        <v>1391</v>
      </c>
    </row>
    <row r="9" spans="1:5" ht="15">
      <c r="A9" s="429">
        <f>'Page 43'!A9</f>
        <v>0</v>
      </c>
      <c r="B9" s="376"/>
      <c r="C9" s="703"/>
      <c r="D9" s="25" t="s">
        <v>1392</v>
      </c>
      <c r="E9" s="247"/>
    </row>
    <row r="10" spans="1:5" ht="15">
      <c r="A10" s="429">
        <f>'Page 43'!A10</f>
        <v>0</v>
      </c>
      <c r="B10" s="376"/>
      <c r="C10" s="703"/>
      <c r="D10" s="25" t="s">
        <v>1393</v>
      </c>
      <c r="E10" s="247"/>
    </row>
    <row r="11" spans="1:5" ht="15">
      <c r="A11" s="429">
        <f>'Page 43'!A11</f>
        <v>0</v>
      </c>
      <c r="B11" s="376"/>
      <c r="C11" s="703"/>
      <c r="D11" s="25" t="s">
        <v>1394</v>
      </c>
      <c r="E11" s="247"/>
    </row>
    <row r="12" spans="1:5" ht="15">
      <c r="A12" s="429">
        <f>'Page 43'!A12</f>
        <v>0</v>
      </c>
      <c r="B12" s="376"/>
      <c r="C12" s="703"/>
      <c r="D12" s="25" t="s">
        <v>1395</v>
      </c>
      <c r="E12" s="247"/>
    </row>
    <row r="13" spans="1:5" ht="11.1" customHeight="1">
      <c r="A13" s="1118"/>
      <c r="B13" s="247"/>
      <c r="C13" s="704"/>
      <c r="D13" s="378"/>
    </row>
    <row r="14" spans="1:5" ht="15">
      <c r="A14" s="1118"/>
      <c r="B14" s="378"/>
      <c r="C14" s="437"/>
      <c r="D14" s="42" t="s">
        <v>982</v>
      </c>
    </row>
    <row r="15" spans="1:5" ht="15">
      <c r="A15" s="429">
        <f>'Page 43'!A15</f>
        <v>0</v>
      </c>
      <c r="B15" s="378"/>
      <c r="C15" s="703"/>
      <c r="D15" s="25" t="s">
        <v>1396</v>
      </c>
      <c r="E15" s="247"/>
    </row>
    <row r="16" spans="1:5" ht="15">
      <c r="A16" s="429">
        <f>'Page 43'!A16</f>
        <v>0</v>
      </c>
      <c r="B16" s="378"/>
      <c r="C16" s="703"/>
      <c r="D16" s="25" t="s">
        <v>1166</v>
      </c>
      <c r="E16" s="247"/>
    </row>
    <row r="17" spans="1:5" ht="15">
      <c r="A17" s="429">
        <f>'Page 43'!A17</f>
        <v>0</v>
      </c>
      <c r="B17" s="378"/>
      <c r="C17" s="703"/>
      <c r="D17" s="25" t="s">
        <v>1167</v>
      </c>
      <c r="E17" s="247"/>
    </row>
    <row r="18" spans="1:5" ht="15">
      <c r="A18" s="429">
        <f>'Page 43'!A18</f>
        <v>0</v>
      </c>
      <c r="B18" s="378"/>
      <c r="C18" s="703"/>
      <c r="D18" s="25" t="s">
        <v>1141</v>
      </c>
      <c r="E18" s="247"/>
    </row>
    <row r="19" spans="1:5" ht="11.1" customHeight="1">
      <c r="A19" s="1118"/>
      <c r="B19" s="247"/>
      <c r="C19" s="704"/>
      <c r="D19" s="378"/>
    </row>
    <row r="20" spans="1:5" ht="15">
      <c r="A20" s="1118"/>
      <c r="B20" s="378"/>
      <c r="C20" s="437"/>
      <c r="D20" s="42" t="s">
        <v>2394</v>
      </c>
    </row>
    <row r="21" spans="1:5" ht="15">
      <c r="A21" s="429">
        <f>'Page 43'!A21</f>
        <v>0</v>
      </c>
      <c r="B21" s="378"/>
      <c r="C21" s="703"/>
      <c r="D21" s="25" t="s">
        <v>1396</v>
      </c>
      <c r="E21" s="247"/>
    </row>
    <row r="22" spans="1:5" ht="15">
      <c r="A22" s="429">
        <f>'Page 43'!A22</f>
        <v>0</v>
      </c>
      <c r="B22" s="378"/>
      <c r="C22" s="703"/>
      <c r="D22" s="25" t="s">
        <v>1166</v>
      </c>
      <c r="E22" s="247"/>
    </row>
    <row r="23" spans="1:5" ht="15">
      <c r="A23" s="429">
        <f>'Page 43'!A23</f>
        <v>0</v>
      </c>
      <c r="B23" s="378"/>
      <c r="C23" s="703"/>
      <c r="D23" s="25" t="s">
        <v>1167</v>
      </c>
      <c r="E23" s="247"/>
    </row>
    <row r="24" spans="1:5" ht="15">
      <c r="A24" s="429">
        <f>'Page 43'!A24</f>
        <v>0</v>
      </c>
      <c r="B24" s="378"/>
      <c r="C24" s="703"/>
      <c r="D24" s="25" t="s">
        <v>1141</v>
      </c>
      <c r="E24" s="247"/>
    </row>
    <row r="25" spans="1:5" ht="11.1" customHeight="1">
      <c r="A25" s="1118"/>
      <c r="B25" s="247"/>
      <c r="C25" s="704"/>
      <c r="D25" s="378"/>
    </row>
    <row r="26" spans="1:5" ht="15">
      <c r="A26" s="1118"/>
      <c r="B26" s="378"/>
      <c r="C26" s="437"/>
      <c r="D26" s="42" t="s">
        <v>1142</v>
      </c>
    </row>
    <row r="27" spans="1:5" ht="15">
      <c r="A27" s="429">
        <f>'Page 43'!A27</f>
        <v>0</v>
      </c>
      <c r="B27" s="378"/>
      <c r="C27" s="703"/>
      <c r="D27" s="25" t="s">
        <v>1143</v>
      </c>
      <c r="E27" s="247"/>
    </row>
    <row r="28" spans="1:5" ht="15">
      <c r="A28" s="429">
        <f>'Page 43'!A28</f>
        <v>0</v>
      </c>
      <c r="B28" s="378"/>
      <c r="C28" s="703"/>
      <c r="D28" s="25" t="s">
        <v>1144</v>
      </c>
      <c r="E28" s="247"/>
    </row>
    <row r="29" spans="1:5" ht="15">
      <c r="A29" s="429">
        <f>'Page 43'!A29</f>
        <v>0</v>
      </c>
      <c r="B29" s="378"/>
      <c r="C29" s="703"/>
      <c r="D29" s="25" t="s">
        <v>1145</v>
      </c>
      <c r="E29" s="247"/>
    </row>
    <row r="30" spans="1:5" ht="15">
      <c r="A30" s="429">
        <f>'Page 43'!A30</f>
        <v>0</v>
      </c>
      <c r="B30" s="378"/>
      <c r="C30" s="703"/>
      <c r="D30" s="25" t="s">
        <v>1146</v>
      </c>
      <c r="E30" s="247"/>
    </row>
    <row r="31" spans="1:5" ht="15">
      <c r="A31" s="429">
        <f>'Page 43'!A31</f>
        <v>0</v>
      </c>
      <c r="B31" s="378"/>
      <c r="C31" s="703"/>
      <c r="D31" s="25" t="s">
        <v>284</v>
      </c>
      <c r="E31" s="779"/>
    </row>
    <row r="32" spans="1:5" ht="11.1" customHeight="1">
      <c r="A32" s="1118"/>
      <c r="B32" s="247"/>
      <c r="C32" s="704"/>
      <c r="D32" s="170"/>
    </row>
    <row r="33" spans="1:5" ht="15">
      <c r="A33" s="1118"/>
      <c r="B33" s="378"/>
      <c r="C33" s="437"/>
      <c r="D33" s="42" t="s">
        <v>1147</v>
      </c>
      <c r="E33" s="247"/>
    </row>
    <row r="34" spans="1:5" ht="15">
      <c r="A34" s="429">
        <f>'Page 43'!A34</f>
        <v>0</v>
      </c>
      <c r="B34" s="378"/>
      <c r="C34" s="703"/>
      <c r="D34" s="25" t="s">
        <v>1148</v>
      </c>
      <c r="E34" s="779" t="s">
        <v>621</v>
      </c>
    </row>
    <row r="35" spans="1:5" ht="15">
      <c r="A35" s="429">
        <f>'Page 43'!A35</f>
        <v>0</v>
      </c>
      <c r="B35" s="378"/>
      <c r="C35" s="703"/>
      <c r="D35" s="25" t="s">
        <v>1149</v>
      </c>
      <c r="E35" s="247"/>
    </row>
    <row r="36" spans="1:5" ht="15">
      <c r="A36" s="429">
        <f>'Page 43'!A36</f>
        <v>0</v>
      </c>
      <c r="B36" s="378"/>
      <c r="C36" s="703"/>
      <c r="D36" s="25" t="s">
        <v>1150</v>
      </c>
      <c r="E36" s="247"/>
    </row>
    <row r="37" spans="1:5" ht="11.1" customHeight="1">
      <c r="A37" s="1118"/>
      <c r="B37" s="247"/>
      <c r="C37" s="704"/>
      <c r="D37" s="170"/>
    </row>
    <row r="38" spans="1:5" ht="15">
      <c r="A38" s="1118"/>
      <c r="B38" s="378"/>
      <c r="C38" s="437"/>
      <c r="D38" s="42" t="s">
        <v>1151</v>
      </c>
    </row>
    <row r="39" spans="1:5" ht="15">
      <c r="A39" s="429">
        <f>'Page 43'!A39</f>
        <v>0</v>
      </c>
      <c r="B39" s="378"/>
      <c r="C39" s="703"/>
      <c r="D39" s="25" t="s">
        <v>1152</v>
      </c>
      <c r="E39" s="247"/>
    </row>
    <row r="40" spans="1:5" ht="15">
      <c r="A40" s="429">
        <f>'Page 43'!A40</f>
        <v>0</v>
      </c>
      <c r="B40" s="378"/>
      <c r="C40" s="703"/>
      <c r="D40" s="25" t="s">
        <v>1153</v>
      </c>
      <c r="E40" s="247"/>
    </row>
    <row r="41" spans="1:5" ht="11.1" customHeight="1">
      <c r="A41" s="1118"/>
      <c r="B41" s="247"/>
      <c r="C41" s="704"/>
      <c r="D41" s="378"/>
    </row>
    <row r="42" spans="1:5" ht="15">
      <c r="A42" s="1118"/>
      <c r="B42" s="378"/>
      <c r="C42" s="437"/>
      <c r="D42" s="375" t="s">
        <v>356</v>
      </c>
    </row>
    <row r="43" spans="1:5" ht="15">
      <c r="A43" s="429">
        <f>'Page 43'!A43</f>
        <v>0</v>
      </c>
      <c r="B43" s="378"/>
      <c r="C43" s="703"/>
      <c r="D43" s="25" t="s">
        <v>1154</v>
      </c>
      <c r="E43" s="247"/>
    </row>
    <row r="44" spans="1:5" ht="15">
      <c r="A44" s="429">
        <f>'Page 43'!A44</f>
        <v>0</v>
      </c>
      <c r="B44" s="378"/>
      <c r="C44" s="703"/>
      <c r="D44" s="25" t="s">
        <v>1155</v>
      </c>
      <c r="E44" s="247"/>
    </row>
    <row r="45" spans="1:5" ht="15">
      <c r="A45" s="429">
        <f>'Page 43'!A45</f>
        <v>0</v>
      </c>
      <c r="B45" s="378"/>
      <c r="C45" s="703"/>
      <c r="D45" s="25" t="s">
        <v>1156</v>
      </c>
      <c r="E45" s="247"/>
    </row>
    <row r="46" spans="1:5" ht="15">
      <c r="A46" s="429">
        <f>'Page 43'!A46</f>
        <v>0</v>
      </c>
      <c r="B46" s="378"/>
      <c r="C46" s="703"/>
      <c r="D46" s="25" t="s">
        <v>1157</v>
      </c>
      <c r="E46" s="247"/>
    </row>
    <row r="47" spans="1:5" ht="15">
      <c r="A47" s="429">
        <f>'Page 43'!A47</f>
        <v>0</v>
      </c>
      <c r="B47" s="378"/>
      <c r="C47" s="703"/>
      <c r="D47" s="25" t="s">
        <v>1158</v>
      </c>
      <c r="E47" s="247"/>
    </row>
    <row r="48" spans="1:5" ht="15">
      <c r="A48" s="429">
        <f>'Page 43'!A48</f>
        <v>0</v>
      </c>
      <c r="B48" s="378"/>
      <c r="C48" s="703"/>
      <c r="D48" s="25" t="s">
        <v>1159</v>
      </c>
      <c r="E48" s="247"/>
    </row>
    <row r="49" spans="1:5" ht="15">
      <c r="A49" s="429">
        <f>'Page 43'!A49</f>
        <v>0</v>
      </c>
      <c r="B49" s="378"/>
      <c r="C49" s="703"/>
      <c r="D49" s="25" t="s">
        <v>1160</v>
      </c>
      <c r="E49" s="247"/>
    </row>
  </sheetData>
  <sheetProtection password="FEF7" sheet="1" objects="1" scenarios="1"/>
  <phoneticPr fontId="5" type="noConversion"/>
  <pageMargins left="0.5" right="0.5" top="1" bottom="0.5" header="0.5" footer="0.5"/>
  <pageSetup orientation="portrait" r:id="rId1"/>
  <headerFooter alignWithMargins="0">
    <oddFooter>&amp;C&amp;A</oddFooter>
  </headerFooter>
</worksheet>
</file>

<file path=xl/worksheets/sheet65.xml><?xml version="1.0" encoding="utf-8"?>
<worksheet xmlns="http://schemas.openxmlformats.org/spreadsheetml/2006/main" xmlns:r="http://schemas.openxmlformats.org/officeDocument/2006/relationships">
  <sheetPr>
    <pageSetUpPr autoPageBreaks="0"/>
  </sheetPr>
  <dimension ref="A1:I24"/>
  <sheetViews>
    <sheetView showGridLines="0" showRowColHeaders="0" workbookViewId="0">
      <selection sqref="A1:J1"/>
    </sheetView>
  </sheetViews>
  <sheetFormatPr defaultRowHeight="15.75"/>
  <cols>
    <col min="1" max="1" width="4.7109375" style="11" customWidth="1"/>
    <col min="2" max="2" width="9.140625" style="11"/>
    <col min="3" max="3" width="7.140625" style="11" customWidth="1"/>
    <col min="4" max="4" width="16.5703125" style="11" customWidth="1"/>
    <col min="5" max="5" width="4.5703125" style="11" customWidth="1"/>
    <col min="6" max="7" width="9.140625" style="11"/>
    <col min="8" max="8" width="24.28515625" style="11" customWidth="1"/>
    <col min="9" max="9" width="9.28515625" style="11" customWidth="1"/>
    <col min="10" max="10" width="2" style="11" customWidth="1"/>
    <col min="11" max="11" width="2.28515625" style="11" customWidth="1"/>
    <col min="12" max="16384" width="9.140625" style="11"/>
  </cols>
  <sheetData>
    <row r="1" spans="1:9">
      <c r="A1" s="1649" t="s">
        <v>96</v>
      </c>
      <c r="B1" s="1649"/>
      <c r="C1" s="1649"/>
      <c r="D1" s="1649"/>
      <c r="E1" s="1649"/>
      <c r="F1" s="1649"/>
      <c r="G1" s="1649"/>
      <c r="H1" s="1649"/>
      <c r="I1" s="1649"/>
    </row>
    <row r="2" spans="1:9" ht="52.5" customHeight="1">
      <c r="A2" s="1718" t="s">
        <v>1662</v>
      </c>
      <c r="B2" s="1718"/>
      <c r="C2" s="1718"/>
      <c r="D2" s="1718"/>
      <c r="E2" s="1718"/>
      <c r="F2" s="1718"/>
      <c r="G2" s="1718"/>
      <c r="H2" s="1718"/>
      <c r="I2" s="1718"/>
    </row>
    <row r="4" spans="1:9" ht="65.25" customHeight="1">
      <c r="A4" s="1718" t="s">
        <v>1827</v>
      </c>
      <c r="B4" s="1718"/>
      <c r="C4" s="1718"/>
      <c r="D4" s="1718"/>
      <c r="E4" s="1718"/>
      <c r="F4" s="1718"/>
      <c r="G4" s="1718"/>
      <c r="H4" s="1718"/>
      <c r="I4" s="1718"/>
    </row>
    <row r="6" spans="1:9" ht="64.5" customHeight="1">
      <c r="A6" s="1718" t="s">
        <v>642</v>
      </c>
      <c r="B6" s="1718"/>
      <c r="C6" s="1718"/>
      <c r="D6" s="1718"/>
      <c r="E6" s="1718"/>
      <c r="F6" s="1718"/>
      <c r="G6" s="1718"/>
      <c r="H6" s="1718"/>
      <c r="I6" s="1718"/>
    </row>
    <row r="8" spans="1:9" ht="51" customHeight="1">
      <c r="A8" s="1718" t="s">
        <v>643</v>
      </c>
      <c r="B8" s="1718"/>
      <c r="C8" s="1718"/>
      <c r="D8" s="1718"/>
      <c r="E8" s="1718"/>
      <c r="F8" s="1718"/>
      <c r="G8" s="1718"/>
      <c r="H8" s="1718"/>
      <c r="I8" s="1718"/>
    </row>
    <row r="10" spans="1:9" ht="125.25" customHeight="1">
      <c r="A10" s="1718" t="s">
        <v>2290</v>
      </c>
      <c r="B10" s="1718"/>
      <c r="C10" s="1718"/>
      <c r="D10" s="1718"/>
      <c r="E10" s="1718"/>
      <c r="F10" s="1718"/>
      <c r="G10" s="1718"/>
      <c r="H10" s="1718"/>
      <c r="I10" s="1718"/>
    </row>
    <row r="12" spans="1:9" ht="66.75" customHeight="1">
      <c r="A12" s="1718" t="s">
        <v>471</v>
      </c>
      <c r="B12" s="1718"/>
      <c r="C12" s="1718"/>
      <c r="D12" s="1718"/>
      <c r="E12" s="1718"/>
      <c r="F12" s="1718"/>
      <c r="G12" s="1718"/>
      <c r="H12" s="1718"/>
      <c r="I12" s="1718"/>
    </row>
    <row r="14" spans="1:9" ht="18.75" customHeight="1">
      <c r="A14" s="1718" t="s">
        <v>1707</v>
      </c>
      <c r="B14" s="1718"/>
      <c r="C14" s="1718"/>
      <c r="D14" s="1718"/>
      <c r="E14" s="1718"/>
      <c r="F14" s="1718"/>
      <c r="G14" s="1718"/>
      <c r="H14" s="1718"/>
      <c r="I14" s="1718"/>
    </row>
    <row r="15" spans="1:9">
      <c r="A15" s="11" t="s">
        <v>1708</v>
      </c>
      <c r="B15" s="1066"/>
      <c r="C15" s="11" t="s">
        <v>475</v>
      </c>
      <c r="D15" s="1066"/>
      <c r="E15" s="11" t="s">
        <v>1898</v>
      </c>
      <c r="F15" s="1067"/>
      <c r="G15" s="11" t="s">
        <v>1899</v>
      </c>
    </row>
    <row r="17" spans="5:8">
      <c r="F17" s="2118">
        <f>'10% Package Page 5'!E8</f>
        <v>0</v>
      </c>
      <c r="G17" s="2118"/>
      <c r="H17" s="2118"/>
    </row>
    <row r="18" spans="5:8">
      <c r="F18" s="31" t="s">
        <v>472</v>
      </c>
      <c r="G18" s="31"/>
      <c r="H18" s="31"/>
    </row>
    <row r="19" spans="5:8">
      <c r="F19" s="1494"/>
      <c r="G19" s="1493"/>
      <c r="H19" s="1493"/>
    </row>
    <row r="20" spans="5:8">
      <c r="E20" s="11" t="s">
        <v>473</v>
      </c>
      <c r="F20" s="1476"/>
      <c r="G20" s="1476"/>
      <c r="H20" s="1476"/>
    </row>
    <row r="21" spans="5:8">
      <c r="F21" s="31" t="s">
        <v>638</v>
      </c>
      <c r="G21" s="31"/>
      <c r="H21" s="31"/>
    </row>
    <row r="22" spans="5:8">
      <c r="F22" s="1494"/>
      <c r="G22" s="1493"/>
      <c r="H22" s="1493"/>
    </row>
    <row r="23" spans="5:8">
      <c r="F23" s="1476"/>
      <c r="G23" s="1476"/>
      <c r="H23" s="1476"/>
    </row>
    <row r="24" spans="5:8">
      <c r="F24" s="31" t="s">
        <v>474</v>
      </c>
      <c r="G24" s="31"/>
      <c r="H24" s="31"/>
    </row>
  </sheetData>
  <sheetProtection password="FEF7" sheet="1" objects="1" scenarios="1"/>
  <mergeCells count="11">
    <mergeCell ref="A8:I8"/>
    <mergeCell ref="A1:I1"/>
    <mergeCell ref="A2:I2"/>
    <mergeCell ref="A4:I4"/>
    <mergeCell ref="A6:I6"/>
    <mergeCell ref="F19:H20"/>
    <mergeCell ref="F22:H23"/>
    <mergeCell ref="A10:I10"/>
    <mergeCell ref="A12:I12"/>
    <mergeCell ref="A14:I14"/>
    <mergeCell ref="F17:H17"/>
  </mergeCells>
  <phoneticPr fontId="5" type="noConversion"/>
  <pageMargins left="0.5" right="0.5" top="0.75" bottom="0.5" header="0.5" footer="0.25"/>
  <pageSetup orientation="portrait" r:id="rId1"/>
  <headerFooter alignWithMargins="0">
    <oddFooter>&amp;C&amp;A</oddFooter>
  </headerFooter>
</worksheet>
</file>

<file path=xl/worksheets/sheet66.xml><?xml version="1.0" encoding="utf-8"?>
<worksheet xmlns="http://schemas.openxmlformats.org/spreadsheetml/2006/main" xmlns:r="http://schemas.openxmlformats.org/officeDocument/2006/relationships">
  <sheetPr>
    <pageSetUpPr autoPageBreaks="0"/>
  </sheetPr>
  <dimension ref="A1:S1077"/>
  <sheetViews>
    <sheetView showGridLines="0" showRowColHeaders="0" workbookViewId="0">
      <selection sqref="A1:J1"/>
    </sheetView>
  </sheetViews>
  <sheetFormatPr defaultRowHeight="12.75"/>
  <cols>
    <col min="1" max="1" width="18.85546875" style="188" customWidth="1"/>
    <col min="2" max="2" width="5.28515625" style="188" customWidth="1"/>
    <col min="3" max="3" width="3.140625" style="188" customWidth="1"/>
    <col min="4" max="4" width="4.42578125" style="188" customWidth="1"/>
    <col min="5" max="5" width="6.85546875" style="188" customWidth="1"/>
    <col min="6" max="6" width="9.140625" style="188"/>
    <col min="7" max="7" width="3.5703125" style="188" customWidth="1"/>
    <col min="8" max="8" width="8" style="188" customWidth="1"/>
    <col min="9" max="9" width="7.85546875" style="188" customWidth="1"/>
    <col min="10" max="10" width="8.140625" style="188" customWidth="1"/>
    <col min="11" max="11" width="3.140625" style="188" customWidth="1"/>
    <col min="12" max="12" width="4.140625" style="188" customWidth="1"/>
    <col min="13" max="13" width="9.140625" style="188"/>
    <col min="14" max="14" width="8.28515625" style="188" customWidth="1"/>
    <col min="15" max="19" width="9.140625" style="1064"/>
    <col min="20" max="16384" width="9.140625" style="188"/>
  </cols>
  <sheetData>
    <row r="1" spans="1:15" ht="15.75">
      <c r="A1" s="1649" t="s">
        <v>1900</v>
      </c>
      <c r="B1" s="1586"/>
      <c r="C1" s="1586"/>
      <c r="D1" s="1586"/>
      <c r="E1" s="1586"/>
      <c r="F1" s="1586"/>
      <c r="G1" s="1586"/>
      <c r="H1" s="1586"/>
      <c r="I1" s="1586"/>
      <c r="J1" s="1586"/>
      <c r="K1" s="1586"/>
      <c r="L1" s="1586"/>
      <c r="M1" s="1586"/>
      <c r="N1" s="1586"/>
    </row>
    <row r="2" spans="1:15" ht="15.75">
      <c r="A2" s="2211" t="s">
        <v>1901</v>
      </c>
      <c r="B2" s="1586"/>
      <c r="C2" s="1586"/>
      <c r="D2" s="1586"/>
      <c r="E2" s="1586"/>
      <c r="F2" s="1586"/>
      <c r="G2" s="1586"/>
      <c r="H2" s="1586"/>
      <c r="I2" s="1586"/>
      <c r="J2" s="1586"/>
      <c r="K2" s="1586"/>
      <c r="L2" s="1586"/>
      <c r="M2" s="1586"/>
      <c r="N2" s="1586"/>
    </row>
    <row r="3" spans="1:15" ht="15.75">
      <c r="A3" s="2211" t="s">
        <v>1902</v>
      </c>
      <c r="B3" s="1586"/>
      <c r="C3" s="1586"/>
      <c r="D3" s="1586"/>
      <c r="E3" s="1586"/>
      <c r="F3" s="1586"/>
      <c r="G3" s="1586"/>
      <c r="H3" s="1586"/>
      <c r="I3" s="1586"/>
      <c r="J3" s="1586"/>
      <c r="K3" s="1586"/>
      <c r="L3" s="1586"/>
      <c r="M3" s="1586"/>
      <c r="N3" s="1586"/>
    </row>
    <row r="4" spans="1:15">
      <c r="A4" s="247"/>
    </row>
    <row r="5" spans="1:15" ht="48.75" customHeight="1">
      <c r="A5" s="1718" t="s">
        <v>1903</v>
      </c>
      <c r="B5" s="1520"/>
      <c r="C5" s="1520"/>
      <c r="D5" s="1520"/>
      <c r="E5" s="1520"/>
      <c r="F5" s="1520"/>
      <c r="G5" s="1520"/>
      <c r="H5" s="1520"/>
      <c r="I5" s="1520"/>
      <c r="J5" s="1520"/>
      <c r="K5" s="1520"/>
      <c r="L5" s="1520"/>
      <c r="M5" s="1520"/>
      <c r="N5" s="1520"/>
    </row>
    <row r="6" spans="1:15" ht="13.5" thickBot="1">
      <c r="G6" s="114" t="s">
        <v>1904</v>
      </c>
      <c r="H6" s="1027"/>
    </row>
    <row r="7" spans="1:15">
      <c r="A7" s="2242" t="s">
        <v>466</v>
      </c>
      <c r="B7" s="2245" t="s">
        <v>1905</v>
      </c>
      <c r="C7" s="2245" t="s">
        <v>1906</v>
      </c>
      <c r="D7" s="2248"/>
      <c r="E7" s="2245" t="s">
        <v>1907</v>
      </c>
      <c r="F7" s="2245" t="s">
        <v>1908</v>
      </c>
      <c r="G7" s="2235" t="s">
        <v>93</v>
      </c>
      <c r="H7" s="2235"/>
      <c r="I7" s="2235" t="s">
        <v>406</v>
      </c>
      <c r="J7" s="2235" t="s">
        <v>1909</v>
      </c>
      <c r="K7" s="2235" t="s">
        <v>1910</v>
      </c>
      <c r="L7" s="1736"/>
      <c r="M7" s="2235" t="s">
        <v>1911</v>
      </c>
      <c r="N7" s="2238" t="s">
        <v>404</v>
      </c>
    </row>
    <row r="8" spans="1:15" ht="12.75" customHeight="1">
      <c r="A8" s="2243"/>
      <c r="B8" s="2246"/>
      <c r="C8" s="2249"/>
      <c r="D8" s="2246"/>
      <c r="E8" s="2246"/>
      <c r="F8" s="2249"/>
      <c r="G8" s="2236"/>
      <c r="H8" s="2236"/>
      <c r="I8" s="2236"/>
      <c r="J8" s="1504"/>
      <c r="K8" s="2236"/>
      <c r="L8" s="1504"/>
      <c r="M8" s="2236"/>
      <c r="N8" s="2239"/>
      <c r="O8" s="1069"/>
    </row>
    <row r="9" spans="1:15">
      <c r="A9" s="2244"/>
      <c r="B9" s="2247"/>
      <c r="C9" s="2241"/>
      <c r="D9" s="2247"/>
      <c r="E9" s="2247"/>
      <c r="F9" s="2241"/>
      <c r="G9" s="1056"/>
      <c r="H9" s="1056" t="s">
        <v>405</v>
      </c>
      <c r="I9" s="2237"/>
      <c r="J9" s="1505"/>
      <c r="K9" s="2237"/>
      <c r="L9" s="1505"/>
      <c r="M9" s="2237"/>
      <c r="N9" s="2234"/>
      <c r="O9" s="1069"/>
    </row>
    <row r="10" spans="1:15" ht="9" customHeight="1">
      <c r="A10" s="1095" t="s">
        <v>1558</v>
      </c>
      <c r="B10" s="2184" t="s">
        <v>1557</v>
      </c>
      <c r="C10" s="1057" t="s">
        <v>1437</v>
      </c>
      <c r="D10" s="1103" t="s">
        <v>193</v>
      </c>
      <c r="E10" s="2180">
        <v>400</v>
      </c>
      <c r="F10" s="2240">
        <v>2</v>
      </c>
      <c r="G10" s="2207">
        <v>123000</v>
      </c>
      <c r="H10" s="2208"/>
      <c r="I10" s="2192">
        <v>1</v>
      </c>
      <c r="J10" s="2185">
        <v>123000</v>
      </c>
      <c r="K10" s="1057" t="str">
        <f>IF('Page 7'!$Z$39+'Page 7'!$Z$42&lt;1,"X","")</f>
        <v>X</v>
      </c>
      <c r="L10" s="1058" t="s">
        <v>193</v>
      </c>
      <c r="M10" s="2187">
        <v>36525</v>
      </c>
      <c r="N10" s="2233">
        <v>36892</v>
      </c>
    </row>
    <row r="11" spans="1:15" ht="9" customHeight="1">
      <c r="A11" s="1096" t="s">
        <v>407</v>
      </c>
      <c r="B11" s="2181"/>
      <c r="C11" s="1057"/>
      <c r="D11" s="1104" t="s">
        <v>194</v>
      </c>
      <c r="E11" s="2183"/>
      <c r="F11" s="2241"/>
      <c r="G11" s="2209"/>
      <c r="H11" s="2210"/>
      <c r="I11" s="2177"/>
      <c r="J11" s="2186"/>
      <c r="K11" s="1057" t="str">
        <f>IF('Page 7'!$Z$39=1,"X",IF('Page 7'!$Z$42=1,"X",""))</f>
        <v/>
      </c>
      <c r="L11" s="1055" t="s">
        <v>194</v>
      </c>
      <c r="M11" s="2177"/>
      <c r="N11" s="2234"/>
    </row>
    <row r="12" spans="1:15" ht="9" customHeight="1">
      <c r="A12" s="2223"/>
      <c r="B12" s="2225"/>
      <c r="C12" s="1061"/>
      <c r="D12" s="1105" t="s">
        <v>193</v>
      </c>
      <c r="E12" s="2226"/>
      <c r="F12" s="2225"/>
      <c r="G12" s="2227"/>
      <c r="H12" s="2227"/>
      <c r="I12" s="2228"/>
      <c r="J12" s="2227"/>
      <c r="K12" s="2230"/>
      <c r="L12" s="2231"/>
      <c r="M12" s="2232"/>
      <c r="N12" s="2221"/>
    </row>
    <row r="13" spans="1:15" ht="9" customHeight="1">
      <c r="A13" s="2224"/>
      <c r="B13" s="2225"/>
      <c r="C13" s="1061"/>
      <c r="D13" s="1106" t="s">
        <v>194</v>
      </c>
      <c r="E13" s="2226"/>
      <c r="F13" s="2225"/>
      <c r="G13" s="2227"/>
      <c r="H13" s="2227"/>
      <c r="I13" s="2229"/>
      <c r="J13" s="2227"/>
      <c r="K13" s="2231"/>
      <c r="L13" s="2231"/>
      <c r="M13" s="2229"/>
      <c r="N13" s="2222"/>
      <c r="O13" s="1064">
        <f>IF(B12="",0,1)</f>
        <v>0</v>
      </c>
    </row>
    <row r="14" spans="1:15" ht="9" customHeight="1">
      <c r="A14" s="2223"/>
      <c r="B14" s="2225"/>
      <c r="C14" s="1061"/>
      <c r="D14" s="1105" t="s">
        <v>193</v>
      </c>
      <c r="E14" s="2226"/>
      <c r="F14" s="2225"/>
      <c r="G14" s="2227"/>
      <c r="H14" s="2227"/>
      <c r="I14" s="2228"/>
      <c r="J14" s="2227"/>
      <c r="K14" s="2230"/>
      <c r="L14" s="2231"/>
      <c r="M14" s="2232"/>
      <c r="N14" s="2221"/>
    </row>
    <row r="15" spans="1:15" ht="9" customHeight="1">
      <c r="A15" s="2224"/>
      <c r="B15" s="2225"/>
      <c r="C15" s="1061"/>
      <c r="D15" s="1106" t="s">
        <v>194</v>
      </c>
      <c r="E15" s="2226"/>
      <c r="F15" s="2225"/>
      <c r="G15" s="2227"/>
      <c r="H15" s="2227"/>
      <c r="I15" s="2229"/>
      <c r="J15" s="2227"/>
      <c r="K15" s="2231"/>
      <c r="L15" s="2231"/>
      <c r="M15" s="2229"/>
      <c r="N15" s="2222"/>
      <c r="O15" s="1064">
        <f>IF(B14="",0,1)</f>
        <v>0</v>
      </c>
    </row>
    <row r="16" spans="1:15" ht="9" customHeight="1">
      <c r="A16" s="2223"/>
      <c r="B16" s="2225"/>
      <c r="C16" s="1061"/>
      <c r="D16" s="1105" t="s">
        <v>193</v>
      </c>
      <c r="E16" s="2226"/>
      <c r="F16" s="2225"/>
      <c r="G16" s="2227"/>
      <c r="H16" s="2227"/>
      <c r="I16" s="2228"/>
      <c r="J16" s="2227"/>
      <c r="K16" s="2230"/>
      <c r="L16" s="2231"/>
      <c r="M16" s="2232"/>
      <c r="N16" s="2221"/>
    </row>
    <row r="17" spans="1:15" ht="9" customHeight="1">
      <c r="A17" s="2224"/>
      <c r="B17" s="2225"/>
      <c r="C17" s="1061"/>
      <c r="D17" s="1106" t="s">
        <v>194</v>
      </c>
      <c r="E17" s="2226"/>
      <c r="F17" s="2225"/>
      <c r="G17" s="2227"/>
      <c r="H17" s="2227"/>
      <c r="I17" s="2229"/>
      <c r="J17" s="2227"/>
      <c r="K17" s="2231"/>
      <c r="L17" s="2231"/>
      <c r="M17" s="2229"/>
      <c r="N17" s="2222"/>
      <c r="O17" s="1064">
        <f>IF(B16="",0,1)</f>
        <v>0</v>
      </c>
    </row>
    <row r="18" spans="1:15" ht="9" customHeight="1">
      <c r="A18" s="2223"/>
      <c r="B18" s="2225"/>
      <c r="C18" s="1061"/>
      <c r="D18" s="1105" t="s">
        <v>193</v>
      </c>
      <c r="E18" s="2226"/>
      <c r="F18" s="2225"/>
      <c r="G18" s="2227"/>
      <c r="H18" s="2227"/>
      <c r="I18" s="2228"/>
      <c r="J18" s="2227"/>
      <c r="K18" s="2230"/>
      <c r="L18" s="2231"/>
      <c r="M18" s="2232"/>
      <c r="N18" s="2221"/>
    </row>
    <row r="19" spans="1:15" ht="9" customHeight="1">
      <c r="A19" s="2224"/>
      <c r="B19" s="2225"/>
      <c r="C19" s="1061"/>
      <c r="D19" s="1106" t="s">
        <v>194</v>
      </c>
      <c r="E19" s="2226"/>
      <c r="F19" s="2225"/>
      <c r="G19" s="2227"/>
      <c r="H19" s="2227"/>
      <c r="I19" s="2229"/>
      <c r="J19" s="2227"/>
      <c r="K19" s="2231"/>
      <c r="L19" s="2231"/>
      <c r="M19" s="2229"/>
      <c r="N19" s="2222"/>
      <c r="O19" s="1064">
        <f>IF(B18="",0,1)</f>
        <v>0</v>
      </c>
    </row>
    <row r="20" spans="1:15" ht="9" customHeight="1">
      <c r="A20" s="2223"/>
      <c r="B20" s="2225"/>
      <c r="C20" s="1061"/>
      <c r="D20" s="1105" t="s">
        <v>193</v>
      </c>
      <c r="E20" s="2226"/>
      <c r="F20" s="2225"/>
      <c r="G20" s="2227"/>
      <c r="H20" s="2227"/>
      <c r="I20" s="2228"/>
      <c r="J20" s="2227"/>
      <c r="K20" s="2230"/>
      <c r="L20" s="2231"/>
      <c r="M20" s="2232"/>
      <c r="N20" s="2221"/>
    </row>
    <row r="21" spans="1:15" ht="9" customHeight="1">
      <c r="A21" s="2224"/>
      <c r="B21" s="2225"/>
      <c r="C21" s="1061"/>
      <c r="D21" s="1106" t="s">
        <v>194</v>
      </c>
      <c r="E21" s="2226"/>
      <c r="F21" s="2225"/>
      <c r="G21" s="2227"/>
      <c r="H21" s="2227"/>
      <c r="I21" s="2229"/>
      <c r="J21" s="2227"/>
      <c r="K21" s="2231"/>
      <c r="L21" s="2231"/>
      <c r="M21" s="2229"/>
      <c r="N21" s="2222"/>
      <c r="O21" s="1064">
        <f>IF(B20="",0,1)</f>
        <v>0</v>
      </c>
    </row>
    <row r="22" spans="1:15" ht="9" customHeight="1">
      <c r="A22" s="2223"/>
      <c r="B22" s="2225"/>
      <c r="C22" s="1061"/>
      <c r="D22" s="1105" t="s">
        <v>193</v>
      </c>
      <c r="E22" s="2226"/>
      <c r="F22" s="2225"/>
      <c r="G22" s="2227"/>
      <c r="H22" s="2227"/>
      <c r="I22" s="2228"/>
      <c r="J22" s="2227"/>
      <c r="K22" s="2230"/>
      <c r="L22" s="2231"/>
      <c r="M22" s="2232"/>
      <c r="N22" s="2221"/>
    </row>
    <row r="23" spans="1:15" ht="9" customHeight="1">
      <c r="A23" s="2224"/>
      <c r="B23" s="2225"/>
      <c r="C23" s="1061"/>
      <c r="D23" s="1106" t="s">
        <v>194</v>
      </c>
      <c r="E23" s="2226"/>
      <c r="F23" s="2225"/>
      <c r="G23" s="2227"/>
      <c r="H23" s="2227"/>
      <c r="I23" s="2229"/>
      <c r="J23" s="2227"/>
      <c r="K23" s="2231"/>
      <c r="L23" s="2231"/>
      <c r="M23" s="2229"/>
      <c r="N23" s="2222"/>
      <c r="O23" s="1064">
        <f>IF(B22="",0,1)</f>
        <v>0</v>
      </c>
    </row>
    <row r="24" spans="1:15" ht="9" customHeight="1">
      <c r="A24" s="2223"/>
      <c r="B24" s="2225"/>
      <c r="C24" s="1061"/>
      <c r="D24" s="1105" t="s">
        <v>193</v>
      </c>
      <c r="E24" s="2226"/>
      <c r="F24" s="2225"/>
      <c r="G24" s="2227"/>
      <c r="H24" s="2227"/>
      <c r="I24" s="2228"/>
      <c r="J24" s="2227"/>
      <c r="K24" s="2230"/>
      <c r="L24" s="2231"/>
      <c r="M24" s="2232"/>
      <c r="N24" s="2221"/>
    </row>
    <row r="25" spans="1:15" ht="9" customHeight="1">
      <c r="A25" s="2224"/>
      <c r="B25" s="2225"/>
      <c r="C25" s="1061"/>
      <c r="D25" s="1106" t="s">
        <v>194</v>
      </c>
      <c r="E25" s="2226"/>
      <c r="F25" s="2225"/>
      <c r="G25" s="2227"/>
      <c r="H25" s="2227"/>
      <c r="I25" s="2229"/>
      <c r="J25" s="2227"/>
      <c r="K25" s="2231"/>
      <c r="L25" s="2231"/>
      <c r="M25" s="2229"/>
      <c r="N25" s="2222"/>
      <c r="O25" s="1064">
        <f>IF(B24="",0,1)</f>
        <v>0</v>
      </c>
    </row>
    <row r="26" spans="1:15" ht="9" customHeight="1">
      <c r="A26" s="2223"/>
      <c r="B26" s="2225"/>
      <c r="C26" s="1061"/>
      <c r="D26" s="1105" t="s">
        <v>193</v>
      </c>
      <c r="E26" s="2226"/>
      <c r="F26" s="2225"/>
      <c r="G26" s="2227"/>
      <c r="H26" s="2227"/>
      <c r="I26" s="2228"/>
      <c r="J26" s="2227"/>
      <c r="K26" s="2230"/>
      <c r="L26" s="2231"/>
      <c r="M26" s="2232"/>
      <c r="N26" s="2221"/>
    </row>
    <row r="27" spans="1:15" ht="9" customHeight="1">
      <c r="A27" s="2224"/>
      <c r="B27" s="2225"/>
      <c r="C27" s="1061"/>
      <c r="D27" s="1106" t="s">
        <v>194</v>
      </c>
      <c r="E27" s="2226"/>
      <c r="F27" s="2225"/>
      <c r="G27" s="2227"/>
      <c r="H27" s="2227"/>
      <c r="I27" s="2229"/>
      <c r="J27" s="2227"/>
      <c r="K27" s="2231"/>
      <c r="L27" s="2231"/>
      <c r="M27" s="2229"/>
      <c r="N27" s="2222"/>
      <c r="O27" s="1064">
        <f>IF(B26="",0,1)</f>
        <v>0</v>
      </c>
    </row>
    <row r="28" spans="1:15" ht="9" customHeight="1">
      <c r="A28" s="2223"/>
      <c r="B28" s="2225"/>
      <c r="C28" s="1061"/>
      <c r="D28" s="1105" t="s">
        <v>193</v>
      </c>
      <c r="E28" s="2226"/>
      <c r="F28" s="2225"/>
      <c r="G28" s="2227"/>
      <c r="H28" s="2227"/>
      <c r="I28" s="2228"/>
      <c r="J28" s="2227"/>
      <c r="K28" s="2230"/>
      <c r="L28" s="2231"/>
      <c r="M28" s="2232"/>
      <c r="N28" s="2221"/>
    </row>
    <row r="29" spans="1:15" ht="9" customHeight="1">
      <c r="A29" s="2224"/>
      <c r="B29" s="2225"/>
      <c r="C29" s="1061"/>
      <c r="D29" s="1106" t="s">
        <v>194</v>
      </c>
      <c r="E29" s="2226"/>
      <c r="F29" s="2225"/>
      <c r="G29" s="2227"/>
      <c r="H29" s="2227"/>
      <c r="I29" s="2229"/>
      <c r="J29" s="2227"/>
      <c r="K29" s="2231"/>
      <c r="L29" s="2231"/>
      <c r="M29" s="2229"/>
      <c r="N29" s="2222"/>
      <c r="O29" s="1064">
        <f>IF(B28="",0,1)</f>
        <v>0</v>
      </c>
    </row>
    <row r="30" spans="1:15" ht="9" customHeight="1">
      <c r="A30" s="2223"/>
      <c r="B30" s="2225"/>
      <c r="C30" s="1061"/>
      <c r="D30" s="1105" t="s">
        <v>193</v>
      </c>
      <c r="E30" s="2226"/>
      <c r="F30" s="2225"/>
      <c r="G30" s="2227"/>
      <c r="H30" s="2227"/>
      <c r="I30" s="2228"/>
      <c r="J30" s="2227"/>
      <c r="K30" s="2230"/>
      <c r="L30" s="2231"/>
      <c r="M30" s="2232"/>
      <c r="N30" s="2221"/>
    </row>
    <row r="31" spans="1:15" ht="9" customHeight="1">
      <c r="A31" s="2224"/>
      <c r="B31" s="2225"/>
      <c r="C31" s="1061"/>
      <c r="D31" s="1106" t="s">
        <v>194</v>
      </c>
      <c r="E31" s="2226"/>
      <c r="F31" s="2225"/>
      <c r="G31" s="2227"/>
      <c r="H31" s="2227"/>
      <c r="I31" s="2229"/>
      <c r="J31" s="2227"/>
      <c r="K31" s="2231"/>
      <c r="L31" s="2231"/>
      <c r="M31" s="2229"/>
      <c r="N31" s="2222"/>
      <c r="O31" s="1064">
        <f>IF(B30="",0,1)</f>
        <v>0</v>
      </c>
    </row>
    <row r="32" spans="1:15" ht="9" customHeight="1">
      <c r="A32" s="2223"/>
      <c r="B32" s="2225"/>
      <c r="C32" s="1061"/>
      <c r="D32" s="1105" t="s">
        <v>193</v>
      </c>
      <c r="E32" s="2226"/>
      <c r="F32" s="2225"/>
      <c r="G32" s="2227"/>
      <c r="H32" s="2227"/>
      <c r="I32" s="2228"/>
      <c r="J32" s="2227"/>
      <c r="K32" s="2230"/>
      <c r="L32" s="2231"/>
      <c r="M32" s="2232"/>
      <c r="N32" s="2221"/>
    </row>
    <row r="33" spans="1:15" ht="9" customHeight="1">
      <c r="A33" s="2224"/>
      <c r="B33" s="2225"/>
      <c r="C33" s="1061"/>
      <c r="D33" s="1106" t="s">
        <v>194</v>
      </c>
      <c r="E33" s="2226"/>
      <c r="F33" s="2225"/>
      <c r="G33" s="2227"/>
      <c r="H33" s="2227"/>
      <c r="I33" s="2229"/>
      <c r="J33" s="2227"/>
      <c r="K33" s="2231"/>
      <c r="L33" s="2231"/>
      <c r="M33" s="2229"/>
      <c r="N33" s="2222"/>
      <c r="O33" s="1064">
        <f>IF(B32="",0,1)</f>
        <v>0</v>
      </c>
    </row>
    <row r="34" spans="1:15" ht="9" customHeight="1">
      <c r="A34" s="2223"/>
      <c r="B34" s="2225"/>
      <c r="C34" s="1061"/>
      <c r="D34" s="1105" t="s">
        <v>193</v>
      </c>
      <c r="E34" s="2226"/>
      <c r="F34" s="2225"/>
      <c r="G34" s="2227"/>
      <c r="H34" s="2227"/>
      <c r="I34" s="2228"/>
      <c r="J34" s="2227"/>
      <c r="K34" s="2230"/>
      <c r="L34" s="2231"/>
      <c r="M34" s="2232"/>
      <c r="N34" s="2221"/>
    </row>
    <row r="35" spans="1:15" ht="9" customHeight="1">
      <c r="A35" s="2224"/>
      <c r="B35" s="2225"/>
      <c r="C35" s="1061"/>
      <c r="D35" s="1106" t="s">
        <v>194</v>
      </c>
      <c r="E35" s="2226"/>
      <c r="F35" s="2225"/>
      <c r="G35" s="2227"/>
      <c r="H35" s="2227"/>
      <c r="I35" s="2229"/>
      <c r="J35" s="2227"/>
      <c r="K35" s="2231"/>
      <c r="L35" s="2231"/>
      <c r="M35" s="2229"/>
      <c r="N35" s="2222"/>
      <c r="O35" s="1064">
        <f>IF(B34="",0,1)</f>
        <v>0</v>
      </c>
    </row>
    <row r="36" spans="1:15" ht="9" customHeight="1">
      <c r="A36" s="2223"/>
      <c r="B36" s="2225"/>
      <c r="C36" s="1061"/>
      <c r="D36" s="1105" t="s">
        <v>193</v>
      </c>
      <c r="E36" s="2226"/>
      <c r="F36" s="2225"/>
      <c r="G36" s="2227"/>
      <c r="H36" s="2227"/>
      <c r="I36" s="2228"/>
      <c r="J36" s="2227"/>
      <c r="K36" s="2230"/>
      <c r="L36" s="2231"/>
      <c r="M36" s="2232"/>
      <c r="N36" s="2221"/>
    </row>
    <row r="37" spans="1:15" ht="9" customHeight="1">
      <c r="A37" s="2224"/>
      <c r="B37" s="2225"/>
      <c r="C37" s="1061"/>
      <c r="D37" s="1106" t="s">
        <v>194</v>
      </c>
      <c r="E37" s="2226"/>
      <c r="F37" s="2225"/>
      <c r="G37" s="2227"/>
      <c r="H37" s="2227"/>
      <c r="I37" s="2229"/>
      <c r="J37" s="2227"/>
      <c r="K37" s="2231"/>
      <c r="L37" s="2231"/>
      <c r="M37" s="2229"/>
      <c r="N37" s="2222"/>
      <c r="O37" s="1064">
        <f>IF(B36="",0,1)</f>
        <v>0</v>
      </c>
    </row>
    <row r="38" spans="1:15" ht="9" customHeight="1">
      <c r="A38" s="2223"/>
      <c r="B38" s="2225"/>
      <c r="C38" s="1061"/>
      <c r="D38" s="1105" t="s">
        <v>193</v>
      </c>
      <c r="E38" s="2226"/>
      <c r="F38" s="2225"/>
      <c r="G38" s="2227"/>
      <c r="H38" s="2227"/>
      <c r="I38" s="2228"/>
      <c r="J38" s="2227"/>
      <c r="K38" s="2230"/>
      <c r="L38" s="2231"/>
      <c r="M38" s="2232"/>
      <c r="N38" s="2221"/>
    </row>
    <row r="39" spans="1:15" ht="9" customHeight="1">
      <c r="A39" s="2224"/>
      <c r="B39" s="2225"/>
      <c r="C39" s="1061"/>
      <c r="D39" s="1106" t="s">
        <v>194</v>
      </c>
      <c r="E39" s="2226"/>
      <c r="F39" s="2225"/>
      <c r="G39" s="2227"/>
      <c r="H39" s="2227"/>
      <c r="I39" s="2229"/>
      <c r="J39" s="2227"/>
      <c r="K39" s="2231"/>
      <c r="L39" s="2231"/>
      <c r="M39" s="2229"/>
      <c r="N39" s="2222"/>
      <c r="O39" s="1064">
        <f>IF(B38="",0,1)</f>
        <v>0</v>
      </c>
    </row>
    <row r="40" spans="1:15" ht="9" customHeight="1">
      <c r="A40" s="2223"/>
      <c r="B40" s="2225"/>
      <c r="C40" s="1061"/>
      <c r="D40" s="1105" t="s">
        <v>193</v>
      </c>
      <c r="E40" s="2226"/>
      <c r="F40" s="2225"/>
      <c r="G40" s="2227"/>
      <c r="H40" s="2227"/>
      <c r="I40" s="2228"/>
      <c r="J40" s="2227"/>
      <c r="K40" s="2230"/>
      <c r="L40" s="2231"/>
      <c r="M40" s="2232"/>
      <c r="N40" s="2221"/>
    </row>
    <row r="41" spans="1:15" ht="9" customHeight="1">
      <c r="A41" s="2224"/>
      <c r="B41" s="2225"/>
      <c r="C41" s="1061"/>
      <c r="D41" s="1106" t="s">
        <v>194</v>
      </c>
      <c r="E41" s="2226"/>
      <c r="F41" s="2225"/>
      <c r="G41" s="2227"/>
      <c r="H41" s="2227"/>
      <c r="I41" s="2229"/>
      <c r="J41" s="2227"/>
      <c r="K41" s="2231"/>
      <c r="L41" s="2231"/>
      <c r="M41" s="2229"/>
      <c r="N41" s="2222"/>
      <c r="O41" s="1064">
        <f>IF(B40="",0,1)</f>
        <v>0</v>
      </c>
    </row>
    <row r="42" spans="1:15" ht="9" customHeight="1">
      <c r="A42" s="2223"/>
      <c r="B42" s="2225"/>
      <c r="C42" s="1061"/>
      <c r="D42" s="1105" t="s">
        <v>193</v>
      </c>
      <c r="E42" s="2226"/>
      <c r="F42" s="2225"/>
      <c r="G42" s="2227"/>
      <c r="H42" s="2227"/>
      <c r="I42" s="2228"/>
      <c r="J42" s="2227"/>
      <c r="K42" s="2230"/>
      <c r="L42" s="2231"/>
      <c r="M42" s="2232"/>
      <c r="N42" s="2221"/>
    </row>
    <row r="43" spans="1:15" ht="9" customHeight="1">
      <c r="A43" s="2224"/>
      <c r="B43" s="2225"/>
      <c r="C43" s="1061"/>
      <c r="D43" s="1106" t="s">
        <v>194</v>
      </c>
      <c r="E43" s="2226"/>
      <c r="F43" s="2225"/>
      <c r="G43" s="2227"/>
      <c r="H43" s="2227"/>
      <c r="I43" s="2229"/>
      <c r="J43" s="2227"/>
      <c r="K43" s="2231"/>
      <c r="L43" s="2231"/>
      <c r="M43" s="2229"/>
      <c r="N43" s="2222"/>
      <c r="O43" s="1064">
        <f>IF(B42="",0,1)</f>
        <v>0</v>
      </c>
    </row>
    <row r="44" spans="1:15" ht="9" customHeight="1">
      <c r="A44" s="2223"/>
      <c r="B44" s="2225"/>
      <c r="C44" s="1061"/>
      <c r="D44" s="1105" t="s">
        <v>193</v>
      </c>
      <c r="E44" s="2226"/>
      <c r="F44" s="2225"/>
      <c r="G44" s="2227"/>
      <c r="H44" s="2227"/>
      <c r="I44" s="2228"/>
      <c r="J44" s="2227"/>
      <c r="K44" s="2230"/>
      <c r="L44" s="2231"/>
      <c r="M44" s="2232"/>
      <c r="N44" s="2221"/>
    </row>
    <row r="45" spans="1:15" ht="9" customHeight="1">
      <c r="A45" s="2224"/>
      <c r="B45" s="2225"/>
      <c r="C45" s="1061"/>
      <c r="D45" s="1106" t="s">
        <v>194</v>
      </c>
      <c r="E45" s="2226"/>
      <c r="F45" s="2225"/>
      <c r="G45" s="2227"/>
      <c r="H45" s="2227"/>
      <c r="I45" s="2229"/>
      <c r="J45" s="2227"/>
      <c r="K45" s="2231"/>
      <c r="L45" s="2231"/>
      <c r="M45" s="2229"/>
      <c r="N45" s="2222"/>
      <c r="O45" s="1064">
        <f>IF(B44="",0,1)</f>
        <v>0</v>
      </c>
    </row>
    <row r="46" spans="1:15" ht="9" customHeight="1">
      <c r="A46" s="2223"/>
      <c r="B46" s="2225"/>
      <c r="C46" s="1061"/>
      <c r="D46" s="1105" t="s">
        <v>193</v>
      </c>
      <c r="E46" s="2226"/>
      <c r="F46" s="2225"/>
      <c r="G46" s="2227"/>
      <c r="H46" s="2227"/>
      <c r="I46" s="2228"/>
      <c r="J46" s="2227"/>
      <c r="K46" s="2230"/>
      <c r="L46" s="2231"/>
      <c r="M46" s="2232"/>
      <c r="N46" s="2221"/>
    </row>
    <row r="47" spans="1:15" ht="9" customHeight="1">
      <c r="A47" s="2224"/>
      <c r="B47" s="2225"/>
      <c r="C47" s="1061"/>
      <c r="D47" s="1106" t="s">
        <v>194</v>
      </c>
      <c r="E47" s="2226"/>
      <c r="F47" s="2225"/>
      <c r="G47" s="2227"/>
      <c r="H47" s="2227"/>
      <c r="I47" s="2229"/>
      <c r="J47" s="2227"/>
      <c r="K47" s="2231"/>
      <c r="L47" s="2231"/>
      <c r="M47" s="2229"/>
      <c r="N47" s="2222"/>
      <c r="O47" s="1064">
        <f>IF(B46="",0,1)</f>
        <v>0</v>
      </c>
    </row>
    <row r="48" spans="1:15" ht="9" customHeight="1">
      <c r="A48" s="2223"/>
      <c r="B48" s="2225"/>
      <c r="C48" s="1061"/>
      <c r="D48" s="1105" t="s">
        <v>193</v>
      </c>
      <c r="E48" s="2226"/>
      <c r="F48" s="2225"/>
      <c r="G48" s="2227"/>
      <c r="H48" s="2227"/>
      <c r="I48" s="2228"/>
      <c r="J48" s="2227"/>
      <c r="K48" s="2230"/>
      <c r="L48" s="2231"/>
      <c r="M48" s="2232"/>
      <c r="N48" s="2221"/>
    </row>
    <row r="49" spans="1:15" ht="9" customHeight="1">
      <c r="A49" s="2224"/>
      <c r="B49" s="2225"/>
      <c r="C49" s="1061"/>
      <c r="D49" s="1106" t="s">
        <v>194</v>
      </c>
      <c r="E49" s="2226"/>
      <c r="F49" s="2225"/>
      <c r="G49" s="2227"/>
      <c r="H49" s="2227"/>
      <c r="I49" s="2229"/>
      <c r="J49" s="2227"/>
      <c r="K49" s="2231"/>
      <c r="L49" s="2231"/>
      <c r="M49" s="2229"/>
      <c r="N49" s="2222"/>
      <c r="O49" s="1064">
        <f>IF(B48="",0,1)</f>
        <v>0</v>
      </c>
    </row>
    <row r="50" spans="1:15" ht="9" customHeight="1">
      <c r="A50" s="2223"/>
      <c r="B50" s="2225"/>
      <c r="C50" s="1061"/>
      <c r="D50" s="1105" t="s">
        <v>193</v>
      </c>
      <c r="E50" s="2226"/>
      <c r="F50" s="2225"/>
      <c r="G50" s="2227"/>
      <c r="H50" s="2227"/>
      <c r="I50" s="2228"/>
      <c r="J50" s="2227"/>
      <c r="K50" s="2230"/>
      <c r="L50" s="2231"/>
      <c r="M50" s="2232"/>
      <c r="N50" s="2221"/>
    </row>
    <row r="51" spans="1:15" ht="9" customHeight="1">
      <c r="A51" s="2224"/>
      <c r="B51" s="2225"/>
      <c r="C51" s="1061"/>
      <c r="D51" s="1106" t="s">
        <v>194</v>
      </c>
      <c r="E51" s="2226"/>
      <c r="F51" s="2225"/>
      <c r="G51" s="2227"/>
      <c r="H51" s="2227"/>
      <c r="I51" s="2229"/>
      <c r="J51" s="2227"/>
      <c r="K51" s="2231"/>
      <c r="L51" s="2231"/>
      <c r="M51" s="2229"/>
      <c r="N51" s="2222"/>
      <c r="O51" s="1064">
        <f>IF(B50="",0,1)</f>
        <v>0</v>
      </c>
    </row>
    <row r="52" spans="1:15" ht="9" customHeight="1">
      <c r="A52" s="2223"/>
      <c r="B52" s="2225"/>
      <c r="C52" s="1061"/>
      <c r="D52" s="1105" t="s">
        <v>193</v>
      </c>
      <c r="E52" s="2226"/>
      <c r="F52" s="2225"/>
      <c r="G52" s="2227"/>
      <c r="H52" s="2227"/>
      <c r="I52" s="2228"/>
      <c r="J52" s="2227"/>
      <c r="K52" s="2230"/>
      <c r="L52" s="2231"/>
      <c r="M52" s="2232"/>
      <c r="N52" s="2221"/>
    </row>
    <row r="53" spans="1:15" ht="9" customHeight="1">
      <c r="A53" s="2224"/>
      <c r="B53" s="2225"/>
      <c r="C53" s="1061"/>
      <c r="D53" s="1106" t="s">
        <v>194</v>
      </c>
      <c r="E53" s="2226"/>
      <c r="F53" s="2225"/>
      <c r="G53" s="2227"/>
      <c r="H53" s="2227"/>
      <c r="I53" s="2229"/>
      <c r="J53" s="2227"/>
      <c r="K53" s="2231"/>
      <c r="L53" s="2231"/>
      <c r="M53" s="2229"/>
      <c r="N53" s="2222"/>
      <c r="O53" s="1064">
        <f>IF(B52="",0,1)</f>
        <v>0</v>
      </c>
    </row>
    <row r="54" spans="1:15" ht="9" customHeight="1">
      <c r="A54" s="2223"/>
      <c r="B54" s="2225"/>
      <c r="C54" s="1061"/>
      <c r="D54" s="1105" t="s">
        <v>193</v>
      </c>
      <c r="E54" s="2226"/>
      <c r="F54" s="2225"/>
      <c r="G54" s="2227"/>
      <c r="H54" s="2227"/>
      <c r="I54" s="2228"/>
      <c r="J54" s="2227"/>
      <c r="K54" s="2230"/>
      <c r="L54" s="2231"/>
      <c r="M54" s="2232"/>
      <c r="N54" s="2221"/>
    </row>
    <row r="55" spans="1:15" ht="9" customHeight="1">
      <c r="A55" s="2224"/>
      <c r="B55" s="2225"/>
      <c r="C55" s="1061"/>
      <c r="D55" s="1106" t="s">
        <v>194</v>
      </c>
      <c r="E55" s="2226"/>
      <c r="F55" s="2225"/>
      <c r="G55" s="2227"/>
      <c r="H55" s="2227"/>
      <c r="I55" s="2229"/>
      <c r="J55" s="2227"/>
      <c r="K55" s="2231"/>
      <c r="L55" s="2231"/>
      <c r="M55" s="2229"/>
      <c r="N55" s="2222"/>
      <c r="O55" s="1064">
        <f>IF(B54="",0,1)</f>
        <v>0</v>
      </c>
    </row>
    <row r="56" spans="1:15" ht="9" customHeight="1">
      <c r="A56" s="2223"/>
      <c r="B56" s="2225"/>
      <c r="C56" s="1061"/>
      <c r="D56" s="1105" t="s">
        <v>193</v>
      </c>
      <c r="E56" s="2226"/>
      <c r="F56" s="2225"/>
      <c r="G56" s="2227"/>
      <c r="H56" s="2227"/>
      <c r="I56" s="2228"/>
      <c r="J56" s="2227"/>
      <c r="K56" s="2230"/>
      <c r="L56" s="2231"/>
      <c r="M56" s="2232"/>
      <c r="N56" s="2221"/>
    </row>
    <row r="57" spans="1:15" ht="9" customHeight="1">
      <c r="A57" s="2224"/>
      <c r="B57" s="2225"/>
      <c r="C57" s="1061"/>
      <c r="D57" s="1106" t="s">
        <v>194</v>
      </c>
      <c r="E57" s="2226"/>
      <c r="F57" s="2225"/>
      <c r="G57" s="2227"/>
      <c r="H57" s="2227"/>
      <c r="I57" s="2229"/>
      <c r="J57" s="2227"/>
      <c r="K57" s="2231"/>
      <c r="L57" s="2231"/>
      <c r="M57" s="2229"/>
      <c r="N57" s="2222"/>
      <c r="O57" s="1064">
        <f>IF(B56="",0,1)</f>
        <v>0</v>
      </c>
    </row>
    <row r="58" spans="1:15" ht="9" customHeight="1">
      <c r="A58" s="2223"/>
      <c r="B58" s="2225"/>
      <c r="C58" s="1061"/>
      <c r="D58" s="1105" t="s">
        <v>193</v>
      </c>
      <c r="E58" s="2226"/>
      <c r="F58" s="2225"/>
      <c r="G58" s="2227"/>
      <c r="H58" s="2227"/>
      <c r="I58" s="2228"/>
      <c r="J58" s="2227"/>
      <c r="K58" s="2230"/>
      <c r="L58" s="2231"/>
      <c r="M58" s="2232"/>
      <c r="N58" s="2221"/>
    </row>
    <row r="59" spans="1:15" ht="9" customHeight="1" thickBot="1">
      <c r="A59" s="2224"/>
      <c r="B59" s="2225"/>
      <c r="C59" s="1061"/>
      <c r="D59" s="1106" t="s">
        <v>194</v>
      </c>
      <c r="E59" s="2226"/>
      <c r="F59" s="2225"/>
      <c r="G59" s="2227"/>
      <c r="H59" s="2227"/>
      <c r="I59" s="2229"/>
      <c r="J59" s="2227"/>
      <c r="K59" s="2231"/>
      <c r="L59" s="2231"/>
      <c r="M59" s="2229"/>
      <c r="N59" s="2222"/>
      <c r="O59" s="1064">
        <f>IF(B58="",0,1)</f>
        <v>0</v>
      </c>
    </row>
    <row r="60" spans="1:15">
      <c r="A60" s="2212" t="s">
        <v>466</v>
      </c>
      <c r="B60" s="2215" t="s">
        <v>2311</v>
      </c>
      <c r="C60" s="2215"/>
      <c r="D60" s="2218"/>
      <c r="E60" s="2215" t="s">
        <v>94</v>
      </c>
      <c r="F60" s="2215"/>
      <c r="G60" s="2194" t="s">
        <v>93</v>
      </c>
      <c r="H60" s="2194"/>
      <c r="I60" s="2194" t="s">
        <v>406</v>
      </c>
      <c r="J60" s="2194" t="s">
        <v>1909</v>
      </c>
      <c r="K60" s="2194" t="s">
        <v>1910</v>
      </c>
      <c r="L60" s="2195"/>
      <c r="M60" s="2194" t="s">
        <v>1911</v>
      </c>
      <c r="N60" s="2200" t="s">
        <v>404</v>
      </c>
      <c r="O60" s="1064">
        <f>SUM(O13:O59)</f>
        <v>0</v>
      </c>
    </row>
    <row r="61" spans="1:15" ht="12.75" customHeight="1">
      <c r="A61" s="2213"/>
      <c r="B61" s="2216"/>
      <c r="C61" s="2219"/>
      <c r="D61" s="2216"/>
      <c r="E61" s="2216"/>
      <c r="F61" s="2219"/>
      <c r="G61" s="2196"/>
      <c r="H61" s="2196"/>
      <c r="I61" s="2196"/>
      <c r="J61" s="2197"/>
      <c r="K61" s="2196"/>
      <c r="L61" s="2197"/>
      <c r="M61" s="2196"/>
      <c r="N61" s="2201"/>
      <c r="O61" s="2206"/>
    </row>
    <row r="62" spans="1:15" ht="12.75" customHeight="1">
      <c r="A62" s="2214"/>
      <c r="B62" s="2217"/>
      <c r="C62" s="2220"/>
      <c r="D62" s="2217"/>
      <c r="E62" s="2217"/>
      <c r="F62" s="2220"/>
      <c r="G62" s="1059"/>
      <c r="H62" s="1059" t="s">
        <v>405</v>
      </c>
      <c r="I62" s="2198"/>
      <c r="J62" s="2199"/>
      <c r="K62" s="2198"/>
      <c r="L62" s="2199"/>
      <c r="M62" s="2198"/>
      <c r="N62" s="2202"/>
      <c r="O62" s="2206"/>
    </row>
    <row r="63" spans="1:15" ht="9" customHeight="1">
      <c r="A63" s="1093" t="s">
        <v>1558</v>
      </c>
      <c r="B63" s="2184">
        <v>1</v>
      </c>
      <c r="C63" s="2182"/>
      <c r="D63" s="1638"/>
      <c r="E63" s="2180">
        <f>SUM(E10:E59)</f>
        <v>400</v>
      </c>
      <c r="F63" s="2184"/>
      <c r="G63" s="2207">
        <f>SUM(G10:H59)</f>
        <v>123000</v>
      </c>
      <c r="H63" s="2208"/>
      <c r="I63" s="2192">
        <v>1</v>
      </c>
      <c r="J63" s="2185">
        <f>G63*I63</f>
        <v>123000</v>
      </c>
      <c r="K63" s="1057"/>
      <c r="L63" s="1058" t="s">
        <v>193</v>
      </c>
      <c r="M63" s="2187"/>
      <c r="N63" s="2176"/>
    </row>
    <row r="64" spans="1:15" ht="9" customHeight="1">
      <c r="A64" s="1094" t="s">
        <v>407</v>
      </c>
      <c r="B64" s="2181"/>
      <c r="C64" s="1641"/>
      <c r="D64" s="1642"/>
      <c r="E64" s="2183"/>
      <c r="F64" s="2181"/>
      <c r="G64" s="2209"/>
      <c r="H64" s="2210"/>
      <c r="I64" s="2177"/>
      <c r="J64" s="2186"/>
      <c r="K64" s="1057" t="str">
        <f>IF('Page 7'!Z39=1,"X",IF('Page 7'!Z42=1,"X",""))</f>
        <v/>
      </c>
      <c r="L64" s="1055" t="s">
        <v>194</v>
      </c>
      <c r="M64" s="2177"/>
      <c r="N64" s="2177"/>
    </row>
    <row r="65" spans="1:19" ht="9" customHeight="1">
      <c r="A65" s="2204">
        <f>A12</f>
        <v>0</v>
      </c>
      <c r="B65" s="2184">
        <f>O60</f>
        <v>0</v>
      </c>
      <c r="C65" s="2182"/>
      <c r="D65" s="1638"/>
      <c r="E65" s="2180">
        <f>SUM(E12:E59)</f>
        <v>0</v>
      </c>
      <c r="F65" s="2184"/>
      <c r="G65" s="2188">
        <v>1</v>
      </c>
      <c r="H65" s="2189"/>
      <c r="I65" s="2192" t="e">
        <f>'10% Package Page 8'!O$23</f>
        <v>#DIV/0!</v>
      </c>
      <c r="J65" s="2185" t="e">
        <f>G65*I65</f>
        <v>#DIV/0!</v>
      </c>
      <c r="K65" s="1057" t="str">
        <f>IF('Page 7'!$Z$39+'Page 7'!$Z$42&lt;1,"X","")</f>
        <v>X</v>
      </c>
      <c r="L65" s="1058" t="s">
        <v>193</v>
      </c>
      <c r="M65" s="2193"/>
      <c r="N65" s="2174"/>
      <c r="P65" s="1064" t="s">
        <v>418</v>
      </c>
      <c r="Q65" s="1064" t="s">
        <v>2115</v>
      </c>
      <c r="R65" s="1064" t="s">
        <v>2234</v>
      </c>
      <c r="S65" s="1064" t="s">
        <v>2235</v>
      </c>
    </row>
    <row r="66" spans="1:19" ht="9" customHeight="1">
      <c r="A66" s="2205"/>
      <c r="B66" s="2181"/>
      <c r="C66" s="1641"/>
      <c r="D66" s="1642"/>
      <c r="E66" s="2183"/>
      <c r="F66" s="2181"/>
      <c r="G66" s="2190"/>
      <c r="H66" s="2191"/>
      <c r="I66" s="2177"/>
      <c r="J66" s="2186"/>
      <c r="K66" s="1057" t="str">
        <f>IF('Page 7'!$Z$39=1,"X",IF('Page 7'!$Z$42=1,"X",""))</f>
        <v/>
      </c>
      <c r="L66" s="1055" t="s">
        <v>194</v>
      </c>
      <c r="M66" s="2175"/>
      <c r="N66" s="2175"/>
      <c r="P66" s="1064">
        <f>B65</f>
        <v>0</v>
      </c>
      <c r="Q66" s="1070">
        <f>E65</f>
        <v>0</v>
      </c>
      <c r="R66" s="1070">
        <f>G65</f>
        <v>1</v>
      </c>
      <c r="S66" s="1070" t="e">
        <f>J65</f>
        <v>#DIV/0!</v>
      </c>
    </row>
    <row r="67" spans="1:19" ht="30.75" customHeight="1">
      <c r="A67" s="2203" t="s">
        <v>95</v>
      </c>
      <c r="B67" s="1637"/>
      <c r="C67" s="1637"/>
      <c r="D67" s="1637"/>
      <c r="E67" s="1637"/>
      <c r="F67" s="1637"/>
      <c r="G67" s="1637"/>
      <c r="H67" s="1637"/>
      <c r="I67" s="1637"/>
      <c r="J67" s="1637"/>
      <c r="K67" s="1637"/>
      <c r="L67" s="1637"/>
      <c r="M67" s="1637"/>
      <c r="N67" s="1637"/>
    </row>
    <row r="68" spans="1:19" ht="25.5" customHeight="1">
      <c r="A68" s="2172" t="s">
        <v>2361</v>
      </c>
      <c r="B68" s="2173"/>
      <c r="C68" s="2173"/>
      <c r="D68" s="2173"/>
      <c r="E68" s="2173"/>
      <c r="F68" s="2173"/>
      <c r="G68" s="2173"/>
      <c r="H68" s="2173"/>
      <c r="I68" s="2173"/>
      <c r="J68" s="2173"/>
      <c r="K68" s="2173"/>
      <c r="L68" s="2173"/>
      <c r="M68" s="2173"/>
      <c r="N68" s="2173"/>
    </row>
    <row r="69" spans="1:19" ht="15.75">
      <c r="A69" s="1649" t="s">
        <v>1900</v>
      </c>
      <c r="B69" s="1586"/>
      <c r="C69" s="1586"/>
      <c r="D69" s="1586"/>
      <c r="E69" s="1586"/>
      <c r="F69" s="1586"/>
      <c r="G69" s="1586"/>
      <c r="H69" s="1586"/>
      <c r="I69" s="1586"/>
      <c r="J69" s="1586"/>
      <c r="K69" s="1586"/>
      <c r="L69" s="1586"/>
      <c r="M69" s="1586"/>
      <c r="N69" s="1586"/>
    </row>
    <row r="70" spans="1:19" ht="15.75">
      <c r="A70" s="2211" t="s">
        <v>1901</v>
      </c>
      <c r="B70" s="1586"/>
      <c r="C70" s="1586"/>
      <c r="D70" s="1586"/>
      <c r="E70" s="1586"/>
      <c r="F70" s="1586"/>
      <c r="G70" s="1586"/>
      <c r="H70" s="1586"/>
      <c r="I70" s="1586"/>
      <c r="J70" s="1586"/>
      <c r="K70" s="1586"/>
      <c r="L70" s="1586"/>
      <c r="M70" s="1586"/>
      <c r="N70" s="1586"/>
    </row>
    <row r="71" spans="1:19" ht="15.75">
      <c r="A71" s="2211" t="s">
        <v>1902</v>
      </c>
      <c r="B71" s="1586"/>
      <c r="C71" s="1586"/>
      <c r="D71" s="1586"/>
      <c r="E71" s="1586"/>
      <c r="F71" s="1586"/>
      <c r="G71" s="1586"/>
      <c r="H71" s="1586"/>
      <c r="I71" s="1586"/>
      <c r="J71" s="1586"/>
      <c r="K71" s="1586"/>
      <c r="L71" s="1586"/>
      <c r="M71" s="1586"/>
      <c r="N71" s="1586"/>
    </row>
    <row r="72" spans="1:19">
      <c r="A72" s="247"/>
    </row>
    <row r="73" spans="1:19" ht="48.75" customHeight="1">
      <c r="A73" s="1718" t="s">
        <v>1903</v>
      </c>
      <c r="B73" s="1520"/>
      <c r="C73" s="1520"/>
      <c r="D73" s="1520"/>
      <c r="E73" s="1520"/>
      <c r="F73" s="1520"/>
      <c r="G73" s="1520"/>
      <c r="H73" s="1520"/>
      <c r="I73" s="1520"/>
      <c r="J73" s="1520"/>
      <c r="K73" s="1520"/>
      <c r="L73" s="1520"/>
      <c r="M73" s="1520"/>
      <c r="N73" s="1520"/>
    </row>
    <row r="74" spans="1:19" ht="13.5" thickBot="1">
      <c r="G74" s="114" t="s">
        <v>1904</v>
      </c>
      <c r="H74" s="1027"/>
    </row>
    <row r="75" spans="1:19">
      <c r="A75" s="2242" t="s">
        <v>466</v>
      </c>
      <c r="B75" s="2245" t="s">
        <v>1905</v>
      </c>
      <c r="C75" s="2245" t="s">
        <v>1906</v>
      </c>
      <c r="D75" s="2248"/>
      <c r="E75" s="2245" t="s">
        <v>1907</v>
      </c>
      <c r="F75" s="2245" t="s">
        <v>1908</v>
      </c>
      <c r="G75" s="2235" t="s">
        <v>93</v>
      </c>
      <c r="H75" s="2235"/>
      <c r="I75" s="2235" t="s">
        <v>406</v>
      </c>
      <c r="J75" s="2235" t="s">
        <v>1909</v>
      </c>
      <c r="K75" s="2235" t="s">
        <v>1910</v>
      </c>
      <c r="L75" s="1736"/>
      <c r="M75" s="2235" t="s">
        <v>1911</v>
      </c>
      <c r="N75" s="2238" t="s">
        <v>404</v>
      </c>
    </row>
    <row r="76" spans="1:19" ht="12.75" customHeight="1">
      <c r="A76" s="2243"/>
      <c r="B76" s="2246"/>
      <c r="C76" s="2249"/>
      <c r="D76" s="2246"/>
      <c r="E76" s="2246"/>
      <c r="F76" s="2249"/>
      <c r="G76" s="2236"/>
      <c r="H76" s="2236"/>
      <c r="I76" s="2236"/>
      <c r="J76" s="1504"/>
      <c r="K76" s="2236"/>
      <c r="L76" s="1504"/>
      <c r="M76" s="2236"/>
      <c r="N76" s="2239"/>
      <c r="O76" s="1069"/>
    </row>
    <row r="77" spans="1:19">
      <c r="A77" s="2244"/>
      <c r="B77" s="2247"/>
      <c r="C77" s="2241"/>
      <c r="D77" s="2247"/>
      <c r="E77" s="2247"/>
      <c r="F77" s="2241"/>
      <c r="G77" s="1056"/>
      <c r="H77" s="1056" t="s">
        <v>405</v>
      </c>
      <c r="I77" s="2237"/>
      <c r="J77" s="1505"/>
      <c r="K77" s="2237"/>
      <c r="L77" s="1505"/>
      <c r="M77" s="2237"/>
      <c r="N77" s="2234"/>
      <c r="O77" s="1069"/>
    </row>
    <row r="78" spans="1:19" ht="9" customHeight="1">
      <c r="A78" s="1095" t="s">
        <v>1558</v>
      </c>
      <c r="B78" s="2184" t="s">
        <v>1557</v>
      </c>
      <c r="C78" s="1057" t="s">
        <v>1437</v>
      </c>
      <c r="D78" s="1103" t="s">
        <v>193</v>
      </c>
      <c r="E78" s="2180">
        <v>400</v>
      </c>
      <c r="F78" s="2240">
        <v>2</v>
      </c>
      <c r="G78" s="2207">
        <v>123000</v>
      </c>
      <c r="H78" s="2208"/>
      <c r="I78" s="2192">
        <v>1</v>
      </c>
      <c r="J78" s="2185">
        <v>123000</v>
      </c>
      <c r="K78" s="1057" t="str">
        <f>IF('Page 7'!$Z$39+'Page 7'!$Z$42&lt;1,"X","")</f>
        <v>X</v>
      </c>
      <c r="L78" s="1058" t="s">
        <v>193</v>
      </c>
      <c r="M78" s="2187">
        <v>36525</v>
      </c>
      <c r="N78" s="2233">
        <v>36892</v>
      </c>
    </row>
    <row r="79" spans="1:19" ht="9" customHeight="1">
      <c r="A79" s="1096" t="s">
        <v>407</v>
      </c>
      <c r="B79" s="2181"/>
      <c r="C79" s="1057"/>
      <c r="D79" s="1104" t="s">
        <v>194</v>
      </c>
      <c r="E79" s="2183"/>
      <c r="F79" s="2241"/>
      <c r="G79" s="2209"/>
      <c r="H79" s="2210"/>
      <c r="I79" s="2177"/>
      <c r="J79" s="2186"/>
      <c r="K79" s="1057" t="str">
        <f>IF('Page 7'!$Z$39=1,"X",IF('Page 7'!$Z$42=1,"X",""))</f>
        <v/>
      </c>
      <c r="L79" s="1055" t="s">
        <v>194</v>
      </c>
      <c r="M79" s="2177"/>
      <c r="N79" s="2234"/>
    </row>
    <row r="80" spans="1:19" ht="9" customHeight="1">
      <c r="A80" s="2223"/>
      <c r="B80" s="2225"/>
      <c r="C80" s="1061"/>
      <c r="D80" s="1105" t="s">
        <v>193</v>
      </c>
      <c r="E80" s="2226"/>
      <c r="F80" s="2225"/>
      <c r="G80" s="2227"/>
      <c r="H80" s="2227"/>
      <c r="I80" s="2228"/>
      <c r="J80" s="2227"/>
      <c r="K80" s="2230"/>
      <c r="L80" s="2231"/>
      <c r="M80" s="2232"/>
      <c r="N80" s="2221"/>
    </row>
    <row r="81" spans="1:15" ht="9" customHeight="1">
      <c r="A81" s="2224"/>
      <c r="B81" s="2225"/>
      <c r="C81" s="1061"/>
      <c r="D81" s="1106" t="s">
        <v>194</v>
      </c>
      <c r="E81" s="2226"/>
      <c r="F81" s="2225"/>
      <c r="G81" s="2227"/>
      <c r="H81" s="2227"/>
      <c r="I81" s="2229"/>
      <c r="J81" s="2227"/>
      <c r="K81" s="2231"/>
      <c r="L81" s="2231"/>
      <c r="M81" s="2229"/>
      <c r="N81" s="2222"/>
      <c r="O81" s="1064">
        <f>IF(B80="",0,1)</f>
        <v>0</v>
      </c>
    </row>
    <row r="82" spans="1:15" ht="9" customHeight="1">
      <c r="A82" s="2223"/>
      <c r="B82" s="2225"/>
      <c r="C82" s="1061"/>
      <c r="D82" s="1105" t="s">
        <v>193</v>
      </c>
      <c r="E82" s="2226"/>
      <c r="F82" s="2225"/>
      <c r="G82" s="2227"/>
      <c r="H82" s="2227"/>
      <c r="I82" s="2228"/>
      <c r="J82" s="2227"/>
      <c r="K82" s="2230"/>
      <c r="L82" s="2231"/>
      <c r="M82" s="2232"/>
      <c r="N82" s="2221"/>
    </row>
    <row r="83" spans="1:15" ht="9" customHeight="1">
      <c r="A83" s="2224"/>
      <c r="B83" s="2225"/>
      <c r="C83" s="1061"/>
      <c r="D83" s="1106" t="s">
        <v>194</v>
      </c>
      <c r="E83" s="2226"/>
      <c r="F83" s="2225"/>
      <c r="G83" s="2227"/>
      <c r="H83" s="2227"/>
      <c r="I83" s="2229"/>
      <c r="J83" s="2227"/>
      <c r="K83" s="2231"/>
      <c r="L83" s="2231"/>
      <c r="M83" s="2229"/>
      <c r="N83" s="2222"/>
      <c r="O83" s="1064">
        <f>IF(B82="",0,1)</f>
        <v>0</v>
      </c>
    </row>
    <row r="84" spans="1:15" ht="9" customHeight="1">
      <c r="A84" s="2223"/>
      <c r="B84" s="2225"/>
      <c r="C84" s="1061"/>
      <c r="D84" s="1105" t="s">
        <v>193</v>
      </c>
      <c r="E84" s="2226"/>
      <c r="F84" s="2225"/>
      <c r="G84" s="2227"/>
      <c r="H84" s="2227"/>
      <c r="I84" s="2228"/>
      <c r="J84" s="2227"/>
      <c r="K84" s="2230"/>
      <c r="L84" s="2231"/>
      <c r="M84" s="2232"/>
      <c r="N84" s="2221"/>
    </row>
    <row r="85" spans="1:15" ht="9" customHeight="1">
      <c r="A85" s="2224"/>
      <c r="B85" s="2225"/>
      <c r="C85" s="1061"/>
      <c r="D85" s="1106" t="s">
        <v>194</v>
      </c>
      <c r="E85" s="2226"/>
      <c r="F85" s="2225"/>
      <c r="G85" s="2227"/>
      <c r="H85" s="2227"/>
      <c r="I85" s="2229"/>
      <c r="J85" s="2227"/>
      <c r="K85" s="2231"/>
      <c r="L85" s="2231"/>
      <c r="M85" s="2229"/>
      <c r="N85" s="2222"/>
      <c r="O85" s="1064">
        <f>IF(B84="",0,1)</f>
        <v>0</v>
      </c>
    </row>
    <row r="86" spans="1:15" ht="9" customHeight="1">
      <c r="A86" s="2223"/>
      <c r="B86" s="2225"/>
      <c r="C86" s="1061"/>
      <c r="D86" s="1105" t="s">
        <v>193</v>
      </c>
      <c r="E86" s="2226"/>
      <c r="F86" s="2225"/>
      <c r="G86" s="2227"/>
      <c r="H86" s="2227"/>
      <c r="I86" s="2228"/>
      <c r="J86" s="2227"/>
      <c r="K86" s="2230"/>
      <c r="L86" s="2231"/>
      <c r="M86" s="2232"/>
      <c r="N86" s="2221"/>
    </row>
    <row r="87" spans="1:15" ht="9" customHeight="1">
      <c r="A87" s="2224"/>
      <c r="B87" s="2225"/>
      <c r="C87" s="1061"/>
      <c r="D87" s="1106" t="s">
        <v>194</v>
      </c>
      <c r="E87" s="2226"/>
      <c r="F87" s="2225"/>
      <c r="G87" s="2227"/>
      <c r="H87" s="2227"/>
      <c r="I87" s="2229"/>
      <c r="J87" s="2227"/>
      <c r="K87" s="2231"/>
      <c r="L87" s="2231"/>
      <c r="M87" s="2229"/>
      <c r="N87" s="2222"/>
      <c r="O87" s="1064">
        <f>IF(B86="",0,1)</f>
        <v>0</v>
      </c>
    </row>
    <row r="88" spans="1:15" ht="9" customHeight="1">
      <c r="A88" s="2223"/>
      <c r="B88" s="2225"/>
      <c r="C88" s="1061"/>
      <c r="D88" s="1105" t="s">
        <v>193</v>
      </c>
      <c r="E88" s="2226"/>
      <c r="F88" s="2225"/>
      <c r="G88" s="2227"/>
      <c r="H88" s="2227"/>
      <c r="I88" s="2228"/>
      <c r="J88" s="2227"/>
      <c r="K88" s="2230"/>
      <c r="L88" s="2231"/>
      <c r="M88" s="2232"/>
      <c r="N88" s="2221"/>
    </row>
    <row r="89" spans="1:15" ht="9" customHeight="1">
      <c r="A89" s="2224"/>
      <c r="B89" s="2225"/>
      <c r="C89" s="1061"/>
      <c r="D89" s="1106" t="s">
        <v>194</v>
      </c>
      <c r="E89" s="2226"/>
      <c r="F89" s="2225"/>
      <c r="G89" s="2227"/>
      <c r="H89" s="2227"/>
      <c r="I89" s="2229"/>
      <c r="J89" s="2227"/>
      <c r="K89" s="2231"/>
      <c r="L89" s="2231"/>
      <c r="M89" s="2229"/>
      <c r="N89" s="2222"/>
      <c r="O89" s="1064">
        <f>IF(B88="",0,1)</f>
        <v>0</v>
      </c>
    </row>
    <row r="90" spans="1:15" ht="9" customHeight="1">
      <c r="A90" s="2223"/>
      <c r="B90" s="2225"/>
      <c r="C90" s="1061"/>
      <c r="D90" s="1105" t="s">
        <v>193</v>
      </c>
      <c r="E90" s="2226"/>
      <c r="F90" s="2225"/>
      <c r="G90" s="2227"/>
      <c r="H90" s="2227"/>
      <c r="I90" s="2228"/>
      <c r="J90" s="2227"/>
      <c r="K90" s="2230"/>
      <c r="L90" s="2231"/>
      <c r="M90" s="2232"/>
      <c r="N90" s="2221"/>
    </row>
    <row r="91" spans="1:15" ht="9" customHeight="1">
      <c r="A91" s="2224"/>
      <c r="B91" s="2225"/>
      <c r="C91" s="1061"/>
      <c r="D91" s="1106" t="s">
        <v>194</v>
      </c>
      <c r="E91" s="2226"/>
      <c r="F91" s="2225"/>
      <c r="G91" s="2227"/>
      <c r="H91" s="2227"/>
      <c r="I91" s="2229"/>
      <c r="J91" s="2227"/>
      <c r="K91" s="2231"/>
      <c r="L91" s="2231"/>
      <c r="M91" s="2229"/>
      <c r="N91" s="2222"/>
      <c r="O91" s="1064">
        <f>IF(B90="",0,1)</f>
        <v>0</v>
      </c>
    </row>
    <row r="92" spans="1:15" ht="9" customHeight="1">
      <c r="A92" s="2223"/>
      <c r="B92" s="2225"/>
      <c r="C92" s="1061"/>
      <c r="D92" s="1105" t="s">
        <v>193</v>
      </c>
      <c r="E92" s="2226"/>
      <c r="F92" s="2225"/>
      <c r="G92" s="2227"/>
      <c r="H92" s="2227"/>
      <c r="I92" s="2228"/>
      <c r="J92" s="2227"/>
      <c r="K92" s="2230"/>
      <c r="L92" s="2231"/>
      <c r="M92" s="2232"/>
      <c r="N92" s="2221"/>
    </row>
    <row r="93" spans="1:15" ht="9" customHeight="1">
      <c r="A93" s="2224"/>
      <c r="B93" s="2225"/>
      <c r="C93" s="1061"/>
      <c r="D93" s="1106" t="s">
        <v>194</v>
      </c>
      <c r="E93" s="2226"/>
      <c r="F93" s="2225"/>
      <c r="G93" s="2227"/>
      <c r="H93" s="2227"/>
      <c r="I93" s="2229"/>
      <c r="J93" s="2227"/>
      <c r="K93" s="2231"/>
      <c r="L93" s="2231"/>
      <c r="M93" s="2229"/>
      <c r="N93" s="2222"/>
      <c r="O93" s="1064">
        <f>IF(B92="",0,1)</f>
        <v>0</v>
      </c>
    </row>
    <row r="94" spans="1:15" ht="9" customHeight="1">
      <c r="A94" s="2223"/>
      <c r="B94" s="2225"/>
      <c r="C94" s="1061"/>
      <c r="D94" s="1105" t="s">
        <v>193</v>
      </c>
      <c r="E94" s="2226"/>
      <c r="F94" s="2225"/>
      <c r="G94" s="2227"/>
      <c r="H94" s="2227"/>
      <c r="I94" s="2228"/>
      <c r="J94" s="2227"/>
      <c r="K94" s="2230"/>
      <c r="L94" s="2231"/>
      <c r="M94" s="2232"/>
      <c r="N94" s="2221"/>
    </row>
    <row r="95" spans="1:15" ht="9" customHeight="1">
      <c r="A95" s="2224"/>
      <c r="B95" s="2225"/>
      <c r="C95" s="1061"/>
      <c r="D95" s="1106" t="s">
        <v>194</v>
      </c>
      <c r="E95" s="2226"/>
      <c r="F95" s="2225"/>
      <c r="G95" s="2227"/>
      <c r="H95" s="2227"/>
      <c r="I95" s="2229"/>
      <c r="J95" s="2227"/>
      <c r="K95" s="2231"/>
      <c r="L95" s="2231"/>
      <c r="M95" s="2229"/>
      <c r="N95" s="2222"/>
      <c r="O95" s="1064">
        <f>IF(B94="",0,1)</f>
        <v>0</v>
      </c>
    </row>
    <row r="96" spans="1:15" ht="9" customHeight="1">
      <c r="A96" s="2223"/>
      <c r="B96" s="2225"/>
      <c r="C96" s="1061"/>
      <c r="D96" s="1105" t="s">
        <v>193</v>
      </c>
      <c r="E96" s="2226"/>
      <c r="F96" s="2225"/>
      <c r="G96" s="2227"/>
      <c r="H96" s="2227"/>
      <c r="I96" s="2228"/>
      <c r="J96" s="2227"/>
      <c r="K96" s="2230"/>
      <c r="L96" s="2231"/>
      <c r="M96" s="2232"/>
      <c r="N96" s="2221"/>
    </row>
    <row r="97" spans="1:15" ht="9" customHeight="1">
      <c r="A97" s="2224"/>
      <c r="B97" s="2225"/>
      <c r="C97" s="1061"/>
      <c r="D97" s="1106" t="s">
        <v>194</v>
      </c>
      <c r="E97" s="2226"/>
      <c r="F97" s="2225"/>
      <c r="G97" s="2227"/>
      <c r="H97" s="2227"/>
      <c r="I97" s="2229"/>
      <c r="J97" s="2227"/>
      <c r="K97" s="2231"/>
      <c r="L97" s="2231"/>
      <c r="M97" s="2229"/>
      <c r="N97" s="2222"/>
      <c r="O97" s="1064">
        <f>IF(B96="",0,1)</f>
        <v>0</v>
      </c>
    </row>
    <row r="98" spans="1:15" ht="9" customHeight="1">
      <c r="A98" s="2223"/>
      <c r="B98" s="2225"/>
      <c r="C98" s="1061"/>
      <c r="D98" s="1105" t="s">
        <v>193</v>
      </c>
      <c r="E98" s="2226"/>
      <c r="F98" s="2225"/>
      <c r="G98" s="2227"/>
      <c r="H98" s="2227"/>
      <c r="I98" s="2228"/>
      <c r="J98" s="2227"/>
      <c r="K98" s="2230"/>
      <c r="L98" s="2231"/>
      <c r="M98" s="2232"/>
      <c r="N98" s="2221"/>
    </row>
    <row r="99" spans="1:15" ht="9" customHeight="1">
      <c r="A99" s="2224"/>
      <c r="B99" s="2225"/>
      <c r="C99" s="1061"/>
      <c r="D99" s="1106" t="s">
        <v>194</v>
      </c>
      <c r="E99" s="2226"/>
      <c r="F99" s="2225"/>
      <c r="G99" s="2227"/>
      <c r="H99" s="2227"/>
      <c r="I99" s="2229"/>
      <c r="J99" s="2227"/>
      <c r="K99" s="2231"/>
      <c r="L99" s="2231"/>
      <c r="M99" s="2229"/>
      <c r="N99" s="2222"/>
      <c r="O99" s="1064">
        <f>IF(B98="",0,1)</f>
        <v>0</v>
      </c>
    </row>
    <row r="100" spans="1:15" ht="9" customHeight="1">
      <c r="A100" s="2223"/>
      <c r="B100" s="2225"/>
      <c r="C100" s="1061"/>
      <c r="D100" s="1105" t="s">
        <v>193</v>
      </c>
      <c r="E100" s="2226"/>
      <c r="F100" s="2225"/>
      <c r="G100" s="2227"/>
      <c r="H100" s="2227"/>
      <c r="I100" s="2228"/>
      <c r="J100" s="2227"/>
      <c r="K100" s="2230"/>
      <c r="L100" s="2231"/>
      <c r="M100" s="2232"/>
      <c r="N100" s="2221"/>
    </row>
    <row r="101" spans="1:15" ht="9" customHeight="1">
      <c r="A101" s="2224"/>
      <c r="B101" s="2225"/>
      <c r="C101" s="1061"/>
      <c r="D101" s="1106" t="s">
        <v>194</v>
      </c>
      <c r="E101" s="2226"/>
      <c r="F101" s="2225"/>
      <c r="G101" s="2227"/>
      <c r="H101" s="2227"/>
      <c r="I101" s="2229"/>
      <c r="J101" s="2227"/>
      <c r="K101" s="2231"/>
      <c r="L101" s="2231"/>
      <c r="M101" s="2229"/>
      <c r="N101" s="2222"/>
      <c r="O101" s="1064">
        <f>IF(B100="",0,1)</f>
        <v>0</v>
      </c>
    </row>
    <row r="102" spans="1:15" ht="9" customHeight="1">
      <c r="A102" s="2223"/>
      <c r="B102" s="2225"/>
      <c r="C102" s="1061"/>
      <c r="D102" s="1105" t="s">
        <v>193</v>
      </c>
      <c r="E102" s="2226"/>
      <c r="F102" s="2225"/>
      <c r="G102" s="2227"/>
      <c r="H102" s="2227"/>
      <c r="I102" s="2228"/>
      <c r="J102" s="2227"/>
      <c r="K102" s="2230"/>
      <c r="L102" s="2231"/>
      <c r="M102" s="2232"/>
      <c r="N102" s="2221"/>
    </row>
    <row r="103" spans="1:15" ht="9" customHeight="1">
      <c r="A103" s="2224"/>
      <c r="B103" s="2225"/>
      <c r="C103" s="1061"/>
      <c r="D103" s="1106" t="s">
        <v>194</v>
      </c>
      <c r="E103" s="2226"/>
      <c r="F103" s="2225"/>
      <c r="G103" s="2227"/>
      <c r="H103" s="2227"/>
      <c r="I103" s="2229"/>
      <c r="J103" s="2227"/>
      <c r="K103" s="2231"/>
      <c r="L103" s="2231"/>
      <c r="M103" s="2229"/>
      <c r="N103" s="2222"/>
      <c r="O103" s="1064">
        <f>IF(B102="",0,1)</f>
        <v>0</v>
      </c>
    </row>
    <row r="104" spans="1:15" ht="9" customHeight="1">
      <c r="A104" s="2223"/>
      <c r="B104" s="2225"/>
      <c r="C104" s="1061"/>
      <c r="D104" s="1105" t="s">
        <v>193</v>
      </c>
      <c r="E104" s="2226"/>
      <c r="F104" s="2225"/>
      <c r="G104" s="2227"/>
      <c r="H104" s="2227"/>
      <c r="I104" s="2228"/>
      <c r="J104" s="2227"/>
      <c r="K104" s="2230"/>
      <c r="L104" s="2231"/>
      <c r="M104" s="2232"/>
      <c r="N104" s="2221"/>
    </row>
    <row r="105" spans="1:15" ht="9" customHeight="1">
      <c r="A105" s="2224"/>
      <c r="B105" s="2225"/>
      <c r="C105" s="1061"/>
      <c r="D105" s="1106" t="s">
        <v>194</v>
      </c>
      <c r="E105" s="2226"/>
      <c r="F105" s="2225"/>
      <c r="G105" s="2227"/>
      <c r="H105" s="2227"/>
      <c r="I105" s="2229"/>
      <c r="J105" s="2227"/>
      <c r="K105" s="2231"/>
      <c r="L105" s="2231"/>
      <c r="M105" s="2229"/>
      <c r="N105" s="2222"/>
      <c r="O105" s="1064">
        <f>IF(B104="",0,1)</f>
        <v>0</v>
      </c>
    </row>
    <row r="106" spans="1:15" ht="9" customHeight="1">
      <c r="A106" s="2223"/>
      <c r="B106" s="2225"/>
      <c r="C106" s="1061"/>
      <c r="D106" s="1105" t="s">
        <v>193</v>
      </c>
      <c r="E106" s="2226"/>
      <c r="F106" s="2225"/>
      <c r="G106" s="2227"/>
      <c r="H106" s="2227"/>
      <c r="I106" s="2228"/>
      <c r="J106" s="2227"/>
      <c r="K106" s="2230"/>
      <c r="L106" s="2231"/>
      <c r="M106" s="2232"/>
      <c r="N106" s="2221"/>
    </row>
    <row r="107" spans="1:15" ht="9" customHeight="1">
      <c r="A107" s="2224"/>
      <c r="B107" s="2225"/>
      <c r="C107" s="1061"/>
      <c r="D107" s="1106" t="s">
        <v>194</v>
      </c>
      <c r="E107" s="2226"/>
      <c r="F107" s="2225"/>
      <c r="G107" s="2227"/>
      <c r="H107" s="2227"/>
      <c r="I107" s="2229"/>
      <c r="J107" s="2227"/>
      <c r="K107" s="2231"/>
      <c r="L107" s="2231"/>
      <c r="M107" s="2229"/>
      <c r="N107" s="2222"/>
      <c r="O107" s="1064">
        <f>IF(B106="",0,1)</f>
        <v>0</v>
      </c>
    </row>
    <row r="108" spans="1:15" ht="9" customHeight="1">
      <c r="A108" s="2223"/>
      <c r="B108" s="2225"/>
      <c r="C108" s="1061"/>
      <c r="D108" s="1105" t="s">
        <v>193</v>
      </c>
      <c r="E108" s="2226"/>
      <c r="F108" s="2225"/>
      <c r="G108" s="2227"/>
      <c r="H108" s="2227"/>
      <c r="I108" s="2228"/>
      <c r="J108" s="2227"/>
      <c r="K108" s="2230"/>
      <c r="L108" s="2231"/>
      <c r="M108" s="2232"/>
      <c r="N108" s="2221"/>
    </row>
    <row r="109" spans="1:15" ht="9" customHeight="1">
      <c r="A109" s="2224"/>
      <c r="B109" s="2225"/>
      <c r="C109" s="1061"/>
      <c r="D109" s="1106" t="s">
        <v>194</v>
      </c>
      <c r="E109" s="2226"/>
      <c r="F109" s="2225"/>
      <c r="G109" s="2227"/>
      <c r="H109" s="2227"/>
      <c r="I109" s="2229"/>
      <c r="J109" s="2227"/>
      <c r="K109" s="2231"/>
      <c r="L109" s="2231"/>
      <c r="M109" s="2229"/>
      <c r="N109" s="2222"/>
      <c r="O109" s="1064">
        <f>IF(B108="",0,1)</f>
        <v>0</v>
      </c>
    </row>
    <row r="110" spans="1:15" ht="9" customHeight="1">
      <c r="A110" s="2223"/>
      <c r="B110" s="2225"/>
      <c r="C110" s="1061"/>
      <c r="D110" s="1105" t="s">
        <v>193</v>
      </c>
      <c r="E110" s="2226"/>
      <c r="F110" s="2225"/>
      <c r="G110" s="2227"/>
      <c r="H110" s="2227"/>
      <c r="I110" s="2228"/>
      <c r="J110" s="2227"/>
      <c r="K110" s="2230"/>
      <c r="L110" s="2231"/>
      <c r="M110" s="2232"/>
      <c r="N110" s="2221"/>
    </row>
    <row r="111" spans="1:15" ht="9" customHeight="1">
      <c r="A111" s="2224"/>
      <c r="B111" s="2225"/>
      <c r="C111" s="1061"/>
      <c r="D111" s="1106" t="s">
        <v>194</v>
      </c>
      <c r="E111" s="2226"/>
      <c r="F111" s="2225"/>
      <c r="G111" s="2227"/>
      <c r="H111" s="2227"/>
      <c r="I111" s="2229"/>
      <c r="J111" s="2227"/>
      <c r="K111" s="2231"/>
      <c r="L111" s="2231"/>
      <c r="M111" s="2229"/>
      <c r="N111" s="2222"/>
      <c r="O111" s="1064">
        <f>IF(B110="",0,1)</f>
        <v>0</v>
      </c>
    </row>
    <row r="112" spans="1:15" ht="9" customHeight="1">
      <c r="A112" s="2223"/>
      <c r="B112" s="2225"/>
      <c r="C112" s="1061"/>
      <c r="D112" s="1105" t="s">
        <v>193</v>
      </c>
      <c r="E112" s="2226"/>
      <c r="F112" s="2225"/>
      <c r="G112" s="2227"/>
      <c r="H112" s="2227"/>
      <c r="I112" s="2228"/>
      <c r="J112" s="2227"/>
      <c r="K112" s="2230"/>
      <c r="L112" s="2231"/>
      <c r="M112" s="2232"/>
      <c r="N112" s="2221"/>
    </row>
    <row r="113" spans="1:15" ht="9" customHeight="1">
      <c r="A113" s="2224"/>
      <c r="B113" s="2225"/>
      <c r="C113" s="1061"/>
      <c r="D113" s="1106" t="s">
        <v>194</v>
      </c>
      <c r="E113" s="2226"/>
      <c r="F113" s="2225"/>
      <c r="G113" s="2227"/>
      <c r="H113" s="2227"/>
      <c r="I113" s="2229"/>
      <c r="J113" s="2227"/>
      <c r="K113" s="2231"/>
      <c r="L113" s="2231"/>
      <c r="M113" s="2229"/>
      <c r="N113" s="2222"/>
      <c r="O113" s="1064">
        <f>IF(B112="",0,1)</f>
        <v>0</v>
      </c>
    </row>
    <row r="114" spans="1:15" ht="9" customHeight="1">
      <c r="A114" s="2223"/>
      <c r="B114" s="2225"/>
      <c r="C114" s="1061"/>
      <c r="D114" s="1105" t="s">
        <v>193</v>
      </c>
      <c r="E114" s="2226"/>
      <c r="F114" s="2225"/>
      <c r="G114" s="2227"/>
      <c r="H114" s="2227"/>
      <c r="I114" s="2228"/>
      <c r="J114" s="2227"/>
      <c r="K114" s="2230"/>
      <c r="L114" s="2231"/>
      <c r="M114" s="2232"/>
      <c r="N114" s="2221"/>
    </row>
    <row r="115" spans="1:15" ht="9" customHeight="1">
      <c r="A115" s="2224"/>
      <c r="B115" s="2225"/>
      <c r="C115" s="1061"/>
      <c r="D115" s="1106" t="s">
        <v>194</v>
      </c>
      <c r="E115" s="2226"/>
      <c r="F115" s="2225"/>
      <c r="G115" s="2227"/>
      <c r="H115" s="2227"/>
      <c r="I115" s="2229"/>
      <c r="J115" s="2227"/>
      <c r="K115" s="2231"/>
      <c r="L115" s="2231"/>
      <c r="M115" s="2229"/>
      <c r="N115" s="2222"/>
      <c r="O115" s="1064">
        <f>IF(B114="",0,1)</f>
        <v>0</v>
      </c>
    </row>
    <row r="116" spans="1:15" ht="9" customHeight="1">
      <c r="A116" s="2223"/>
      <c r="B116" s="2225"/>
      <c r="C116" s="1061"/>
      <c r="D116" s="1105" t="s">
        <v>193</v>
      </c>
      <c r="E116" s="2226"/>
      <c r="F116" s="2225"/>
      <c r="G116" s="2227"/>
      <c r="H116" s="2227"/>
      <c r="I116" s="2228"/>
      <c r="J116" s="2227"/>
      <c r="K116" s="2230"/>
      <c r="L116" s="2231"/>
      <c r="M116" s="2232"/>
      <c r="N116" s="2221"/>
    </row>
    <row r="117" spans="1:15" ht="9" customHeight="1">
      <c r="A117" s="2224"/>
      <c r="B117" s="2225"/>
      <c r="C117" s="1061"/>
      <c r="D117" s="1106" t="s">
        <v>194</v>
      </c>
      <c r="E117" s="2226"/>
      <c r="F117" s="2225"/>
      <c r="G117" s="2227"/>
      <c r="H117" s="2227"/>
      <c r="I117" s="2229"/>
      <c r="J117" s="2227"/>
      <c r="K117" s="2231"/>
      <c r="L117" s="2231"/>
      <c r="M117" s="2229"/>
      <c r="N117" s="2222"/>
      <c r="O117" s="1064">
        <f>IF(B116="",0,1)</f>
        <v>0</v>
      </c>
    </row>
    <row r="118" spans="1:15" ht="9" customHeight="1">
      <c r="A118" s="2223"/>
      <c r="B118" s="2225"/>
      <c r="C118" s="1061"/>
      <c r="D118" s="1105" t="s">
        <v>193</v>
      </c>
      <c r="E118" s="2226"/>
      <c r="F118" s="2225"/>
      <c r="G118" s="2227"/>
      <c r="H118" s="2227"/>
      <c r="I118" s="2228"/>
      <c r="J118" s="2227"/>
      <c r="K118" s="2230"/>
      <c r="L118" s="2231"/>
      <c r="M118" s="2232"/>
      <c r="N118" s="2221"/>
    </row>
    <row r="119" spans="1:15" ht="9" customHeight="1">
      <c r="A119" s="2224"/>
      <c r="B119" s="2225"/>
      <c r="C119" s="1061"/>
      <c r="D119" s="1106" t="s">
        <v>194</v>
      </c>
      <c r="E119" s="2226"/>
      <c r="F119" s="2225"/>
      <c r="G119" s="2227"/>
      <c r="H119" s="2227"/>
      <c r="I119" s="2229"/>
      <c r="J119" s="2227"/>
      <c r="K119" s="2231"/>
      <c r="L119" s="2231"/>
      <c r="M119" s="2229"/>
      <c r="N119" s="2222"/>
      <c r="O119" s="1064">
        <f>IF(B118="",0,1)</f>
        <v>0</v>
      </c>
    </row>
    <row r="120" spans="1:15" ht="9" customHeight="1">
      <c r="A120" s="2223"/>
      <c r="B120" s="2225"/>
      <c r="C120" s="1061"/>
      <c r="D120" s="1105" t="s">
        <v>193</v>
      </c>
      <c r="E120" s="2226"/>
      <c r="F120" s="2225"/>
      <c r="G120" s="2227"/>
      <c r="H120" s="2227"/>
      <c r="I120" s="2228"/>
      <c r="J120" s="2227"/>
      <c r="K120" s="2230"/>
      <c r="L120" s="2231"/>
      <c r="M120" s="2232"/>
      <c r="N120" s="2221"/>
    </row>
    <row r="121" spans="1:15" ht="9" customHeight="1">
      <c r="A121" s="2224"/>
      <c r="B121" s="2225"/>
      <c r="C121" s="1061"/>
      <c r="D121" s="1106" t="s">
        <v>194</v>
      </c>
      <c r="E121" s="2226"/>
      <c r="F121" s="2225"/>
      <c r="G121" s="2227"/>
      <c r="H121" s="2227"/>
      <c r="I121" s="2229"/>
      <c r="J121" s="2227"/>
      <c r="K121" s="2231"/>
      <c r="L121" s="2231"/>
      <c r="M121" s="2229"/>
      <c r="N121" s="2222"/>
      <c r="O121" s="1064">
        <f>IF(B120="",0,1)</f>
        <v>0</v>
      </c>
    </row>
    <row r="122" spans="1:15" ht="9" customHeight="1">
      <c r="A122" s="2223"/>
      <c r="B122" s="2225"/>
      <c r="C122" s="1061"/>
      <c r="D122" s="1105" t="s">
        <v>193</v>
      </c>
      <c r="E122" s="2226"/>
      <c r="F122" s="2225"/>
      <c r="G122" s="2227"/>
      <c r="H122" s="2227"/>
      <c r="I122" s="2228"/>
      <c r="J122" s="2227"/>
      <c r="K122" s="2230"/>
      <c r="L122" s="2231"/>
      <c r="M122" s="2232"/>
      <c r="N122" s="2221"/>
    </row>
    <row r="123" spans="1:15" ht="9" customHeight="1">
      <c r="A123" s="2224"/>
      <c r="B123" s="2225"/>
      <c r="C123" s="1061"/>
      <c r="D123" s="1106" t="s">
        <v>194</v>
      </c>
      <c r="E123" s="2226"/>
      <c r="F123" s="2225"/>
      <c r="G123" s="2227"/>
      <c r="H123" s="2227"/>
      <c r="I123" s="2229"/>
      <c r="J123" s="2227"/>
      <c r="K123" s="2231"/>
      <c r="L123" s="2231"/>
      <c r="M123" s="2229"/>
      <c r="N123" s="2222"/>
      <c r="O123" s="1064">
        <f>IF(B122="",0,1)</f>
        <v>0</v>
      </c>
    </row>
    <row r="124" spans="1:15" ht="9" customHeight="1">
      <c r="A124" s="2223"/>
      <c r="B124" s="2225"/>
      <c r="C124" s="1061"/>
      <c r="D124" s="1105" t="s">
        <v>193</v>
      </c>
      <c r="E124" s="2226"/>
      <c r="F124" s="2225"/>
      <c r="G124" s="2227"/>
      <c r="H124" s="2227"/>
      <c r="I124" s="2228"/>
      <c r="J124" s="2227"/>
      <c r="K124" s="2230"/>
      <c r="L124" s="2231"/>
      <c r="M124" s="2232"/>
      <c r="N124" s="2221"/>
    </row>
    <row r="125" spans="1:15" ht="9" customHeight="1">
      <c r="A125" s="2224"/>
      <c r="B125" s="2225"/>
      <c r="C125" s="1061"/>
      <c r="D125" s="1106" t="s">
        <v>194</v>
      </c>
      <c r="E125" s="2226"/>
      <c r="F125" s="2225"/>
      <c r="G125" s="2227"/>
      <c r="H125" s="2227"/>
      <c r="I125" s="2229"/>
      <c r="J125" s="2227"/>
      <c r="K125" s="2231"/>
      <c r="L125" s="2231"/>
      <c r="M125" s="2229"/>
      <c r="N125" s="2222"/>
      <c r="O125" s="1064">
        <f>IF(B124="",0,1)</f>
        <v>0</v>
      </c>
    </row>
    <row r="126" spans="1:15" ht="9" customHeight="1">
      <c r="A126" s="2223"/>
      <c r="B126" s="2225"/>
      <c r="C126" s="1061"/>
      <c r="D126" s="1105" t="s">
        <v>193</v>
      </c>
      <c r="E126" s="2226"/>
      <c r="F126" s="2225"/>
      <c r="G126" s="2227"/>
      <c r="H126" s="2227"/>
      <c r="I126" s="2228"/>
      <c r="J126" s="2227"/>
      <c r="K126" s="2230"/>
      <c r="L126" s="2231"/>
      <c r="M126" s="2232"/>
      <c r="N126" s="2221"/>
    </row>
    <row r="127" spans="1:15" ht="9" customHeight="1" thickBot="1">
      <c r="A127" s="2224"/>
      <c r="B127" s="2225"/>
      <c r="C127" s="1061"/>
      <c r="D127" s="1106" t="s">
        <v>194</v>
      </c>
      <c r="E127" s="2226"/>
      <c r="F127" s="2225"/>
      <c r="G127" s="2227"/>
      <c r="H127" s="2227"/>
      <c r="I127" s="2229"/>
      <c r="J127" s="2227"/>
      <c r="K127" s="2231"/>
      <c r="L127" s="2231"/>
      <c r="M127" s="2229"/>
      <c r="N127" s="2222"/>
      <c r="O127" s="1064">
        <f>IF(B126="",0,1)</f>
        <v>0</v>
      </c>
    </row>
    <row r="128" spans="1:15">
      <c r="A128" s="2212" t="s">
        <v>466</v>
      </c>
      <c r="B128" s="2215" t="s">
        <v>2311</v>
      </c>
      <c r="C128" s="2215"/>
      <c r="D128" s="2218"/>
      <c r="E128" s="2215" t="s">
        <v>94</v>
      </c>
      <c r="F128" s="2215"/>
      <c r="G128" s="2194" t="s">
        <v>93</v>
      </c>
      <c r="H128" s="2194"/>
      <c r="I128" s="2194" t="s">
        <v>406</v>
      </c>
      <c r="J128" s="2194" t="s">
        <v>1909</v>
      </c>
      <c r="K128" s="2194" t="s">
        <v>1910</v>
      </c>
      <c r="L128" s="2195"/>
      <c r="M128" s="2194" t="s">
        <v>1911</v>
      </c>
      <c r="N128" s="2200" t="s">
        <v>404</v>
      </c>
      <c r="O128" s="1064">
        <f>SUM(O81:O127)</f>
        <v>0</v>
      </c>
    </row>
    <row r="129" spans="1:19" ht="12.75" customHeight="1">
      <c r="A129" s="2213"/>
      <c r="B129" s="2216"/>
      <c r="C129" s="2219"/>
      <c r="D129" s="2216"/>
      <c r="E129" s="2216"/>
      <c r="F129" s="2219"/>
      <c r="G129" s="2196"/>
      <c r="H129" s="2196"/>
      <c r="I129" s="2196"/>
      <c r="J129" s="2197"/>
      <c r="K129" s="2196"/>
      <c r="L129" s="2197"/>
      <c r="M129" s="2196"/>
      <c r="N129" s="2201"/>
      <c r="O129" s="2206"/>
    </row>
    <row r="130" spans="1:19" ht="12.75" customHeight="1">
      <c r="A130" s="2214"/>
      <c r="B130" s="2217"/>
      <c r="C130" s="2220"/>
      <c r="D130" s="2217"/>
      <c r="E130" s="2217"/>
      <c r="F130" s="2220"/>
      <c r="G130" s="1059"/>
      <c r="H130" s="1059" t="s">
        <v>405</v>
      </c>
      <c r="I130" s="2198"/>
      <c r="J130" s="2199"/>
      <c r="K130" s="2198"/>
      <c r="L130" s="2199"/>
      <c r="M130" s="2198"/>
      <c r="N130" s="2202"/>
      <c r="O130" s="2206"/>
    </row>
    <row r="131" spans="1:19">
      <c r="A131" s="1093" t="s">
        <v>1558</v>
      </c>
      <c r="B131" s="2184">
        <v>1</v>
      </c>
      <c r="C131" s="2182"/>
      <c r="D131" s="1638"/>
      <c r="E131" s="2180">
        <f>SUM(E78:E127)</f>
        <v>400</v>
      </c>
      <c r="F131" s="2184"/>
      <c r="G131" s="2207">
        <f>SUM(G78:H127)</f>
        <v>123000</v>
      </c>
      <c r="H131" s="2208"/>
      <c r="I131" s="2192">
        <v>1</v>
      </c>
      <c r="J131" s="2185">
        <f>G131*I131</f>
        <v>123000</v>
      </c>
      <c r="K131" s="1057"/>
      <c r="L131" s="1058" t="s">
        <v>193</v>
      </c>
      <c r="M131" s="2187"/>
      <c r="N131" s="2176"/>
    </row>
    <row r="132" spans="1:19" ht="9" customHeight="1">
      <c r="A132" s="1094" t="s">
        <v>407</v>
      </c>
      <c r="B132" s="2181"/>
      <c r="C132" s="1641"/>
      <c r="D132" s="1642"/>
      <c r="E132" s="2183"/>
      <c r="F132" s="2181"/>
      <c r="G132" s="2209"/>
      <c r="H132" s="2210"/>
      <c r="I132" s="2177"/>
      <c r="J132" s="2186"/>
      <c r="K132" s="1057" t="str">
        <f>IF('Page 7'!Z90=1,"X",IF('Page 7'!Z93=1,"X",""))</f>
        <v/>
      </c>
      <c r="L132" s="1055" t="s">
        <v>194</v>
      </c>
      <c r="M132" s="2177"/>
      <c r="N132" s="2177"/>
    </row>
    <row r="133" spans="1:19" ht="9" customHeight="1">
      <c r="A133" s="2204">
        <f>A80</f>
        <v>0</v>
      </c>
      <c r="B133" s="2184">
        <f>O128</f>
        <v>0</v>
      </c>
      <c r="C133" s="2182"/>
      <c r="D133" s="1638"/>
      <c r="E133" s="2180">
        <f>SUM(E80:E127)</f>
        <v>0</v>
      </c>
      <c r="F133" s="2184"/>
      <c r="G133" s="2188"/>
      <c r="H133" s="2189"/>
      <c r="I133" s="2192" t="e">
        <f>'10% Package Page 8'!O$23</f>
        <v>#DIV/0!</v>
      </c>
      <c r="J133" s="2185" t="e">
        <f>G133*I133</f>
        <v>#DIV/0!</v>
      </c>
      <c r="K133" s="1057" t="str">
        <f>IF('Page 7'!$Z$39+'Page 7'!$Z$42&lt;1,"X","")</f>
        <v>X</v>
      </c>
      <c r="L133" s="1058" t="s">
        <v>193</v>
      </c>
      <c r="M133" s="2193"/>
      <c r="N133" s="2174"/>
      <c r="P133" s="1064" t="s">
        <v>418</v>
      </c>
      <c r="Q133" s="1064" t="s">
        <v>2115</v>
      </c>
      <c r="R133" s="1064" t="s">
        <v>2234</v>
      </c>
      <c r="S133" s="1064" t="s">
        <v>2235</v>
      </c>
    </row>
    <row r="134" spans="1:19" ht="9" customHeight="1">
      <c r="A134" s="2205"/>
      <c r="B134" s="2181"/>
      <c r="C134" s="1641"/>
      <c r="D134" s="1642"/>
      <c r="E134" s="2183"/>
      <c r="F134" s="2181"/>
      <c r="G134" s="2190"/>
      <c r="H134" s="2191"/>
      <c r="I134" s="2177"/>
      <c r="J134" s="2186"/>
      <c r="K134" s="1057" t="str">
        <f>IF('Page 7'!$Z$39=1,"X",IF('Page 7'!$Z$42=1,"X",""))</f>
        <v/>
      </c>
      <c r="L134" s="1055" t="s">
        <v>194</v>
      </c>
      <c r="M134" s="2175"/>
      <c r="N134" s="2175"/>
      <c r="P134" s="1064">
        <f>B133</f>
        <v>0</v>
      </c>
      <c r="Q134" s="1070">
        <f>E133</f>
        <v>0</v>
      </c>
      <c r="R134" s="1070">
        <f>G133</f>
        <v>0</v>
      </c>
      <c r="S134" s="1070" t="e">
        <f>J133</f>
        <v>#DIV/0!</v>
      </c>
    </row>
    <row r="135" spans="1:19" ht="30.75" customHeight="1">
      <c r="A135" s="2203" t="s">
        <v>95</v>
      </c>
      <c r="B135" s="1637"/>
      <c r="C135" s="1637"/>
      <c r="D135" s="1637"/>
      <c r="E135" s="1637"/>
      <c r="F135" s="1637"/>
      <c r="G135" s="1637"/>
      <c r="H135" s="1637"/>
      <c r="I135" s="1637"/>
      <c r="J135" s="1637"/>
      <c r="K135" s="1637"/>
      <c r="L135" s="1637"/>
      <c r="M135" s="1637"/>
      <c r="N135" s="1637"/>
    </row>
    <row r="136" spans="1:19" ht="25.5" customHeight="1">
      <c r="A136" s="2172" t="s">
        <v>2362</v>
      </c>
      <c r="B136" s="2173"/>
      <c r="C136" s="2173"/>
      <c r="D136" s="2173"/>
      <c r="E136" s="2173"/>
      <c r="F136" s="2173"/>
      <c r="G136" s="2173"/>
      <c r="H136" s="2173"/>
      <c r="I136" s="2173"/>
      <c r="J136" s="2173"/>
      <c r="K136" s="2173"/>
      <c r="L136" s="2173"/>
      <c r="M136" s="2173"/>
      <c r="N136" s="2173"/>
    </row>
    <row r="137" spans="1:19" ht="15.75">
      <c r="A137" s="1649" t="s">
        <v>1900</v>
      </c>
      <c r="B137" s="1586"/>
      <c r="C137" s="1586"/>
      <c r="D137" s="1586"/>
      <c r="E137" s="1586"/>
      <c r="F137" s="1586"/>
      <c r="G137" s="1586"/>
      <c r="H137" s="1586"/>
      <c r="I137" s="1586"/>
      <c r="J137" s="1586"/>
      <c r="K137" s="1586"/>
      <c r="L137" s="1586"/>
      <c r="M137" s="1586"/>
      <c r="N137" s="1586"/>
    </row>
    <row r="138" spans="1:19" ht="15.75">
      <c r="A138" s="2211" t="s">
        <v>1901</v>
      </c>
      <c r="B138" s="1586"/>
      <c r="C138" s="1586"/>
      <c r="D138" s="1586"/>
      <c r="E138" s="1586"/>
      <c r="F138" s="1586"/>
      <c r="G138" s="1586"/>
      <c r="H138" s="1586"/>
      <c r="I138" s="1586"/>
      <c r="J138" s="1586"/>
      <c r="K138" s="1586"/>
      <c r="L138" s="1586"/>
      <c r="M138" s="1586"/>
      <c r="N138" s="1586"/>
    </row>
    <row r="139" spans="1:19" ht="15.75">
      <c r="A139" s="2211" t="s">
        <v>1902</v>
      </c>
      <c r="B139" s="1586"/>
      <c r="C139" s="1586"/>
      <c r="D139" s="1586"/>
      <c r="E139" s="1586"/>
      <c r="F139" s="1586"/>
      <c r="G139" s="1586"/>
      <c r="H139" s="1586"/>
      <c r="I139" s="1586"/>
      <c r="J139" s="1586"/>
      <c r="K139" s="1586"/>
      <c r="L139" s="1586"/>
      <c r="M139" s="1586"/>
      <c r="N139" s="1586"/>
    </row>
    <row r="140" spans="1:19">
      <c r="A140" s="247"/>
    </row>
    <row r="141" spans="1:19" ht="48.75" customHeight="1">
      <c r="A141" s="1718" t="s">
        <v>1903</v>
      </c>
      <c r="B141" s="1520"/>
      <c r="C141" s="1520"/>
      <c r="D141" s="1520"/>
      <c r="E141" s="1520"/>
      <c r="F141" s="1520"/>
      <c r="G141" s="1520"/>
      <c r="H141" s="1520"/>
      <c r="I141" s="1520"/>
      <c r="J141" s="1520"/>
      <c r="K141" s="1520"/>
      <c r="L141" s="1520"/>
      <c r="M141" s="1520"/>
      <c r="N141" s="1520"/>
    </row>
    <row r="142" spans="1:19" ht="13.5" thickBot="1">
      <c r="G142" s="114" t="s">
        <v>1904</v>
      </c>
      <c r="H142" s="1027"/>
    </row>
    <row r="143" spans="1:19">
      <c r="A143" s="2242" t="s">
        <v>466</v>
      </c>
      <c r="B143" s="2245" t="s">
        <v>1905</v>
      </c>
      <c r="C143" s="2245" t="s">
        <v>1906</v>
      </c>
      <c r="D143" s="2248"/>
      <c r="E143" s="2245" t="s">
        <v>1907</v>
      </c>
      <c r="F143" s="2245" t="s">
        <v>1908</v>
      </c>
      <c r="G143" s="2235" t="s">
        <v>93</v>
      </c>
      <c r="H143" s="2235"/>
      <c r="I143" s="2235" t="s">
        <v>406</v>
      </c>
      <c r="J143" s="2235" t="s">
        <v>1909</v>
      </c>
      <c r="K143" s="2235" t="s">
        <v>1910</v>
      </c>
      <c r="L143" s="1736"/>
      <c r="M143" s="2235" t="s">
        <v>1911</v>
      </c>
      <c r="N143" s="2238" t="s">
        <v>404</v>
      </c>
    </row>
    <row r="144" spans="1:19" ht="12.75" customHeight="1">
      <c r="A144" s="2243"/>
      <c r="B144" s="2246"/>
      <c r="C144" s="2249"/>
      <c r="D144" s="2246"/>
      <c r="E144" s="2246"/>
      <c r="F144" s="2249"/>
      <c r="G144" s="2236"/>
      <c r="H144" s="2236"/>
      <c r="I144" s="2236"/>
      <c r="J144" s="1504"/>
      <c r="K144" s="2236"/>
      <c r="L144" s="1504"/>
      <c r="M144" s="2236"/>
      <c r="N144" s="2239"/>
      <c r="O144" s="1069"/>
    </row>
    <row r="145" spans="1:15">
      <c r="A145" s="2244"/>
      <c r="B145" s="2247"/>
      <c r="C145" s="2241"/>
      <c r="D145" s="2247"/>
      <c r="E145" s="2247"/>
      <c r="F145" s="2241"/>
      <c r="G145" s="1056"/>
      <c r="H145" s="1056" t="s">
        <v>405</v>
      </c>
      <c r="I145" s="2237"/>
      <c r="J145" s="1505"/>
      <c r="K145" s="2237"/>
      <c r="L145" s="1505"/>
      <c r="M145" s="2237"/>
      <c r="N145" s="2234"/>
      <c r="O145" s="1069"/>
    </row>
    <row r="146" spans="1:15" ht="9" customHeight="1">
      <c r="A146" s="1095" t="s">
        <v>1558</v>
      </c>
      <c r="B146" s="2184" t="s">
        <v>1557</v>
      </c>
      <c r="C146" s="1057" t="s">
        <v>1437</v>
      </c>
      <c r="D146" s="1103" t="s">
        <v>193</v>
      </c>
      <c r="E146" s="2180">
        <v>400</v>
      </c>
      <c r="F146" s="2240">
        <v>2</v>
      </c>
      <c r="G146" s="2207">
        <v>123000</v>
      </c>
      <c r="H146" s="2208"/>
      <c r="I146" s="2192">
        <v>1</v>
      </c>
      <c r="J146" s="2185">
        <v>123000</v>
      </c>
      <c r="K146" s="1057" t="str">
        <f>IF('Page 7'!$Z$39+'Page 7'!$Z$42&lt;1,"X","")</f>
        <v>X</v>
      </c>
      <c r="L146" s="1058" t="s">
        <v>193</v>
      </c>
      <c r="M146" s="2187">
        <v>36525</v>
      </c>
      <c r="N146" s="2233">
        <v>36892</v>
      </c>
    </row>
    <row r="147" spans="1:15" ht="9" customHeight="1">
      <c r="A147" s="1096" t="s">
        <v>407</v>
      </c>
      <c r="B147" s="2181"/>
      <c r="C147" s="1057"/>
      <c r="D147" s="1104" t="s">
        <v>194</v>
      </c>
      <c r="E147" s="2183"/>
      <c r="F147" s="2241"/>
      <c r="G147" s="2209"/>
      <c r="H147" s="2210"/>
      <c r="I147" s="2177"/>
      <c r="J147" s="2186"/>
      <c r="K147" s="1057" t="str">
        <f>IF('Page 7'!$Z$39=1,"X",IF('Page 7'!$Z$42=1,"X",""))</f>
        <v/>
      </c>
      <c r="L147" s="1055" t="s">
        <v>194</v>
      </c>
      <c r="M147" s="2177"/>
      <c r="N147" s="2234"/>
    </row>
    <row r="148" spans="1:15" ht="9" customHeight="1">
      <c r="A148" s="2223"/>
      <c r="B148" s="2225"/>
      <c r="C148" s="1061"/>
      <c r="D148" s="1105" t="s">
        <v>193</v>
      </c>
      <c r="E148" s="2226"/>
      <c r="F148" s="2225"/>
      <c r="G148" s="2227"/>
      <c r="H148" s="2227"/>
      <c r="I148" s="2228"/>
      <c r="J148" s="2227"/>
      <c r="K148" s="2230"/>
      <c r="L148" s="2231"/>
      <c r="M148" s="2232"/>
      <c r="N148" s="2221"/>
    </row>
    <row r="149" spans="1:15" ht="9" customHeight="1">
      <c r="A149" s="2224"/>
      <c r="B149" s="2225"/>
      <c r="C149" s="1061"/>
      <c r="D149" s="1106" t="s">
        <v>194</v>
      </c>
      <c r="E149" s="2226"/>
      <c r="F149" s="2225"/>
      <c r="G149" s="2227"/>
      <c r="H149" s="2227"/>
      <c r="I149" s="2229"/>
      <c r="J149" s="2227"/>
      <c r="K149" s="2231"/>
      <c r="L149" s="2231"/>
      <c r="M149" s="2229"/>
      <c r="N149" s="2222"/>
      <c r="O149" s="1064">
        <f>IF(B148="",0,1)</f>
        <v>0</v>
      </c>
    </row>
    <row r="150" spans="1:15" ht="9" customHeight="1">
      <c r="A150" s="2223"/>
      <c r="B150" s="2225"/>
      <c r="C150" s="1061"/>
      <c r="D150" s="1105" t="s">
        <v>193</v>
      </c>
      <c r="E150" s="2226"/>
      <c r="F150" s="2225"/>
      <c r="G150" s="2227"/>
      <c r="H150" s="2227"/>
      <c r="I150" s="2228"/>
      <c r="J150" s="2227"/>
      <c r="K150" s="2230"/>
      <c r="L150" s="2231"/>
      <c r="M150" s="2232"/>
      <c r="N150" s="2221"/>
    </row>
    <row r="151" spans="1:15" ht="9" customHeight="1">
      <c r="A151" s="2224"/>
      <c r="B151" s="2225"/>
      <c r="C151" s="1061"/>
      <c r="D151" s="1106" t="s">
        <v>194</v>
      </c>
      <c r="E151" s="2226"/>
      <c r="F151" s="2225"/>
      <c r="G151" s="2227"/>
      <c r="H151" s="2227"/>
      <c r="I151" s="2229"/>
      <c r="J151" s="2227"/>
      <c r="K151" s="2231"/>
      <c r="L151" s="2231"/>
      <c r="M151" s="2229"/>
      <c r="N151" s="2222"/>
      <c r="O151" s="1064">
        <f>IF(B150="",0,1)</f>
        <v>0</v>
      </c>
    </row>
    <row r="152" spans="1:15" ht="9" customHeight="1">
      <c r="A152" s="2223"/>
      <c r="B152" s="2225"/>
      <c r="C152" s="1061"/>
      <c r="D152" s="1105" t="s">
        <v>193</v>
      </c>
      <c r="E152" s="2226"/>
      <c r="F152" s="2225"/>
      <c r="G152" s="2227"/>
      <c r="H152" s="2227"/>
      <c r="I152" s="2228"/>
      <c r="J152" s="2227"/>
      <c r="K152" s="2230"/>
      <c r="L152" s="2231"/>
      <c r="M152" s="2232"/>
      <c r="N152" s="2221"/>
    </row>
    <row r="153" spans="1:15" ht="9" customHeight="1">
      <c r="A153" s="2224"/>
      <c r="B153" s="2225"/>
      <c r="C153" s="1061"/>
      <c r="D153" s="1106" t="s">
        <v>194</v>
      </c>
      <c r="E153" s="2226"/>
      <c r="F153" s="2225"/>
      <c r="G153" s="2227"/>
      <c r="H153" s="2227"/>
      <c r="I153" s="2229"/>
      <c r="J153" s="2227"/>
      <c r="K153" s="2231"/>
      <c r="L153" s="2231"/>
      <c r="M153" s="2229"/>
      <c r="N153" s="2222"/>
      <c r="O153" s="1064">
        <f>IF(B152="",0,1)</f>
        <v>0</v>
      </c>
    </row>
    <row r="154" spans="1:15" ht="9" customHeight="1">
      <c r="A154" s="2223"/>
      <c r="B154" s="2225"/>
      <c r="C154" s="1061"/>
      <c r="D154" s="1105" t="s">
        <v>193</v>
      </c>
      <c r="E154" s="2226"/>
      <c r="F154" s="2225"/>
      <c r="G154" s="2227"/>
      <c r="H154" s="2227"/>
      <c r="I154" s="2228"/>
      <c r="J154" s="2227"/>
      <c r="K154" s="2230"/>
      <c r="L154" s="2231"/>
      <c r="M154" s="2232"/>
      <c r="N154" s="2221"/>
    </row>
    <row r="155" spans="1:15" ht="9" customHeight="1">
      <c r="A155" s="2224"/>
      <c r="B155" s="2225"/>
      <c r="C155" s="1061"/>
      <c r="D155" s="1106" t="s">
        <v>194</v>
      </c>
      <c r="E155" s="2226"/>
      <c r="F155" s="2225"/>
      <c r="G155" s="2227"/>
      <c r="H155" s="2227"/>
      <c r="I155" s="2229"/>
      <c r="J155" s="2227"/>
      <c r="K155" s="2231"/>
      <c r="L155" s="2231"/>
      <c r="M155" s="2229"/>
      <c r="N155" s="2222"/>
      <c r="O155" s="1064">
        <f>IF(B154="",0,1)</f>
        <v>0</v>
      </c>
    </row>
    <row r="156" spans="1:15" ht="9" customHeight="1">
      <c r="A156" s="2223"/>
      <c r="B156" s="2225"/>
      <c r="C156" s="1061"/>
      <c r="D156" s="1105" t="s">
        <v>193</v>
      </c>
      <c r="E156" s="2226"/>
      <c r="F156" s="2225"/>
      <c r="G156" s="2227"/>
      <c r="H156" s="2227"/>
      <c r="I156" s="2228"/>
      <c r="J156" s="2227"/>
      <c r="K156" s="2230"/>
      <c r="L156" s="2231"/>
      <c r="M156" s="2232"/>
      <c r="N156" s="2221"/>
    </row>
    <row r="157" spans="1:15" ht="9" customHeight="1">
      <c r="A157" s="2224"/>
      <c r="B157" s="2225"/>
      <c r="C157" s="1061"/>
      <c r="D157" s="1106" t="s">
        <v>194</v>
      </c>
      <c r="E157" s="2226"/>
      <c r="F157" s="2225"/>
      <c r="G157" s="2227"/>
      <c r="H157" s="2227"/>
      <c r="I157" s="2229"/>
      <c r="J157" s="2227"/>
      <c r="K157" s="2231"/>
      <c r="L157" s="2231"/>
      <c r="M157" s="2229"/>
      <c r="N157" s="2222"/>
      <c r="O157" s="1064">
        <f>IF(B156="",0,1)</f>
        <v>0</v>
      </c>
    </row>
    <row r="158" spans="1:15" ht="9" customHeight="1">
      <c r="A158" s="2223"/>
      <c r="B158" s="2225"/>
      <c r="C158" s="1061"/>
      <c r="D158" s="1105" t="s">
        <v>193</v>
      </c>
      <c r="E158" s="2226"/>
      <c r="F158" s="2225"/>
      <c r="G158" s="2227"/>
      <c r="H158" s="2227"/>
      <c r="I158" s="2228"/>
      <c r="J158" s="2227"/>
      <c r="K158" s="2230"/>
      <c r="L158" s="2231"/>
      <c r="M158" s="2232"/>
      <c r="N158" s="2221"/>
    </row>
    <row r="159" spans="1:15" ht="9" customHeight="1">
      <c r="A159" s="2224"/>
      <c r="B159" s="2225"/>
      <c r="C159" s="1061"/>
      <c r="D159" s="1106" t="s">
        <v>194</v>
      </c>
      <c r="E159" s="2226"/>
      <c r="F159" s="2225"/>
      <c r="G159" s="2227"/>
      <c r="H159" s="2227"/>
      <c r="I159" s="2229"/>
      <c r="J159" s="2227"/>
      <c r="K159" s="2231"/>
      <c r="L159" s="2231"/>
      <c r="M159" s="2229"/>
      <c r="N159" s="2222"/>
      <c r="O159" s="1064">
        <f>IF(B158="",0,1)</f>
        <v>0</v>
      </c>
    </row>
    <row r="160" spans="1:15" ht="9" customHeight="1">
      <c r="A160" s="2223"/>
      <c r="B160" s="2225"/>
      <c r="C160" s="1061"/>
      <c r="D160" s="1105" t="s">
        <v>193</v>
      </c>
      <c r="E160" s="2226"/>
      <c r="F160" s="2225"/>
      <c r="G160" s="2227"/>
      <c r="H160" s="2227"/>
      <c r="I160" s="2228"/>
      <c r="J160" s="2227"/>
      <c r="K160" s="2230"/>
      <c r="L160" s="2231"/>
      <c r="M160" s="2232"/>
      <c r="N160" s="2221"/>
    </row>
    <row r="161" spans="1:15" ht="9" customHeight="1">
      <c r="A161" s="2224"/>
      <c r="B161" s="2225"/>
      <c r="C161" s="1061"/>
      <c r="D161" s="1106" t="s">
        <v>194</v>
      </c>
      <c r="E161" s="2226"/>
      <c r="F161" s="2225"/>
      <c r="G161" s="2227"/>
      <c r="H161" s="2227"/>
      <c r="I161" s="2229"/>
      <c r="J161" s="2227"/>
      <c r="K161" s="2231"/>
      <c r="L161" s="2231"/>
      <c r="M161" s="2229"/>
      <c r="N161" s="2222"/>
      <c r="O161" s="1064">
        <f>IF(B160="",0,1)</f>
        <v>0</v>
      </c>
    </row>
    <row r="162" spans="1:15" ht="9" customHeight="1">
      <c r="A162" s="2223"/>
      <c r="B162" s="2225"/>
      <c r="C162" s="1061"/>
      <c r="D162" s="1105" t="s">
        <v>193</v>
      </c>
      <c r="E162" s="2226"/>
      <c r="F162" s="2225"/>
      <c r="G162" s="2227"/>
      <c r="H162" s="2227"/>
      <c r="I162" s="2228"/>
      <c r="J162" s="2227"/>
      <c r="K162" s="2230"/>
      <c r="L162" s="2231"/>
      <c r="M162" s="2232"/>
      <c r="N162" s="2221"/>
    </row>
    <row r="163" spans="1:15" ht="9" customHeight="1">
      <c r="A163" s="2224"/>
      <c r="B163" s="2225"/>
      <c r="C163" s="1061"/>
      <c r="D163" s="1106" t="s">
        <v>194</v>
      </c>
      <c r="E163" s="2226"/>
      <c r="F163" s="2225"/>
      <c r="G163" s="2227"/>
      <c r="H163" s="2227"/>
      <c r="I163" s="2229"/>
      <c r="J163" s="2227"/>
      <c r="K163" s="2231"/>
      <c r="L163" s="2231"/>
      <c r="M163" s="2229"/>
      <c r="N163" s="2222"/>
      <c r="O163" s="1064">
        <f>IF(B162="",0,1)</f>
        <v>0</v>
      </c>
    </row>
    <row r="164" spans="1:15" ht="9" customHeight="1">
      <c r="A164" s="2223"/>
      <c r="B164" s="2225"/>
      <c r="C164" s="1061"/>
      <c r="D164" s="1105" t="s">
        <v>193</v>
      </c>
      <c r="E164" s="2226"/>
      <c r="F164" s="2225"/>
      <c r="G164" s="2227"/>
      <c r="H164" s="2227"/>
      <c r="I164" s="2228"/>
      <c r="J164" s="2227"/>
      <c r="K164" s="2230"/>
      <c r="L164" s="2231"/>
      <c r="M164" s="2232"/>
      <c r="N164" s="2221"/>
    </row>
    <row r="165" spans="1:15" ht="9" customHeight="1">
      <c r="A165" s="2224"/>
      <c r="B165" s="2225"/>
      <c r="C165" s="1061"/>
      <c r="D165" s="1106" t="s">
        <v>194</v>
      </c>
      <c r="E165" s="2226"/>
      <c r="F165" s="2225"/>
      <c r="G165" s="2227"/>
      <c r="H165" s="2227"/>
      <c r="I165" s="2229"/>
      <c r="J165" s="2227"/>
      <c r="K165" s="2231"/>
      <c r="L165" s="2231"/>
      <c r="M165" s="2229"/>
      <c r="N165" s="2222"/>
      <c r="O165" s="1064">
        <f>IF(B164="",0,1)</f>
        <v>0</v>
      </c>
    </row>
    <row r="166" spans="1:15" ht="9" customHeight="1">
      <c r="A166" s="2223"/>
      <c r="B166" s="2225"/>
      <c r="C166" s="1061"/>
      <c r="D166" s="1105" t="s">
        <v>193</v>
      </c>
      <c r="E166" s="2226"/>
      <c r="F166" s="2225"/>
      <c r="G166" s="2227"/>
      <c r="H166" s="2227"/>
      <c r="I166" s="2228"/>
      <c r="J166" s="2227"/>
      <c r="K166" s="2230"/>
      <c r="L166" s="2231"/>
      <c r="M166" s="2232"/>
      <c r="N166" s="2221"/>
    </row>
    <row r="167" spans="1:15" ht="9" customHeight="1">
      <c r="A167" s="2224"/>
      <c r="B167" s="2225"/>
      <c r="C167" s="1061"/>
      <c r="D167" s="1106" t="s">
        <v>194</v>
      </c>
      <c r="E167" s="2226"/>
      <c r="F167" s="2225"/>
      <c r="G167" s="2227"/>
      <c r="H167" s="2227"/>
      <c r="I167" s="2229"/>
      <c r="J167" s="2227"/>
      <c r="K167" s="2231"/>
      <c r="L167" s="2231"/>
      <c r="M167" s="2229"/>
      <c r="N167" s="2222"/>
      <c r="O167" s="1064">
        <f>IF(B166="",0,1)</f>
        <v>0</v>
      </c>
    </row>
    <row r="168" spans="1:15" ht="9" customHeight="1">
      <c r="A168" s="2223"/>
      <c r="B168" s="2225"/>
      <c r="C168" s="1061"/>
      <c r="D168" s="1105" t="s">
        <v>193</v>
      </c>
      <c r="E168" s="2226"/>
      <c r="F168" s="2225"/>
      <c r="G168" s="2227"/>
      <c r="H168" s="2227"/>
      <c r="I168" s="2228"/>
      <c r="J168" s="2227"/>
      <c r="K168" s="2230"/>
      <c r="L168" s="2231"/>
      <c r="M168" s="2232"/>
      <c r="N168" s="2221"/>
    </row>
    <row r="169" spans="1:15" ht="9" customHeight="1">
      <c r="A169" s="2224"/>
      <c r="B169" s="2225"/>
      <c r="C169" s="1061"/>
      <c r="D169" s="1106" t="s">
        <v>194</v>
      </c>
      <c r="E169" s="2226"/>
      <c r="F169" s="2225"/>
      <c r="G169" s="2227"/>
      <c r="H169" s="2227"/>
      <c r="I169" s="2229"/>
      <c r="J169" s="2227"/>
      <c r="K169" s="2231"/>
      <c r="L169" s="2231"/>
      <c r="M169" s="2229"/>
      <c r="N169" s="2222"/>
      <c r="O169" s="1064">
        <f>IF(B168="",0,1)</f>
        <v>0</v>
      </c>
    </row>
    <row r="170" spans="1:15" ht="9" customHeight="1">
      <c r="A170" s="2223"/>
      <c r="B170" s="2225"/>
      <c r="C170" s="1061"/>
      <c r="D170" s="1105" t="s">
        <v>193</v>
      </c>
      <c r="E170" s="2226"/>
      <c r="F170" s="2225"/>
      <c r="G170" s="2227"/>
      <c r="H170" s="2227"/>
      <c r="I170" s="2228"/>
      <c r="J170" s="2227"/>
      <c r="K170" s="2230"/>
      <c r="L170" s="2231"/>
      <c r="M170" s="2232"/>
      <c r="N170" s="2221"/>
    </row>
    <row r="171" spans="1:15" ht="9" customHeight="1">
      <c r="A171" s="2224"/>
      <c r="B171" s="2225"/>
      <c r="C171" s="1061"/>
      <c r="D171" s="1106" t="s">
        <v>194</v>
      </c>
      <c r="E171" s="2226"/>
      <c r="F171" s="2225"/>
      <c r="G171" s="2227"/>
      <c r="H171" s="2227"/>
      <c r="I171" s="2229"/>
      <c r="J171" s="2227"/>
      <c r="K171" s="2231"/>
      <c r="L171" s="2231"/>
      <c r="M171" s="2229"/>
      <c r="N171" s="2222"/>
      <c r="O171" s="1064">
        <f>IF(B170="",0,1)</f>
        <v>0</v>
      </c>
    </row>
    <row r="172" spans="1:15" ht="9" customHeight="1">
      <c r="A172" s="2223"/>
      <c r="B172" s="2225"/>
      <c r="C172" s="1061"/>
      <c r="D172" s="1105" t="s">
        <v>193</v>
      </c>
      <c r="E172" s="2226"/>
      <c r="F172" s="2225"/>
      <c r="G172" s="2227"/>
      <c r="H172" s="2227"/>
      <c r="I172" s="2228"/>
      <c r="J172" s="2227"/>
      <c r="K172" s="2230"/>
      <c r="L172" s="2231"/>
      <c r="M172" s="2232"/>
      <c r="N172" s="2221"/>
    </row>
    <row r="173" spans="1:15" ht="9" customHeight="1">
      <c r="A173" s="2224"/>
      <c r="B173" s="2225"/>
      <c r="C173" s="1061"/>
      <c r="D173" s="1106" t="s">
        <v>194</v>
      </c>
      <c r="E173" s="2226"/>
      <c r="F173" s="2225"/>
      <c r="G173" s="2227"/>
      <c r="H173" s="2227"/>
      <c r="I173" s="2229"/>
      <c r="J173" s="2227"/>
      <c r="K173" s="2231"/>
      <c r="L173" s="2231"/>
      <c r="M173" s="2229"/>
      <c r="N173" s="2222"/>
      <c r="O173" s="1064">
        <f>IF(B172="",0,1)</f>
        <v>0</v>
      </c>
    </row>
    <row r="174" spans="1:15" ht="9" customHeight="1">
      <c r="A174" s="2223"/>
      <c r="B174" s="2225"/>
      <c r="C174" s="1061"/>
      <c r="D174" s="1105" t="s">
        <v>193</v>
      </c>
      <c r="E174" s="2226"/>
      <c r="F174" s="2225"/>
      <c r="G174" s="2227"/>
      <c r="H174" s="2227"/>
      <c r="I174" s="2228"/>
      <c r="J174" s="2227"/>
      <c r="K174" s="2230"/>
      <c r="L174" s="2231"/>
      <c r="M174" s="2232"/>
      <c r="N174" s="2221"/>
    </row>
    <row r="175" spans="1:15" ht="9" customHeight="1">
      <c r="A175" s="2224"/>
      <c r="B175" s="2225"/>
      <c r="C175" s="1061"/>
      <c r="D175" s="1106" t="s">
        <v>194</v>
      </c>
      <c r="E175" s="2226"/>
      <c r="F175" s="2225"/>
      <c r="G175" s="2227"/>
      <c r="H175" s="2227"/>
      <c r="I175" s="2229"/>
      <c r="J175" s="2227"/>
      <c r="K175" s="2231"/>
      <c r="L175" s="2231"/>
      <c r="M175" s="2229"/>
      <c r="N175" s="2222"/>
      <c r="O175" s="1064">
        <f>IF(B174="",0,1)</f>
        <v>0</v>
      </c>
    </row>
    <row r="176" spans="1:15" ht="9" customHeight="1">
      <c r="A176" s="2223"/>
      <c r="B176" s="2225"/>
      <c r="C176" s="1061"/>
      <c r="D176" s="1105" t="s">
        <v>193</v>
      </c>
      <c r="E176" s="2226"/>
      <c r="F176" s="2225"/>
      <c r="G176" s="2227"/>
      <c r="H176" s="2227"/>
      <c r="I176" s="2228"/>
      <c r="J176" s="2227"/>
      <c r="K176" s="2230"/>
      <c r="L176" s="2231"/>
      <c r="M176" s="2232"/>
      <c r="N176" s="2221"/>
    </row>
    <row r="177" spans="1:15" ht="9" customHeight="1">
      <c r="A177" s="2224"/>
      <c r="B177" s="2225"/>
      <c r="C177" s="1061"/>
      <c r="D177" s="1106" t="s">
        <v>194</v>
      </c>
      <c r="E177" s="2226"/>
      <c r="F177" s="2225"/>
      <c r="G177" s="2227"/>
      <c r="H177" s="2227"/>
      <c r="I177" s="2229"/>
      <c r="J177" s="2227"/>
      <c r="K177" s="2231"/>
      <c r="L177" s="2231"/>
      <c r="M177" s="2229"/>
      <c r="N177" s="2222"/>
      <c r="O177" s="1064">
        <f>IF(B176="",0,1)</f>
        <v>0</v>
      </c>
    </row>
    <row r="178" spans="1:15" ht="9" customHeight="1">
      <c r="A178" s="2223"/>
      <c r="B178" s="2225"/>
      <c r="C178" s="1061"/>
      <c r="D178" s="1105" t="s">
        <v>193</v>
      </c>
      <c r="E178" s="2226"/>
      <c r="F178" s="2225"/>
      <c r="G178" s="2227"/>
      <c r="H178" s="2227"/>
      <c r="I178" s="2228"/>
      <c r="J178" s="2227"/>
      <c r="K178" s="2230"/>
      <c r="L178" s="2231"/>
      <c r="M178" s="2232"/>
      <c r="N178" s="2221"/>
    </row>
    <row r="179" spans="1:15" ht="9" customHeight="1">
      <c r="A179" s="2224"/>
      <c r="B179" s="2225"/>
      <c r="C179" s="1061"/>
      <c r="D179" s="1106" t="s">
        <v>194</v>
      </c>
      <c r="E179" s="2226"/>
      <c r="F179" s="2225"/>
      <c r="G179" s="2227"/>
      <c r="H179" s="2227"/>
      <c r="I179" s="2229"/>
      <c r="J179" s="2227"/>
      <c r="K179" s="2231"/>
      <c r="L179" s="2231"/>
      <c r="M179" s="2229"/>
      <c r="N179" s="2222"/>
      <c r="O179" s="1064">
        <f>IF(B178="",0,1)</f>
        <v>0</v>
      </c>
    </row>
    <row r="180" spans="1:15" ht="9" customHeight="1">
      <c r="A180" s="2223"/>
      <c r="B180" s="2225"/>
      <c r="C180" s="1061"/>
      <c r="D180" s="1105" t="s">
        <v>193</v>
      </c>
      <c r="E180" s="2226"/>
      <c r="F180" s="2225"/>
      <c r="G180" s="2227"/>
      <c r="H180" s="2227"/>
      <c r="I180" s="2228"/>
      <c r="J180" s="2227"/>
      <c r="K180" s="2230"/>
      <c r="L180" s="2231"/>
      <c r="M180" s="2232"/>
      <c r="N180" s="2221"/>
    </row>
    <row r="181" spans="1:15" ht="9" customHeight="1">
      <c r="A181" s="2224"/>
      <c r="B181" s="2225"/>
      <c r="C181" s="1061"/>
      <c r="D181" s="1106" t="s">
        <v>194</v>
      </c>
      <c r="E181" s="2226"/>
      <c r="F181" s="2225"/>
      <c r="G181" s="2227"/>
      <c r="H181" s="2227"/>
      <c r="I181" s="2229"/>
      <c r="J181" s="2227"/>
      <c r="K181" s="2231"/>
      <c r="L181" s="2231"/>
      <c r="M181" s="2229"/>
      <c r="N181" s="2222"/>
      <c r="O181" s="1064">
        <f>IF(B180="",0,1)</f>
        <v>0</v>
      </c>
    </row>
    <row r="182" spans="1:15" ht="9" customHeight="1">
      <c r="A182" s="2223"/>
      <c r="B182" s="2225"/>
      <c r="C182" s="1061"/>
      <c r="D182" s="1105" t="s">
        <v>193</v>
      </c>
      <c r="E182" s="2226"/>
      <c r="F182" s="2225"/>
      <c r="G182" s="2227"/>
      <c r="H182" s="2227"/>
      <c r="I182" s="2228"/>
      <c r="J182" s="2227"/>
      <c r="K182" s="2230"/>
      <c r="L182" s="2231"/>
      <c r="M182" s="2232"/>
      <c r="N182" s="2221"/>
    </row>
    <row r="183" spans="1:15" ht="9" customHeight="1">
      <c r="A183" s="2224"/>
      <c r="B183" s="2225"/>
      <c r="C183" s="1061"/>
      <c r="D183" s="1106" t="s">
        <v>194</v>
      </c>
      <c r="E183" s="2226"/>
      <c r="F183" s="2225"/>
      <c r="G183" s="2227"/>
      <c r="H183" s="2227"/>
      <c r="I183" s="2229"/>
      <c r="J183" s="2227"/>
      <c r="K183" s="2231"/>
      <c r="L183" s="2231"/>
      <c r="M183" s="2229"/>
      <c r="N183" s="2222"/>
      <c r="O183" s="1064">
        <f>IF(B182="",0,1)</f>
        <v>0</v>
      </c>
    </row>
    <row r="184" spans="1:15" ht="9" customHeight="1">
      <c r="A184" s="2223"/>
      <c r="B184" s="2225"/>
      <c r="C184" s="1061"/>
      <c r="D184" s="1105" t="s">
        <v>193</v>
      </c>
      <c r="E184" s="2226"/>
      <c r="F184" s="2225"/>
      <c r="G184" s="2227"/>
      <c r="H184" s="2227"/>
      <c r="I184" s="2228"/>
      <c r="J184" s="2227"/>
      <c r="K184" s="2230"/>
      <c r="L184" s="2231"/>
      <c r="M184" s="2232"/>
      <c r="N184" s="2221"/>
    </row>
    <row r="185" spans="1:15" ht="9" customHeight="1">
      <c r="A185" s="2224"/>
      <c r="B185" s="2225"/>
      <c r="C185" s="1061"/>
      <c r="D185" s="1106" t="s">
        <v>194</v>
      </c>
      <c r="E185" s="2226"/>
      <c r="F185" s="2225"/>
      <c r="G185" s="2227"/>
      <c r="H185" s="2227"/>
      <c r="I185" s="2229"/>
      <c r="J185" s="2227"/>
      <c r="K185" s="2231"/>
      <c r="L185" s="2231"/>
      <c r="M185" s="2229"/>
      <c r="N185" s="2222"/>
      <c r="O185" s="1064">
        <f>IF(B184="",0,1)</f>
        <v>0</v>
      </c>
    </row>
    <row r="186" spans="1:15" ht="9" customHeight="1">
      <c r="A186" s="2223"/>
      <c r="B186" s="2225"/>
      <c r="C186" s="1061"/>
      <c r="D186" s="1105" t="s">
        <v>193</v>
      </c>
      <c r="E186" s="2226"/>
      <c r="F186" s="2225"/>
      <c r="G186" s="2227"/>
      <c r="H186" s="2227"/>
      <c r="I186" s="2228"/>
      <c r="J186" s="2227"/>
      <c r="K186" s="2230"/>
      <c r="L186" s="2231"/>
      <c r="M186" s="2232"/>
      <c r="N186" s="2221"/>
    </row>
    <row r="187" spans="1:15" ht="9" customHeight="1">
      <c r="A187" s="2224"/>
      <c r="B187" s="2225"/>
      <c r="C187" s="1061"/>
      <c r="D187" s="1106" t="s">
        <v>194</v>
      </c>
      <c r="E187" s="2226"/>
      <c r="F187" s="2225"/>
      <c r="G187" s="2227"/>
      <c r="H187" s="2227"/>
      <c r="I187" s="2229"/>
      <c r="J187" s="2227"/>
      <c r="K187" s="2231"/>
      <c r="L187" s="2231"/>
      <c r="M187" s="2229"/>
      <c r="N187" s="2222"/>
      <c r="O187" s="1064">
        <f>IF(B186="",0,1)</f>
        <v>0</v>
      </c>
    </row>
    <row r="188" spans="1:15" ht="9" customHeight="1">
      <c r="A188" s="2223"/>
      <c r="B188" s="2225"/>
      <c r="C188" s="1061"/>
      <c r="D188" s="1105" t="s">
        <v>193</v>
      </c>
      <c r="E188" s="2226"/>
      <c r="F188" s="2225"/>
      <c r="G188" s="2227"/>
      <c r="H188" s="2227"/>
      <c r="I188" s="2228"/>
      <c r="J188" s="2227"/>
      <c r="K188" s="2230"/>
      <c r="L188" s="2231"/>
      <c r="M188" s="2232"/>
      <c r="N188" s="2221"/>
    </row>
    <row r="189" spans="1:15" ht="9" customHeight="1">
      <c r="A189" s="2224"/>
      <c r="B189" s="2225"/>
      <c r="C189" s="1061"/>
      <c r="D189" s="1106" t="s">
        <v>194</v>
      </c>
      <c r="E189" s="2226"/>
      <c r="F189" s="2225"/>
      <c r="G189" s="2227"/>
      <c r="H189" s="2227"/>
      <c r="I189" s="2229"/>
      <c r="J189" s="2227"/>
      <c r="K189" s="2231"/>
      <c r="L189" s="2231"/>
      <c r="M189" s="2229"/>
      <c r="N189" s="2222"/>
      <c r="O189" s="1064">
        <f>IF(B188="",0,1)</f>
        <v>0</v>
      </c>
    </row>
    <row r="190" spans="1:15" ht="9" customHeight="1">
      <c r="A190" s="2223"/>
      <c r="B190" s="2225"/>
      <c r="C190" s="1061"/>
      <c r="D190" s="1105" t="s">
        <v>193</v>
      </c>
      <c r="E190" s="2226"/>
      <c r="F190" s="2225"/>
      <c r="G190" s="2227"/>
      <c r="H190" s="2227"/>
      <c r="I190" s="2228"/>
      <c r="J190" s="2227"/>
      <c r="K190" s="2230"/>
      <c r="L190" s="2231"/>
      <c r="M190" s="2232"/>
      <c r="N190" s="2221"/>
    </row>
    <row r="191" spans="1:15" ht="9" customHeight="1">
      <c r="A191" s="2224"/>
      <c r="B191" s="2225"/>
      <c r="C191" s="1061"/>
      <c r="D191" s="1106" t="s">
        <v>194</v>
      </c>
      <c r="E191" s="2226"/>
      <c r="F191" s="2225"/>
      <c r="G191" s="2227"/>
      <c r="H191" s="2227"/>
      <c r="I191" s="2229"/>
      <c r="J191" s="2227"/>
      <c r="K191" s="2231"/>
      <c r="L191" s="2231"/>
      <c r="M191" s="2229"/>
      <c r="N191" s="2222"/>
      <c r="O191" s="1064">
        <f>IF(B190="",0,1)</f>
        <v>0</v>
      </c>
    </row>
    <row r="192" spans="1:15" ht="9" customHeight="1">
      <c r="A192" s="2223"/>
      <c r="B192" s="2225"/>
      <c r="C192" s="1061"/>
      <c r="D192" s="1105" t="s">
        <v>193</v>
      </c>
      <c r="E192" s="2226"/>
      <c r="F192" s="2225"/>
      <c r="G192" s="2227"/>
      <c r="H192" s="2227"/>
      <c r="I192" s="2228"/>
      <c r="J192" s="2227"/>
      <c r="K192" s="2230"/>
      <c r="L192" s="2231"/>
      <c r="M192" s="2232"/>
      <c r="N192" s="2221"/>
    </row>
    <row r="193" spans="1:19" ht="9" customHeight="1">
      <c r="A193" s="2224"/>
      <c r="B193" s="2225"/>
      <c r="C193" s="1061"/>
      <c r="D193" s="1106" t="s">
        <v>194</v>
      </c>
      <c r="E193" s="2226"/>
      <c r="F193" s="2225"/>
      <c r="G193" s="2227"/>
      <c r="H193" s="2227"/>
      <c r="I193" s="2229"/>
      <c r="J193" s="2227"/>
      <c r="K193" s="2231"/>
      <c r="L193" s="2231"/>
      <c r="M193" s="2229"/>
      <c r="N193" s="2222"/>
      <c r="O193" s="1064">
        <f>IF(B192="",0,1)</f>
        <v>0</v>
      </c>
    </row>
    <row r="194" spans="1:19" ht="9" customHeight="1">
      <c r="A194" s="2223"/>
      <c r="B194" s="2225"/>
      <c r="C194" s="1061"/>
      <c r="D194" s="1105" t="s">
        <v>193</v>
      </c>
      <c r="E194" s="2226"/>
      <c r="F194" s="2225"/>
      <c r="G194" s="2227"/>
      <c r="H194" s="2227"/>
      <c r="I194" s="2228"/>
      <c r="J194" s="2227"/>
      <c r="K194" s="2230"/>
      <c r="L194" s="2231"/>
      <c r="M194" s="2232"/>
      <c r="N194" s="2221"/>
    </row>
    <row r="195" spans="1:19" ht="9" customHeight="1" thickBot="1">
      <c r="A195" s="2224"/>
      <c r="B195" s="2225"/>
      <c r="C195" s="1061"/>
      <c r="D195" s="1106" t="s">
        <v>194</v>
      </c>
      <c r="E195" s="2226"/>
      <c r="F195" s="2225"/>
      <c r="G195" s="2227"/>
      <c r="H195" s="2227"/>
      <c r="I195" s="2229"/>
      <c r="J195" s="2227"/>
      <c r="K195" s="2231"/>
      <c r="L195" s="2231"/>
      <c r="M195" s="2229"/>
      <c r="N195" s="2222"/>
      <c r="O195" s="1064">
        <f>IF(B194="",0,1)</f>
        <v>0</v>
      </c>
    </row>
    <row r="196" spans="1:19">
      <c r="A196" s="2212" t="s">
        <v>466</v>
      </c>
      <c r="B196" s="2215" t="s">
        <v>2311</v>
      </c>
      <c r="C196" s="2215"/>
      <c r="D196" s="2218"/>
      <c r="E196" s="2215" t="s">
        <v>94</v>
      </c>
      <c r="F196" s="2215"/>
      <c r="G196" s="2194" t="s">
        <v>93</v>
      </c>
      <c r="H196" s="2194"/>
      <c r="I196" s="2194" t="s">
        <v>406</v>
      </c>
      <c r="J196" s="2194" t="s">
        <v>1909</v>
      </c>
      <c r="K196" s="2194" t="s">
        <v>1910</v>
      </c>
      <c r="L196" s="2195"/>
      <c r="M196" s="2194" t="s">
        <v>1911</v>
      </c>
      <c r="N196" s="2200" t="s">
        <v>404</v>
      </c>
      <c r="O196" s="1064">
        <f>SUM(O149:O195)</f>
        <v>0</v>
      </c>
    </row>
    <row r="197" spans="1:19" ht="12.75" customHeight="1">
      <c r="A197" s="2213"/>
      <c r="B197" s="2216"/>
      <c r="C197" s="2219"/>
      <c r="D197" s="2216"/>
      <c r="E197" s="2216"/>
      <c r="F197" s="2219"/>
      <c r="G197" s="2196"/>
      <c r="H197" s="2196"/>
      <c r="I197" s="2196"/>
      <c r="J197" s="2197"/>
      <c r="K197" s="2196"/>
      <c r="L197" s="2197"/>
      <c r="M197" s="2196"/>
      <c r="N197" s="2201"/>
      <c r="O197" s="2206"/>
    </row>
    <row r="198" spans="1:19" ht="12.75" customHeight="1">
      <c r="A198" s="2214"/>
      <c r="B198" s="2217"/>
      <c r="C198" s="2220"/>
      <c r="D198" s="2217"/>
      <c r="E198" s="2217"/>
      <c r="F198" s="2220"/>
      <c r="G198" s="1059"/>
      <c r="H198" s="1059" t="s">
        <v>405</v>
      </c>
      <c r="I198" s="2198"/>
      <c r="J198" s="2199"/>
      <c r="K198" s="2198"/>
      <c r="L198" s="2199"/>
      <c r="M198" s="2198"/>
      <c r="N198" s="2202"/>
      <c r="O198" s="2206"/>
    </row>
    <row r="199" spans="1:19" ht="9" customHeight="1">
      <c r="A199" s="1093" t="s">
        <v>1558</v>
      </c>
      <c r="B199" s="2184">
        <v>1</v>
      </c>
      <c r="C199" s="2182"/>
      <c r="D199" s="1638"/>
      <c r="E199" s="2180">
        <f>SUM(E146:E195)</f>
        <v>400</v>
      </c>
      <c r="F199" s="2184"/>
      <c r="G199" s="2207">
        <f>SUM(G146:H195)</f>
        <v>123000</v>
      </c>
      <c r="H199" s="2208"/>
      <c r="I199" s="2192">
        <v>1</v>
      </c>
      <c r="J199" s="2185">
        <f>G199*I199</f>
        <v>123000</v>
      </c>
      <c r="K199" s="1057"/>
      <c r="L199" s="1058" t="s">
        <v>193</v>
      </c>
      <c r="M199" s="2187"/>
      <c r="N199" s="2176"/>
    </row>
    <row r="200" spans="1:19" ht="9" customHeight="1">
      <c r="A200" s="1094" t="s">
        <v>407</v>
      </c>
      <c r="B200" s="2181"/>
      <c r="C200" s="1641"/>
      <c r="D200" s="1642"/>
      <c r="E200" s="2183"/>
      <c r="F200" s="2181"/>
      <c r="G200" s="2209"/>
      <c r="H200" s="2210"/>
      <c r="I200" s="2177"/>
      <c r="J200" s="2186"/>
      <c r="K200" s="1057" t="str">
        <f>IF('Page 7'!Z141=1,"X",IF('Page 7'!Z144=1,"X",""))</f>
        <v/>
      </c>
      <c r="L200" s="1055" t="s">
        <v>194</v>
      </c>
      <c r="M200" s="2177"/>
      <c r="N200" s="2177"/>
    </row>
    <row r="201" spans="1:19" ht="9" customHeight="1">
      <c r="A201" s="2204">
        <f>A148</f>
        <v>0</v>
      </c>
      <c r="B201" s="2184">
        <f>O196</f>
        <v>0</v>
      </c>
      <c r="C201" s="2182"/>
      <c r="D201" s="1638"/>
      <c r="E201" s="2180">
        <f>SUM(E148:E195)</f>
        <v>0</v>
      </c>
      <c r="F201" s="2184"/>
      <c r="G201" s="2188"/>
      <c r="H201" s="2189"/>
      <c r="I201" s="2192" t="e">
        <f>'10% Package Page 8'!O$23</f>
        <v>#DIV/0!</v>
      </c>
      <c r="J201" s="2185" t="e">
        <f>G201*I201</f>
        <v>#DIV/0!</v>
      </c>
      <c r="K201" s="1057" t="str">
        <f>IF('Page 7'!$Z$39+'Page 7'!$Z$42&lt;1,"X","")</f>
        <v>X</v>
      </c>
      <c r="L201" s="1058" t="s">
        <v>193</v>
      </c>
      <c r="M201" s="2193"/>
      <c r="N201" s="2174"/>
      <c r="P201" s="1064" t="s">
        <v>418</v>
      </c>
      <c r="Q201" s="1064" t="s">
        <v>2115</v>
      </c>
      <c r="R201" s="1064" t="s">
        <v>2234</v>
      </c>
      <c r="S201" s="1064" t="s">
        <v>2235</v>
      </c>
    </row>
    <row r="202" spans="1:19" ht="9" customHeight="1">
      <c r="A202" s="2205"/>
      <c r="B202" s="2181"/>
      <c r="C202" s="1641"/>
      <c r="D202" s="1642"/>
      <c r="E202" s="2183"/>
      <c r="F202" s="2181"/>
      <c r="G202" s="2190"/>
      <c r="H202" s="2191"/>
      <c r="I202" s="2177"/>
      <c r="J202" s="2186"/>
      <c r="K202" s="1057" t="str">
        <f>IF('Page 7'!$Z$39=1,"X",IF('Page 7'!$Z$42=1,"X",""))</f>
        <v/>
      </c>
      <c r="L202" s="1055" t="s">
        <v>194</v>
      </c>
      <c r="M202" s="2175"/>
      <c r="N202" s="2175"/>
      <c r="P202" s="1064">
        <f>B201</f>
        <v>0</v>
      </c>
      <c r="Q202" s="1070">
        <f>E201</f>
        <v>0</v>
      </c>
      <c r="R202" s="1070">
        <f>G201</f>
        <v>0</v>
      </c>
      <c r="S202" s="1070" t="e">
        <f>J201</f>
        <v>#DIV/0!</v>
      </c>
    </row>
    <row r="203" spans="1:19" ht="30.75" customHeight="1">
      <c r="A203" s="2203" t="s">
        <v>95</v>
      </c>
      <c r="B203" s="1637"/>
      <c r="C203" s="1637"/>
      <c r="D203" s="1637"/>
      <c r="E203" s="1637"/>
      <c r="F203" s="1637"/>
      <c r="G203" s="1637"/>
      <c r="H203" s="1637"/>
      <c r="I203" s="1637"/>
      <c r="J203" s="1637"/>
      <c r="K203" s="1637"/>
      <c r="L203" s="1637"/>
      <c r="M203" s="1637"/>
      <c r="N203" s="1637"/>
    </row>
    <row r="204" spans="1:19" ht="25.5" customHeight="1">
      <c r="A204" s="2172" t="s">
        <v>2363</v>
      </c>
      <c r="B204" s="2173"/>
      <c r="C204" s="2173"/>
      <c r="D204" s="2173"/>
      <c r="E204" s="2173"/>
      <c r="F204" s="2173"/>
      <c r="G204" s="2173"/>
      <c r="H204" s="2173"/>
      <c r="I204" s="2173"/>
      <c r="J204" s="2173"/>
      <c r="K204" s="2173"/>
      <c r="L204" s="2173"/>
      <c r="M204" s="2173"/>
      <c r="N204" s="2173"/>
    </row>
    <row r="205" spans="1:19" ht="15.6" customHeight="1">
      <c r="A205" s="1649" t="s">
        <v>1900</v>
      </c>
      <c r="B205" s="1586"/>
      <c r="C205" s="1586"/>
      <c r="D205" s="1586"/>
      <c r="E205" s="1586"/>
      <c r="F205" s="1586"/>
      <c r="G205" s="1586"/>
      <c r="H205" s="1586"/>
      <c r="I205" s="1586"/>
      <c r="J205" s="1586"/>
      <c r="K205" s="1586"/>
      <c r="L205" s="1586"/>
      <c r="M205" s="1586"/>
      <c r="N205" s="1586"/>
    </row>
    <row r="206" spans="1:19" ht="15.75">
      <c r="A206" s="2211" t="s">
        <v>1901</v>
      </c>
      <c r="B206" s="1586"/>
      <c r="C206" s="1586"/>
      <c r="D206" s="1586"/>
      <c r="E206" s="1586"/>
      <c r="F206" s="1586"/>
      <c r="G206" s="1586"/>
      <c r="H206" s="1586"/>
      <c r="I206" s="1586"/>
      <c r="J206" s="1586"/>
      <c r="K206" s="1586"/>
      <c r="L206" s="1586"/>
      <c r="M206" s="1586"/>
      <c r="N206" s="1586"/>
    </row>
    <row r="207" spans="1:19" ht="15.75">
      <c r="A207" s="2211" t="s">
        <v>1902</v>
      </c>
      <c r="B207" s="1586"/>
      <c r="C207" s="1586"/>
      <c r="D207" s="1586"/>
      <c r="E207" s="1586"/>
      <c r="F207" s="1586"/>
      <c r="G207" s="1586"/>
      <c r="H207" s="1586"/>
      <c r="I207" s="1586"/>
      <c r="J207" s="1586"/>
      <c r="K207" s="1586"/>
      <c r="L207" s="1586"/>
      <c r="M207" s="1586"/>
      <c r="N207" s="1586"/>
    </row>
    <row r="208" spans="1:19">
      <c r="A208" s="247"/>
    </row>
    <row r="209" spans="1:15" ht="48.75" customHeight="1">
      <c r="A209" s="1718" t="s">
        <v>1903</v>
      </c>
      <c r="B209" s="1520"/>
      <c r="C209" s="1520"/>
      <c r="D209" s="1520"/>
      <c r="E209" s="1520"/>
      <c r="F209" s="1520"/>
      <c r="G209" s="1520"/>
      <c r="H209" s="1520"/>
      <c r="I209" s="1520"/>
      <c r="J209" s="1520"/>
      <c r="K209" s="1520"/>
      <c r="L209" s="1520"/>
      <c r="M209" s="1520"/>
      <c r="N209" s="1520"/>
    </row>
    <row r="210" spans="1:15" ht="13.5" thickBot="1">
      <c r="G210" s="114" t="s">
        <v>1904</v>
      </c>
      <c r="H210" s="1027"/>
    </row>
    <row r="211" spans="1:15">
      <c r="A211" s="2242" t="s">
        <v>466</v>
      </c>
      <c r="B211" s="2245" t="s">
        <v>1905</v>
      </c>
      <c r="C211" s="2245" t="s">
        <v>1906</v>
      </c>
      <c r="D211" s="2248"/>
      <c r="E211" s="2245" t="s">
        <v>1907</v>
      </c>
      <c r="F211" s="2245" t="s">
        <v>1908</v>
      </c>
      <c r="G211" s="2235" t="s">
        <v>93</v>
      </c>
      <c r="H211" s="2235"/>
      <c r="I211" s="2235" t="s">
        <v>406</v>
      </c>
      <c r="J211" s="2235" t="s">
        <v>1909</v>
      </c>
      <c r="K211" s="2235" t="s">
        <v>1910</v>
      </c>
      <c r="L211" s="1736"/>
      <c r="M211" s="2235" t="s">
        <v>1911</v>
      </c>
      <c r="N211" s="2238" t="s">
        <v>404</v>
      </c>
    </row>
    <row r="212" spans="1:15" ht="12.75" customHeight="1">
      <c r="A212" s="2243"/>
      <c r="B212" s="2246"/>
      <c r="C212" s="2249"/>
      <c r="D212" s="2246"/>
      <c r="E212" s="2246"/>
      <c r="F212" s="2249"/>
      <c r="G212" s="2236"/>
      <c r="H212" s="2236"/>
      <c r="I212" s="2236"/>
      <c r="J212" s="1504"/>
      <c r="K212" s="2236"/>
      <c r="L212" s="1504"/>
      <c r="M212" s="2236"/>
      <c r="N212" s="2239"/>
      <c r="O212" s="1069"/>
    </row>
    <row r="213" spans="1:15">
      <c r="A213" s="2244"/>
      <c r="B213" s="2247"/>
      <c r="C213" s="2241"/>
      <c r="D213" s="2247"/>
      <c r="E213" s="2247"/>
      <c r="F213" s="2241"/>
      <c r="G213" s="1056"/>
      <c r="H213" s="1056" t="s">
        <v>405</v>
      </c>
      <c r="I213" s="2237"/>
      <c r="J213" s="1505"/>
      <c r="K213" s="2237"/>
      <c r="L213" s="1505"/>
      <c r="M213" s="2237"/>
      <c r="N213" s="2234"/>
      <c r="O213" s="1069"/>
    </row>
    <row r="214" spans="1:15" ht="9" customHeight="1">
      <c r="A214" s="1095" t="s">
        <v>1558</v>
      </c>
      <c r="B214" s="2184" t="s">
        <v>1557</v>
      </c>
      <c r="C214" s="1057" t="s">
        <v>1437</v>
      </c>
      <c r="D214" s="1103" t="s">
        <v>193</v>
      </c>
      <c r="E214" s="2180">
        <v>400</v>
      </c>
      <c r="F214" s="2240">
        <v>2</v>
      </c>
      <c r="G214" s="2207">
        <v>123000</v>
      </c>
      <c r="H214" s="2208"/>
      <c r="I214" s="2192">
        <v>1</v>
      </c>
      <c r="J214" s="2185">
        <v>123000</v>
      </c>
      <c r="K214" s="1057" t="str">
        <f>IF('Page 7'!$Z$39+'Page 7'!$Z$42&lt;1,"X","")</f>
        <v>X</v>
      </c>
      <c r="L214" s="1058" t="s">
        <v>193</v>
      </c>
      <c r="M214" s="2187">
        <v>36525</v>
      </c>
      <c r="N214" s="2233">
        <v>36892</v>
      </c>
    </row>
    <row r="215" spans="1:15" ht="9" customHeight="1">
      <c r="A215" s="1096" t="s">
        <v>407</v>
      </c>
      <c r="B215" s="2181"/>
      <c r="C215" s="1057"/>
      <c r="D215" s="1104" t="s">
        <v>194</v>
      </c>
      <c r="E215" s="2183"/>
      <c r="F215" s="2241"/>
      <c r="G215" s="2209"/>
      <c r="H215" s="2210"/>
      <c r="I215" s="2177"/>
      <c r="J215" s="2186"/>
      <c r="K215" s="1057" t="str">
        <f>IF('Page 7'!$Z$39=1,"X",IF('Page 7'!$Z$42=1,"X",""))</f>
        <v/>
      </c>
      <c r="L215" s="1055" t="s">
        <v>194</v>
      </c>
      <c r="M215" s="2177"/>
      <c r="N215" s="2234"/>
    </row>
    <row r="216" spans="1:15" ht="9" customHeight="1">
      <c r="A216" s="2223"/>
      <c r="B216" s="2225"/>
      <c r="C216" s="1061"/>
      <c r="D216" s="1105" t="s">
        <v>193</v>
      </c>
      <c r="E216" s="2226"/>
      <c r="F216" s="2225"/>
      <c r="G216" s="2227"/>
      <c r="H216" s="2227"/>
      <c r="I216" s="2228"/>
      <c r="J216" s="2227"/>
      <c r="K216" s="2230"/>
      <c r="L216" s="2231"/>
      <c r="M216" s="2232"/>
      <c r="N216" s="2221"/>
    </row>
    <row r="217" spans="1:15" ht="9" customHeight="1">
      <c r="A217" s="2224"/>
      <c r="B217" s="2225"/>
      <c r="C217" s="1061"/>
      <c r="D217" s="1106" t="s">
        <v>194</v>
      </c>
      <c r="E217" s="2226"/>
      <c r="F217" s="2225"/>
      <c r="G217" s="2227"/>
      <c r="H217" s="2227"/>
      <c r="I217" s="2229"/>
      <c r="J217" s="2227"/>
      <c r="K217" s="2231"/>
      <c r="L217" s="2231"/>
      <c r="M217" s="2229"/>
      <c r="N217" s="2222"/>
      <c r="O217" s="1064">
        <f>IF(B216="",0,1)</f>
        <v>0</v>
      </c>
    </row>
    <row r="218" spans="1:15" ht="9" customHeight="1">
      <c r="A218" s="2223"/>
      <c r="B218" s="2225"/>
      <c r="C218" s="1061"/>
      <c r="D218" s="1105" t="s">
        <v>193</v>
      </c>
      <c r="E218" s="2226"/>
      <c r="F218" s="2225"/>
      <c r="G218" s="2227"/>
      <c r="H218" s="2227"/>
      <c r="I218" s="2228"/>
      <c r="J218" s="2227"/>
      <c r="K218" s="2230"/>
      <c r="L218" s="2231"/>
      <c r="M218" s="2232"/>
      <c r="N218" s="2221"/>
    </row>
    <row r="219" spans="1:15" ht="9" customHeight="1">
      <c r="A219" s="2224"/>
      <c r="B219" s="2225"/>
      <c r="C219" s="1061"/>
      <c r="D219" s="1106" t="s">
        <v>194</v>
      </c>
      <c r="E219" s="2226"/>
      <c r="F219" s="2225"/>
      <c r="G219" s="2227"/>
      <c r="H219" s="2227"/>
      <c r="I219" s="2229"/>
      <c r="J219" s="2227"/>
      <c r="K219" s="2231"/>
      <c r="L219" s="2231"/>
      <c r="M219" s="2229"/>
      <c r="N219" s="2222"/>
      <c r="O219" s="1064">
        <f>IF(B218="",0,1)</f>
        <v>0</v>
      </c>
    </row>
    <row r="220" spans="1:15" ht="9" customHeight="1">
      <c r="A220" s="2223"/>
      <c r="B220" s="2225"/>
      <c r="C220" s="1061"/>
      <c r="D220" s="1105" t="s">
        <v>193</v>
      </c>
      <c r="E220" s="2226"/>
      <c r="F220" s="2225"/>
      <c r="G220" s="2227"/>
      <c r="H220" s="2227"/>
      <c r="I220" s="2228"/>
      <c r="J220" s="2227"/>
      <c r="K220" s="2230"/>
      <c r="L220" s="2231"/>
      <c r="M220" s="2232"/>
      <c r="N220" s="2221"/>
    </row>
    <row r="221" spans="1:15" ht="9" customHeight="1">
      <c r="A221" s="2224"/>
      <c r="B221" s="2225"/>
      <c r="C221" s="1061"/>
      <c r="D221" s="1106" t="s">
        <v>194</v>
      </c>
      <c r="E221" s="2226"/>
      <c r="F221" s="2225"/>
      <c r="G221" s="2227"/>
      <c r="H221" s="2227"/>
      <c r="I221" s="2229"/>
      <c r="J221" s="2227"/>
      <c r="K221" s="2231"/>
      <c r="L221" s="2231"/>
      <c r="M221" s="2229"/>
      <c r="N221" s="2222"/>
      <c r="O221" s="1064">
        <f>IF(B220="",0,1)</f>
        <v>0</v>
      </c>
    </row>
    <row r="222" spans="1:15" ht="9" customHeight="1">
      <c r="A222" s="2223"/>
      <c r="B222" s="2225"/>
      <c r="C222" s="1061"/>
      <c r="D222" s="1105" t="s">
        <v>193</v>
      </c>
      <c r="E222" s="2226"/>
      <c r="F222" s="2225"/>
      <c r="G222" s="2227"/>
      <c r="H222" s="2227"/>
      <c r="I222" s="2228"/>
      <c r="J222" s="2227"/>
      <c r="K222" s="2230"/>
      <c r="L222" s="2231"/>
      <c r="M222" s="2232"/>
      <c r="N222" s="2221"/>
    </row>
    <row r="223" spans="1:15" ht="9" customHeight="1">
      <c r="A223" s="2224"/>
      <c r="B223" s="2225"/>
      <c r="C223" s="1061"/>
      <c r="D223" s="1106" t="s">
        <v>194</v>
      </c>
      <c r="E223" s="2226"/>
      <c r="F223" s="2225"/>
      <c r="G223" s="2227"/>
      <c r="H223" s="2227"/>
      <c r="I223" s="2229"/>
      <c r="J223" s="2227"/>
      <c r="K223" s="2231"/>
      <c r="L223" s="2231"/>
      <c r="M223" s="2229"/>
      <c r="N223" s="2222"/>
      <c r="O223" s="1064">
        <f>IF(B222="",0,1)</f>
        <v>0</v>
      </c>
    </row>
    <row r="224" spans="1:15" ht="9" customHeight="1">
      <c r="A224" s="2223"/>
      <c r="B224" s="2225"/>
      <c r="C224" s="1061"/>
      <c r="D224" s="1105" t="s">
        <v>193</v>
      </c>
      <c r="E224" s="2226"/>
      <c r="F224" s="2225"/>
      <c r="G224" s="2227"/>
      <c r="H224" s="2227"/>
      <c r="I224" s="2228"/>
      <c r="J224" s="2227"/>
      <c r="K224" s="2230"/>
      <c r="L224" s="2231"/>
      <c r="M224" s="2232"/>
      <c r="N224" s="2221"/>
    </row>
    <row r="225" spans="1:15" ht="9" customHeight="1">
      <c r="A225" s="2224"/>
      <c r="B225" s="2225"/>
      <c r="C225" s="1061"/>
      <c r="D225" s="1106" t="s">
        <v>194</v>
      </c>
      <c r="E225" s="2226"/>
      <c r="F225" s="2225"/>
      <c r="G225" s="2227"/>
      <c r="H225" s="2227"/>
      <c r="I225" s="2229"/>
      <c r="J225" s="2227"/>
      <c r="K225" s="2231"/>
      <c r="L225" s="2231"/>
      <c r="M225" s="2229"/>
      <c r="N225" s="2222"/>
      <c r="O225" s="1064">
        <f>IF(B224="",0,1)</f>
        <v>0</v>
      </c>
    </row>
    <row r="226" spans="1:15" ht="9" customHeight="1">
      <c r="A226" s="2223"/>
      <c r="B226" s="2225"/>
      <c r="C226" s="1061"/>
      <c r="D226" s="1105" t="s">
        <v>193</v>
      </c>
      <c r="E226" s="2226"/>
      <c r="F226" s="2225"/>
      <c r="G226" s="2227"/>
      <c r="H226" s="2227"/>
      <c r="I226" s="2228"/>
      <c r="J226" s="2227"/>
      <c r="K226" s="2230"/>
      <c r="L226" s="2231"/>
      <c r="M226" s="2232"/>
      <c r="N226" s="2221"/>
    </row>
    <row r="227" spans="1:15" ht="9" customHeight="1">
      <c r="A227" s="2224"/>
      <c r="B227" s="2225"/>
      <c r="C227" s="1061"/>
      <c r="D227" s="1106" t="s">
        <v>194</v>
      </c>
      <c r="E227" s="2226"/>
      <c r="F227" s="2225"/>
      <c r="G227" s="2227"/>
      <c r="H227" s="2227"/>
      <c r="I227" s="2229"/>
      <c r="J227" s="2227"/>
      <c r="K227" s="2231"/>
      <c r="L227" s="2231"/>
      <c r="M227" s="2229"/>
      <c r="N227" s="2222"/>
      <c r="O227" s="1064">
        <f>IF(B226="",0,1)</f>
        <v>0</v>
      </c>
    </row>
    <row r="228" spans="1:15" ht="9" customHeight="1">
      <c r="A228" s="2223"/>
      <c r="B228" s="2225"/>
      <c r="C228" s="1061"/>
      <c r="D228" s="1105" t="s">
        <v>193</v>
      </c>
      <c r="E228" s="2226"/>
      <c r="F228" s="2225"/>
      <c r="G228" s="2227"/>
      <c r="H228" s="2227"/>
      <c r="I228" s="2228"/>
      <c r="J228" s="2227"/>
      <c r="K228" s="2230"/>
      <c r="L228" s="2231"/>
      <c r="M228" s="2232"/>
      <c r="N228" s="2221"/>
    </row>
    <row r="229" spans="1:15" ht="9" customHeight="1">
      <c r="A229" s="2224"/>
      <c r="B229" s="2225"/>
      <c r="C229" s="1061"/>
      <c r="D229" s="1106" t="s">
        <v>194</v>
      </c>
      <c r="E229" s="2226"/>
      <c r="F229" s="2225"/>
      <c r="G229" s="2227"/>
      <c r="H229" s="2227"/>
      <c r="I229" s="2229"/>
      <c r="J229" s="2227"/>
      <c r="K229" s="2231"/>
      <c r="L229" s="2231"/>
      <c r="M229" s="2229"/>
      <c r="N229" s="2222"/>
      <c r="O229" s="1064">
        <f>IF(B228="",0,1)</f>
        <v>0</v>
      </c>
    </row>
    <row r="230" spans="1:15" ht="9" customHeight="1">
      <c r="A230" s="2223"/>
      <c r="B230" s="2225"/>
      <c r="C230" s="1061"/>
      <c r="D230" s="1105" t="s">
        <v>193</v>
      </c>
      <c r="E230" s="2226"/>
      <c r="F230" s="2225"/>
      <c r="G230" s="2227"/>
      <c r="H230" s="2227"/>
      <c r="I230" s="2228"/>
      <c r="J230" s="2227"/>
      <c r="K230" s="2230"/>
      <c r="L230" s="2231"/>
      <c r="M230" s="2232"/>
      <c r="N230" s="2221"/>
    </row>
    <row r="231" spans="1:15" ht="9" customHeight="1">
      <c r="A231" s="2224"/>
      <c r="B231" s="2225"/>
      <c r="C231" s="1061"/>
      <c r="D231" s="1106" t="s">
        <v>194</v>
      </c>
      <c r="E231" s="2226"/>
      <c r="F231" s="2225"/>
      <c r="G231" s="2227"/>
      <c r="H231" s="2227"/>
      <c r="I231" s="2229"/>
      <c r="J231" s="2227"/>
      <c r="K231" s="2231"/>
      <c r="L231" s="2231"/>
      <c r="M231" s="2229"/>
      <c r="N231" s="2222"/>
      <c r="O231" s="1064">
        <f>IF(B230="",0,1)</f>
        <v>0</v>
      </c>
    </row>
    <row r="232" spans="1:15" ht="9" customHeight="1">
      <c r="A232" s="2223"/>
      <c r="B232" s="2225"/>
      <c r="C232" s="1061"/>
      <c r="D232" s="1105" t="s">
        <v>193</v>
      </c>
      <c r="E232" s="2226"/>
      <c r="F232" s="2225"/>
      <c r="G232" s="2227"/>
      <c r="H232" s="2227"/>
      <c r="I232" s="2228"/>
      <c r="J232" s="2227"/>
      <c r="K232" s="2230"/>
      <c r="L232" s="2231"/>
      <c r="M232" s="2232"/>
      <c r="N232" s="2221"/>
    </row>
    <row r="233" spans="1:15" ht="9" customHeight="1">
      <c r="A233" s="2224"/>
      <c r="B233" s="2225"/>
      <c r="C233" s="1061"/>
      <c r="D233" s="1106" t="s">
        <v>194</v>
      </c>
      <c r="E233" s="2226"/>
      <c r="F233" s="2225"/>
      <c r="G233" s="2227"/>
      <c r="H233" s="2227"/>
      <c r="I233" s="2229"/>
      <c r="J233" s="2227"/>
      <c r="K233" s="2231"/>
      <c r="L233" s="2231"/>
      <c r="M233" s="2229"/>
      <c r="N233" s="2222"/>
      <c r="O233" s="1064">
        <f>IF(B232="",0,1)</f>
        <v>0</v>
      </c>
    </row>
    <row r="234" spans="1:15" ht="9" customHeight="1">
      <c r="A234" s="2223"/>
      <c r="B234" s="2225"/>
      <c r="C234" s="1061"/>
      <c r="D234" s="1105" t="s">
        <v>193</v>
      </c>
      <c r="E234" s="2226"/>
      <c r="F234" s="2225"/>
      <c r="G234" s="2227"/>
      <c r="H234" s="2227"/>
      <c r="I234" s="2228"/>
      <c r="J234" s="2227"/>
      <c r="K234" s="2230"/>
      <c r="L234" s="2231"/>
      <c r="M234" s="2232"/>
      <c r="N234" s="2221"/>
    </row>
    <row r="235" spans="1:15" ht="9" customHeight="1">
      <c r="A235" s="2224"/>
      <c r="B235" s="2225"/>
      <c r="C235" s="1061"/>
      <c r="D235" s="1106" t="s">
        <v>194</v>
      </c>
      <c r="E235" s="2226"/>
      <c r="F235" s="2225"/>
      <c r="G235" s="2227"/>
      <c r="H235" s="2227"/>
      <c r="I235" s="2229"/>
      <c r="J235" s="2227"/>
      <c r="K235" s="2231"/>
      <c r="L235" s="2231"/>
      <c r="M235" s="2229"/>
      <c r="N235" s="2222"/>
      <c r="O235" s="1064">
        <f>IF(B234="",0,1)</f>
        <v>0</v>
      </c>
    </row>
    <row r="236" spans="1:15" ht="9" customHeight="1">
      <c r="A236" s="2223"/>
      <c r="B236" s="2225"/>
      <c r="C236" s="1061"/>
      <c r="D236" s="1105" t="s">
        <v>193</v>
      </c>
      <c r="E236" s="2226"/>
      <c r="F236" s="2225"/>
      <c r="G236" s="2227"/>
      <c r="H236" s="2227"/>
      <c r="I236" s="2228"/>
      <c r="J236" s="2227"/>
      <c r="K236" s="2230"/>
      <c r="L236" s="2231"/>
      <c r="M236" s="2232"/>
      <c r="N236" s="2221"/>
    </row>
    <row r="237" spans="1:15" ht="9" customHeight="1">
      <c r="A237" s="2224"/>
      <c r="B237" s="2225"/>
      <c r="C237" s="1061"/>
      <c r="D237" s="1106" t="s">
        <v>194</v>
      </c>
      <c r="E237" s="2226"/>
      <c r="F237" s="2225"/>
      <c r="G237" s="2227"/>
      <c r="H237" s="2227"/>
      <c r="I237" s="2229"/>
      <c r="J237" s="2227"/>
      <c r="K237" s="2231"/>
      <c r="L237" s="2231"/>
      <c r="M237" s="2229"/>
      <c r="N237" s="2222"/>
      <c r="O237" s="1064">
        <f>IF(B236="",0,1)</f>
        <v>0</v>
      </c>
    </row>
    <row r="238" spans="1:15" ht="9" customHeight="1">
      <c r="A238" s="2223"/>
      <c r="B238" s="2225"/>
      <c r="C238" s="1061"/>
      <c r="D238" s="1105" t="s">
        <v>193</v>
      </c>
      <c r="E238" s="2226"/>
      <c r="F238" s="2225"/>
      <c r="G238" s="2227"/>
      <c r="H238" s="2227"/>
      <c r="I238" s="2228"/>
      <c r="J238" s="2227"/>
      <c r="K238" s="2230"/>
      <c r="L238" s="2231"/>
      <c r="M238" s="2232"/>
      <c r="N238" s="2221"/>
    </row>
    <row r="239" spans="1:15" ht="9" customHeight="1">
      <c r="A239" s="2224"/>
      <c r="B239" s="2225"/>
      <c r="C239" s="1061"/>
      <c r="D239" s="1106" t="s">
        <v>194</v>
      </c>
      <c r="E239" s="2226"/>
      <c r="F239" s="2225"/>
      <c r="G239" s="2227"/>
      <c r="H239" s="2227"/>
      <c r="I239" s="2229"/>
      <c r="J239" s="2227"/>
      <c r="K239" s="2231"/>
      <c r="L239" s="2231"/>
      <c r="M239" s="2229"/>
      <c r="N239" s="2222"/>
      <c r="O239" s="1064">
        <f>IF(B238="",0,1)</f>
        <v>0</v>
      </c>
    </row>
    <row r="240" spans="1:15" ht="9" customHeight="1">
      <c r="A240" s="2223"/>
      <c r="B240" s="2225"/>
      <c r="C240" s="1061"/>
      <c r="D240" s="1105" t="s">
        <v>193</v>
      </c>
      <c r="E240" s="2226"/>
      <c r="F240" s="2225"/>
      <c r="G240" s="2227"/>
      <c r="H240" s="2227"/>
      <c r="I240" s="2228"/>
      <c r="J240" s="2227"/>
      <c r="K240" s="2230"/>
      <c r="L240" s="2231"/>
      <c r="M240" s="2232"/>
      <c r="N240" s="2221"/>
    </row>
    <row r="241" spans="1:15" ht="9" customHeight="1">
      <c r="A241" s="2224"/>
      <c r="B241" s="2225"/>
      <c r="C241" s="1061"/>
      <c r="D241" s="1106" t="s">
        <v>194</v>
      </c>
      <c r="E241" s="2226"/>
      <c r="F241" s="2225"/>
      <c r="G241" s="2227"/>
      <c r="H241" s="2227"/>
      <c r="I241" s="2229"/>
      <c r="J241" s="2227"/>
      <c r="K241" s="2231"/>
      <c r="L241" s="2231"/>
      <c r="M241" s="2229"/>
      <c r="N241" s="2222"/>
      <c r="O241" s="1064">
        <f>IF(B240="",0,1)</f>
        <v>0</v>
      </c>
    </row>
    <row r="242" spans="1:15" ht="9" customHeight="1">
      <c r="A242" s="2223"/>
      <c r="B242" s="2225"/>
      <c r="C242" s="1061"/>
      <c r="D242" s="1105" t="s">
        <v>193</v>
      </c>
      <c r="E242" s="2226"/>
      <c r="F242" s="2225"/>
      <c r="G242" s="2227"/>
      <c r="H242" s="2227"/>
      <c r="I242" s="2228"/>
      <c r="J242" s="2227"/>
      <c r="K242" s="2230"/>
      <c r="L242" s="2231"/>
      <c r="M242" s="2232"/>
      <c r="N242" s="2221"/>
    </row>
    <row r="243" spans="1:15" ht="9" customHeight="1">
      <c r="A243" s="2224"/>
      <c r="B243" s="2225"/>
      <c r="C243" s="1061"/>
      <c r="D243" s="1106" t="s">
        <v>194</v>
      </c>
      <c r="E243" s="2226"/>
      <c r="F243" s="2225"/>
      <c r="G243" s="2227"/>
      <c r="H243" s="2227"/>
      <c r="I243" s="2229"/>
      <c r="J243" s="2227"/>
      <c r="K243" s="2231"/>
      <c r="L243" s="2231"/>
      <c r="M243" s="2229"/>
      <c r="N243" s="2222"/>
      <c r="O243" s="1064">
        <f>IF(B242="",0,1)</f>
        <v>0</v>
      </c>
    </row>
    <row r="244" spans="1:15" ht="9" customHeight="1">
      <c r="A244" s="2223"/>
      <c r="B244" s="2225"/>
      <c r="C244" s="1061"/>
      <c r="D244" s="1105" t="s">
        <v>193</v>
      </c>
      <c r="E244" s="2226"/>
      <c r="F244" s="2225"/>
      <c r="G244" s="2227"/>
      <c r="H244" s="2227"/>
      <c r="I244" s="2228"/>
      <c r="J244" s="2227"/>
      <c r="K244" s="2230"/>
      <c r="L244" s="2231"/>
      <c r="M244" s="2232"/>
      <c r="N244" s="2221"/>
    </row>
    <row r="245" spans="1:15" ht="9" customHeight="1">
      <c r="A245" s="2224"/>
      <c r="B245" s="2225"/>
      <c r="C245" s="1061"/>
      <c r="D245" s="1106" t="s">
        <v>194</v>
      </c>
      <c r="E245" s="2226"/>
      <c r="F245" s="2225"/>
      <c r="G245" s="2227"/>
      <c r="H245" s="2227"/>
      <c r="I245" s="2229"/>
      <c r="J245" s="2227"/>
      <c r="K245" s="2231"/>
      <c r="L245" s="2231"/>
      <c r="M245" s="2229"/>
      <c r="N245" s="2222"/>
      <c r="O245" s="1064">
        <f>IF(B244="",0,1)</f>
        <v>0</v>
      </c>
    </row>
    <row r="246" spans="1:15" ht="9" customHeight="1">
      <c r="A246" s="2223"/>
      <c r="B246" s="2225"/>
      <c r="C246" s="1061"/>
      <c r="D246" s="1105" t="s">
        <v>193</v>
      </c>
      <c r="E246" s="2226"/>
      <c r="F246" s="2225"/>
      <c r="G246" s="2227"/>
      <c r="H246" s="2227"/>
      <c r="I246" s="2228"/>
      <c r="J246" s="2227"/>
      <c r="K246" s="2230"/>
      <c r="L246" s="2231"/>
      <c r="M246" s="2232"/>
      <c r="N246" s="2221"/>
    </row>
    <row r="247" spans="1:15" ht="9" customHeight="1">
      <c r="A247" s="2224"/>
      <c r="B247" s="2225"/>
      <c r="C247" s="1061"/>
      <c r="D247" s="1106" t="s">
        <v>194</v>
      </c>
      <c r="E247" s="2226"/>
      <c r="F247" s="2225"/>
      <c r="G247" s="2227"/>
      <c r="H247" s="2227"/>
      <c r="I247" s="2229"/>
      <c r="J247" s="2227"/>
      <c r="K247" s="2231"/>
      <c r="L247" s="2231"/>
      <c r="M247" s="2229"/>
      <c r="N247" s="2222"/>
      <c r="O247" s="1064">
        <f>IF(B246="",0,1)</f>
        <v>0</v>
      </c>
    </row>
    <row r="248" spans="1:15" ht="9" customHeight="1">
      <c r="A248" s="2223"/>
      <c r="B248" s="2225"/>
      <c r="C248" s="1061"/>
      <c r="D248" s="1105" t="s">
        <v>193</v>
      </c>
      <c r="E248" s="2226"/>
      <c r="F248" s="2225"/>
      <c r="G248" s="2227"/>
      <c r="H248" s="2227"/>
      <c r="I248" s="2228"/>
      <c r="J248" s="2227"/>
      <c r="K248" s="2230"/>
      <c r="L248" s="2231"/>
      <c r="M248" s="2232"/>
      <c r="N248" s="2221"/>
    </row>
    <row r="249" spans="1:15" ht="9" customHeight="1">
      <c r="A249" s="2224"/>
      <c r="B249" s="2225"/>
      <c r="C249" s="1061"/>
      <c r="D249" s="1106" t="s">
        <v>194</v>
      </c>
      <c r="E249" s="2226"/>
      <c r="F249" s="2225"/>
      <c r="G249" s="2227"/>
      <c r="H249" s="2227"/>
      <c r="I249" s="2229"/>
      <c r="J249" s="2227"/>
      <c r="K249" s="2231"/>
      <c r="L249" s="2231"/>
      <c r="M249" s="2229"/>
      <c r="N249" s="2222"/>
      <c r="O249" s="1064">
        <f>IF(B248="",0,1)</f>
        <v>0</v>
      </c>
    </row>
    <row r="250" spans="1:15" ht="9" customHeight="1">
      <c r="A250" s="2223"/>
      <c r="B250" s="2225"/>
      <c r="C250" s="1061"/>
      <c r="D250" s="1105" t="s">
        <v>193</v>
      </c>
      <c r="E250" s="2226"/>
      <c r="F250" s="2225"/>
      <c r="G250" s="2227"/>
      <c r="H250" s="2227"/>
      <c r="I250" s="2228"/>
      <c r="J250" s="2227"/>
      <c r="K250" s="2230"/>
      <c r="L250" s="2231"/>
      <c r="M250" s="2232"/>
      <c r="N250" s="2221"/>
    </row>
    <row r="251" spans="1:15" ht="9" customHeight="1">
      <c r="A251" s="2224"/>
      <c r="B251" s="2225"/>
      <c r="C251" s="1061"/>
      <c r="D251" s="1106" t="s">
        <v>194</v>
      </c>
      <c r="E251" s="2226"/>
      <c r="F251" s="2225"/>
      <c r="G251" s="2227"/>
      <c r="H251" s="2227"/>
      <c r="I251" s="2229"/>
      <c r="J251" s="2227"/>
      <c r="K251" s="2231"/>
      <c r="L251" s="2231"/>
      <c r="M251" s="2229"/>
      <c r="N251" s="2222"/>
      <c r="O251" s="1064">
        <f>IF(B250="",0,1)</f>
        <v>0</v>
      </c>
    </row>
    <row r="252" spans="1:15" ht="9" customHeight="1">
      <c r="A252" s="2223"/>
      <c r="B252" s="2225"/>
      <c r="C252" s="1061"/>
      <c r="D252" s="1105" t="s">
        <v>193</v>
      </c>
      <c r="E252" s="2226"/>
      <c r="F252" s="2225"/>
      <c r="G252" s="2227"/>
      <c r="H252" s="2227"/>
      <c r="I252" s="2228"/>
      <c r="J252" s="2227"/>
      <c r="K252" s="2230"/>
      <c r="L252" s="2231"/>
      <c r="M252" s="2232"/>
      <c r="N252" s="2221"/>
    </row>
    <row r="253" spans="1:15" ht="9" customHeight="1">
      <c r="A253" s="2224"/>
      <c r="B253" s="2225"/>
      <c r="C253" s="1061"/>
      <c r="D253" s="1106" t="s">
        <v>194</v>
      </c>
      <c r="E253" s="2226"/>
      <c r="F253" s="2225"/>
      <c r="G253" s="2227"/>
      <c r="H253" s="2227"/>
      <c r="I253" s="2229"/>
      <c r="J253" s="2227"/>
      <c r="K253" s="2231"/>
      <c r="L253" s="2231"/>
      <c r="M253" s="2229"/>
      <c r="N253" s="2222"/>
      <c r="O253" s="1064">
        <f>IF(B252="",0,1)</f>
        <v>0</v>
      </c>
    </row>
    <row r="254" spans="1:15" ht="9" customHeight="1">
      <c r="A254" s="2223"/>
      <c r="B254" s="2225"/>
      <c r="C254" s="1061"/>
      <c r="D254" s="1105" t="s">
        <v>193</v>
      </c>
      <c r="E254" s="2226"/>
      <c r="F254" s="2225"/>
      <c r="G254" s="2227"/>
      <c r="H254" s="2227"/>
      <c r="I254" s="2228"/>
      <c r="J254" s="2227"/>
      <c r="K254" s="2230"/>
      <c r="L254" s="2231"/>
      <c r="M254" s="2232"/>
      <c r="N254" s="2221"/>
    </row>
    <row r="255" spans="1:15" ht="9" customHeight="1">
      <c r="A255" s="2224"/>
      <c r="B255" s="2225"/>
      <c r="C255" s="1061"/>
      <c r="D255" s="1106" t="s">
        <v>194</v>
      </c>
      <c r="E255" s="2226"/>
      <c r="F255" s="2225"/>
      <c r="G255" s="2227"/>
      <c r="H255" s="2227"/>
      <c r="I255" s="2229"/>
      <c r="J255" s="2227"/>
      <c r="K255" s="2231"/>
      <c r="L255" s="2231"/>
      <c r="M255" s="2229"/>
      <c r="N255" s="2222"/>
      <c r="O255" s="1064">
        <f>IF(B254="",0,1)</f>
        <v>0</v>
      </c>
    </row>
    <row r="256" spans="1:15" ht="9" customHeight="1">
      <c r="A256" s="2223"/>
      <c r="B256" s="2225"/>
      <c r="C256" s="1061"/>
      <c r="D256" s="1105" t="s">
        <v>193</v>
      </c>
      <c r="E256" s="2226"/>
      <c r="F256" s="2225"/>
      <c r="G256" s="2227"/>
      <c r="H256" s="2227"/>
      <c r="I256" s="2228"/>
      <c r="J256" s="2227"/>
      <c r="K256" s="2230"/>
      <c r="L256" s="2231"/>
      <c r="M256" s="2232"/>
      <c r="N256" s="2221"/>
    </row>
    <row r="257" spans="1:19" ht="9" customHeight="1">
      <c r="A257" s="2224"/>
      <c r="B257" s="2225"/>
      <c r="C257" s="1061"/>
      <c r="D257" s="1106" t="s">
        <v>194</v>
      </c>
      <c r="E257" s="2226"/>
      <c r="F257" s="2225"/>
      <c r="G257" s="2227"/>
      <c r="H257" s="2227"/>
      <c r="I257" s="2229"/>
      <c r="J257" s="2227"/>
      <c r="K257" s="2231"/>
      <c r="L257" s="2231"/>
      <c r="M257" s="2229"/>
      <c r="N257" s="2222"/>
      <c r="O257" s="1064">
        <f>IF(B256="",0,1)</f>
        <v>0</v>
      </c>
    </row>
    <row r="258" spans="1:19" ht="9" customHeight="1">
      <c r="A258" s="2223"/>
      <c r="B258" s="2225"/>
      <c r="C258" s="1061"/>
      <c r="D258" s="1105" t="s">
        <v>193</v>
      </c>
      <c r="E258" s="2226"/>
      <c r="F258" s="2225"/>
      <c r="G258" s="2227"/>
      <c r="H258" s="2227"/>
      <c r="I258" s="2228"/>
      <c r="J258" s="2227"/>
      <c r="K258" s="2230"/>
      <c r="L258" s="2231"/>
      <c r="M258" s="2232"/>
      <c r="N258" s="2221"/>
    </row>
    <row r="259" spans="1:19" ht="9" customHeight="1">
      <c r="A259" s="2224"/>
      <c r="B259" s="2225"/>
      <c r="C259" s="1061"/>
      <c r="D259" s="1106" t="s">
        <v>194</v>
      </c>
      <c r="E259" s="2226"/>
      <c r="F259" s="2225"/>
      <c r="G259" s="2227"/>
      <c r="H259" s="2227"/>
      <c r="I259" s="2229"/>
      <c r="J259" s="2227"/>
      <c r="K259" s="2231"/>
      <c r="L259" s="2231"/>
      <c r="M259" s="2229"/>
      <c r="N259" s="2222"/>
      <c r="O259" s="1064">
        <f>IF(B258="",0,1)</f>
        <v>0</v>
      </c>
    </row>
    <row r="260" spans="1:19" ht="9" customHeight="1">
      <c r="A260" s="2223"/>
      <c r="B260" s="2225"/>
      <c r="C260" s="1061"/>
      <c r="D260" s="1105" t="s">
        <v>193</v>
      </c>
      <c r="E260" s="2226"/>
      <c r="F260" s="2225"/>
      <c r="G260" s="2227"/>
      <c r="H260" s="2227"/>
      <c r="I260" s="2228"/>
      <c r="J260" s="2227"/>
      <c r="K260" s="2230"/>
      <c r="L260" s="2231"/>
      <c r="M260" s="2232"/>
      <c r="N260" s="2221"/>
    </row>
    <row r="261" spans="1:19" ht="9" customHeight="1">
      <c r="A261" s="2224"/>
      <c r="B261" s="2225"/>
      <c r="C261" s="1061"/>
      <c r="D261" s="1106" t="s">
        <v>194</v>
      </c>
      <c r="E261" s="2226"/>
      <c r="F261" s="2225"/>
      <c r="G261" s="2227"/>
      <c r="H261" s="2227"/>
      <c r="I261" s="2229"/>
      <c r="J261" s="2227"/>
      <c r="K261" s="2231"/>
      <c r="L261" s="2231"/>
      <c r="M261" s="2229"/>
      <c r="N261" s="2222"/>
      <c r="O261" s="1064">
        <f>IF(B260="",0,1)</f>
        <v>0</v>
      </c>
    </row>
    <row r="262" spans="1:19" ht="9" customHeight="1">
      <c r="A262" s="2223"/>
      <c r="B262" s="2225"/>
      <c r="C262" s="1061"/>
      <c r="D262" s="1105" t="s">
        <v>193</v>
      </c>
      <c r="E262" s="2226"/>
      <c r="F262" s="2225"/>
      <c r="G262" s="2227"/>
      <c r="H262" s="2227"/>
      <c r="I262" s="2228"/>
      <c r="J262" s="2227"/>
      <c r="K262" s="2230"/>
      <c r="L262" s="2231"/>
      <c r="M262" s="2232"/>
      <c r="N262" s="2221"/>
    </row>
    <row r="263" spans="1:19" ht="9" customHeight="1" thickBot="1">
      <c r="A263" s="2224"/>
      <c r="B263" s="2225"/>
      <c r="C263" s="1061"/>
      <c r="D263" s="1106" t="s">
        <v>194</v>
      </c>
      <c r="E263" s="2226"/>
      <c r="F263" s="2225"/>
      <c r="G263" s="2227"/>
      <c r="H263" s="2227"/>
      <c r="I263" s="2229"/>
      <c r="J263" s="2227"/>
      <c r="K263" s="2231"/>
      <c r="L263" s="2231"/>
      <c r="M263" s="2229"/>
      <c r="N263" s="2222"/>
      <c r="O263" s="1064">
        <f>IF(B262="",0,1)</f>
        <v>0</v>
      </c>
    </row>
    <row r="264" spans="1:19">
      <c r="A264" s="2212" t="s">
        <v>466</v>
      </c>
      <c r="B264" s="2215" t="s">
        <v>2311</v>
      </c>
      <c r="C264" s="2215"/>
      <c r="D264" s="2218"/>
      <c r="E264" s="2215" t="s">
        <v>94</v>
      </c>
      <c r="F264" s="2215"/>
      <c r="G264" s="2194" t="s">
        <v>93</v>
      </c>
      <c r="H264" s="2194"/>
      <c r="I264" s="2194" t="s">
        <v>406</v>
      </c>
      <c r="J264" s="2194" t="s">
        <v>1909</v>
      </c>
      <c r="K264" s="2194" t="s">
        <v>1910</v>
      </c>
      <c r="L264" s="2195"/>
      <c r="M264" s="2194" t="s">
        <v>1911</v>
      </c>
      <c r="N264" s="2200" t="s">
        <v>404</v>
      </c>
      <c r="O264" s="1064">
        <f>SUM(O217:O263)</f>
        <v>0</v>
      </c>
    </row>
    <row r="265" spans="1:19" ht="12.75" customHeight="1">
      <c r="A265" s="2213"/>
      <c r="B265" s="2216"/>
      <c r="C265" s="2219"/>
      <c r="D265" s="2216"/>
      <c r="E265" s="2216"/>
      <c r="F265" s="2219"/>
      <c r="G265" s="2196"/>
      <c r="H265" s="2196"/>
      <c r="I265" s="2196"/>
      <c r="J265" s="2197"/>
      <c r="K265" s="2196"/>
      <c r="L265" s="2197"/>
      <c r="M265" s="2196"/>
      <c r="N265" s="2201"/>
      <c r="O265" s="2206"/>
    </row>
    <row r="266" spans="1:19" ht="12.75" customHeight="1">
      <c r="A266" s="2214"/>
      <c r="B266" s="2217"/>
      <c r="C266" s="2220"/>
      <c r="D266" s="2217"/>
      <c r="E266" s="2217"/>
      <c r="F266" s="2220"/>
      <c r="G266" s="1059"/>
      <c r="H266" s="1059" t="s">
        <v>405</v>
      </c>
      <c r="I266" s="2198"/>
      <c r="J266" s="2199"/>
      <c r="K266" s="2198"/>
      <c r="L266" s="2199"/>
      <c r="M266" s="2198"/>
      <c r="N266" s="2202"/>
      <c r="O266" s="2206"/>
    </row>
    <row r="267" spans="1:19" ht="9" customHeight="1">
      <c r="A267" s="1093" t="s">
        <v>1558</v>
      </c>
      <c r="B267" s="2184">
        <v>1</v>
      </c>
      <c r="C267" s="2182"/>
      <c r="D267" s="1638"/>
      <c r="E267" s="2180">
        <f>SUM(E214:E263)</f>
        <v>400</v>
      </c>
      <c r="F267" s="2184"/>
      <c r="G267" s="2207">
        <f>SUM(G214:H263)</f>
        <v>123000</v>
      </c>
      <c r="H267" s="2208"/>
      <c r="I267" s="2192">
        <v>1</v>
      </c>
      <c r="J267" s="2185">
        <f>G267*I267</f>
        <v>123000</v>
      </c>
      <c r="K267" s="1057"/>
      <c r="L267" s="1058" t="s">
        <v>193</v>
      </c>
      <c r="M267" s="2187"/>
      <c r="N267" s="2176"/>
    </row>
    <row r="268" spans="1:19" ht="9" customHeight="1">
      <c r="A268" s="1094" t="s">
        <v>407</v>
      </c>
      <c r="B268" s="2181"/>
      <c r="C268" s="1641"/>
      <c r="D268" s="1642"/>
      <c r="E268" s="2183"/>
      <c r="F268" s="2181"/>
      <c r="G268" s="2209"/>
      <c r="H268" s="2210"/>
      <c r="I268" s="2177"/>
      <c r="J268" s="2186"/>
      <c r="K268" s="1057" t="str">
        <f>IF('Page 7'!Z192=1,"X",IF('Page 7'!Z195=1,"X",""))</f>
        <v/>
      </c>
      <c r="L268" s="1055" t="s">
        <v>194</v>
      </c>
      <c r="M268" s="2177"/>
      <c r="N268" s="2177"/>
    </row>
    <row r="269" spans="1:19" ht="9" customHeight="1">
      <c r="A269" s="2204">
        <f>A216</f>
        <v>0</v>
      </c>
      <c r="B269" s="2184">
        <f>O264</f>
        <v>0</v>
      </c>
      <c r="C269" s="2182"/>
      <c r="D269" s="1638"/>
      <c r="E269" s="2180">
        <f>SUM(E216:E263)</f>
        <v>0</v>
      </c>
      <c r="F269" s="2184"/>
      <c r="G269" s="2188"/>
      <c r="H269" s="2189"/>
      <c r="I269" s="2192" t="e">
        <f>'10% Package Page 8'!O$23</f>
        <v>#DIV/0!</v>
      </c>
      <c r="J269" s="2185" t="e">
        <f>G269*I269</f>
        <v>#DIV/0!</v>
      </c>
      <c r="K269" s="1057" t="str">
        <f>IF('Page 7'!$Z$39+'Page 7'!$Z$42&lt;1,"X","")</f>
        <v>X</v>
      </c>
      <c r="L269" s="1058" t="s">
        <v>193</v>
      </c>
      <c r="M269" s="2193"/>
      <c r="N269" s="2174"/>
      <c r="P269" s="1064" t="s">
        <v>418</v>
      </c>
      <c r="Q269" s="1064" t="s">
        <v>2115</v>
      </c>
      <c r="R269" s="1064" t="s">
        <v>2234</v>
      </c>
      <c r="S269" s="1064" t="s">
        <v>2235</v>
      </c>
    </row>
    <row r="270" spans="1:19" ht="9" customHeight="1">
      <c r="A270" s="2205"/>
      <c r="B270" s="2181"/>
      <c r="C270" s="1641"/>
      <c r="D270" s="1642"/>
      <c r="E270" s="2183"/>
      <c r="F270" s="2181"/>
      <c r="G270" s="2190"/>
      <c r="H270" s="2191"/>
      <c r="I270" s="2177"/>
      <c r="J270" s="2186"/>
      <c r="K270" s="1057" t="str">
        <f>IF('Page 7'!$Z$39=1,"X",IF('Page 7'!$Z$42=1,"X",""))</f>
        <v/>
      </c>
      <c r="L270" s="1055" t="s">
        <v>194</v>
      </c>
      <c r="M270" s="2175"/>
      <c r="N270" s="2175"/>
      <c r="P270" s="1064">
        <f>B269</f>
        <v>0</v>
      </c>
      <c r="Q270" s="1070">
        <f>E269</f>
        <v>0</v>
      </c>
      <c r="R270" s="1070">
        <f>G269</f>
        <v>0</v>
      </c>
      <c r="S270" s="1070" t="e">
        <f>J269</f>
        <v>#DIV/0!</v>
      </c>
    </row>
    <row r="271" spans="1:19" ht="30.75" customHeight="1">
      <c r="A271" s="2203" t="s">
        <v>95</v>
      </c>
      <c r="B271" s="1637"/>
      <c r="C271" s="1637"/>
      <c r="D271" s="1637"/>
      <c r="E271" s="1637"/>
      <c r="F271" s="1637"/>
      <c r="G271" s="1637"/>
      <c r="H271" s="1637"/>
      <c r="I271" s="1637"/>
      <c r="J271" s="1637"/>
      <c r="K271" s="1637"/>
      <c r="L271" s="1637"/>
      <c r="M271" s="1637"/>
      <c r="N271" s="1637"/>
    </row>
    <row r="272" spans="1:19" ht="25.5" customHeight="1">
      <c r="A272" s="2172" t="s">
        <v>2364</v>
      </c>
      <c r="B272" s="2173"/>
      <c r="C272" s="2173"/>
      <c r="D272" s="2173"/>
      <c r="E272" s="2173"/>
      <c r="F272" s="2173"/>
      <c r="G272" s="2173"/>
      <c r="H272" s="2173"/>
      <c r="I272" s="2173"/>
      <c r="J272" s="2173"/>
      <c r="K272" s="2173"/>
      <c r="L272" s="2173"/>
      <c r="M272" s="2173"/>
      <c r="N272" s="2173"/>
    </row>
    <row r="273" spans="1:15" ht="15.75">
      <c r="A273" s="1649" t="s">
        <v>1900</v>
      </c>
      <c r="B273" s="1586"/>
      <c r="C273" s="1586"/>
      <c r="D273" s="1586"/>
      <c r="E273" s="1586"/>
      <c r="F273" s="1586"/>
      <c r="G273" s="1586"/>
      <c r="H273" s="1586"/>
      <c r="I273" s="1586"/>
      <c r="J273" s="1586"/>
      <c r="K273" s="1586"/>
      <c r="L273" s="1586"/>
      <c r="M273" s="1586"/>
      <c r="N273" s="1586"/>
    </row>
    <row r="274" spans="1:15" ht="15.75">
      <c r="A274" s="2211" t="s">
        <v>1901</v>
      </c>
      <c r="B274" s="1586"/>
      <c r="C274" s="1586"/>
      <c r="D274" s="1586"/>
      <c r="E274" s="1586"/>
      <c r="F274" s="1586"/>
      <c r="G274" s="1586"/>
      <c r="H274" s="1586"/>
      <c r="I274" s="1586"/>
      <c r="J274" s="1586"/>
      <c r="K274" s="1586"/>
      <c r="L274" s="1586"/>
      <c r="M274" s="1586"/>
      <c r="N274" s="1586"/>
    </row>
    <row r="275" spans="1:15" ht="15.75">
      <c r="A275" s="2211" t="s">
        <v>1902</v>
      </c>
      <c r="B275" s="1586"/>
      <c r="C275" s="1586"/>
      <c r="D275" s="1586"/>
      <c r="E275" s="1586"/>
      <c r="F275" s="1586"/>
      <c r="G275" s="1586"/>
      <c r="H275" s="1586"/>
      <c r="I275" s="1586"/>
      <c r="J275" s="1586"/>
      <c r="K275" s="1586"/>
      <c r="L275" s="1586"/>
      <c r="M275" s="1586"/>
      <c r="N275" s="1586"/>
    </row>
    <row r="276" spans="1:15">
      <c r="A276" s="247"/>
    </row>
    <row r="277" spans="1:15" ht="48.75" customHeight="1">
      <c r="A277" s="1718" t="s">
        <v>1903</v>
      </c>
      <c r="B277" s="1520"/>
      <c r="C277" s="1520"/>
      <c r="D277" s="1520"/>
      <c r="E277" s="1520"/>
      <c r="F277" s="1520"/>
      <c r="G277" s="1520"/>
      <c r="H277" s="1520"/>
      <c r="I277" s="1520"/>
      <c r="J277" s="1520"/>
      <c r="K277" s="1520"/>
      <c r="L277" s="1520"/>
      <c r="M277" s="1520"/>
      <c r="N277" s="1520"/>
    </row>
    <row r="278" spans="1:15" ht="13.5" thickBot="1">
      <c r="G278" s="114" t="s">
        <v>1904</v>
      </c>
      <c r="H278" s="1027"/>
    </row>
    <row r="279" spans="1:15">
      <c r="A279" s="2242" t="s">
        <v>466</v>
      </c>
      <c r="B279" s="2245" t="s">
        <v>1905</v>
      </c>
      <c r="C279" s="2245" t="s">
        <v>1906</v>
      </c>
      <c r="D279" s="2248"/>
      <c r="E279" s="2245" t="s">
        <v>1907</v>
      </c>
      <c r="F279" s="2245" t="s">
        <v>1908</v>
      </c>
      <c r="G279" s="2235" t="s">
        <v>93</v>
      </c>
      <c r="H279" s="2235"/>
      <c r="I279" s="2235" t="s">
        <v>406</v>
      </c>
      <c r="J279" s="2235" t="s">
        <v>1909</v>
      </c>
      <c r="K279" s="2235" t="s">
        <v>1910</v>
      </c>
      <c r="L279" s="1736"/>
      <c r="M279" s="2235" t="s">
        <v>1911</v>
      </c>
      <c r="N279" s="2238" t="s">
        <v>404</v>
      </c>
    </row>
    <row r="280" spans="1:15" ht="12.75" customHeight="1">
      <c r="A280" s="2243"/>
      <c r="B280" s="2246"/>
      <c r="C280" s="2249"/>
      <c r="D280" s="2246"/>
      <c r="E280" s="2246"/>
      <c r="F280" s="2249"/>
      <c r="G280" s="2236"/>
      <c r="H280" s="2236"/>
      <c r="I280" s="2236"/>
      <c r="J280" s="1504"/>
      <c r="K280" s="2236"/>
      <c r="L280" s="1504"/>
      <c r="M280" s="2236"/>
      <c r="N280" s="2239"/>
      <c r="O280" s="1069"/>
    </row>
    <row r="281" spans="1:15">
      <c r="A281" s="2244"/>
      <c r="B281" s="2247"/>
      <c r="C281" s="2241"/>
      <c r="D281" s="2247"/>
      <c r="E281" s="2247"/>
      <c r="F281" s="2241"/>
      <c r="G281" s="1056"/>
      <c r="H281" s="1056" t="s">
        <v>405</v>
      </c>
      <c r="I281" s="2237"/>
      <c r="J281" s="1505"/>
      <c r="K281" s="2237"/>
      <c r="L281" s="1505"/>
      <c r="M281" s="2237"/>
      <c r="N281" s="2234"/>
      <c r="O281" s="1069"/>
    </row>
    <row r="282" spans="1:15" ht="9" customHeight="1">
      <c r="A282" s="1095" t="s">
        <v>1558</v>
      </c>
      <c r="B282" s="2184" t="s">
        <v>1557</v>
      </c>
      <c r="C282" s="1057" t="s">
        <v>1437</v>
      </c>
      <c r="D282" s="1103" t="s">
        <v>193</v>
      </c>
      <c r="E282" s="2180">
        <v>400</v>
      </c>
      <c r="F282" s="2240">
        <v>2</v>
      </c>
      <c r="G282" s="2207">
        <v>123000</v>
      </c>
      <c r="H282" s="2208"/>
      <c r="I282" s="2192">
        <v>1</v>
      </c>
      <c r="J282" s="2185">
        <v>123000</v>
      </c>
      <c r="K282" s="1057" t="str">
        <f>IF('Page 7'!$Z$39+'Page 7'!$Z$42&lt;1,"X","")</f>
        <v>X</v>
      </c>
      <c r="L282" s="1058" t="s">
        <v>193</v>
      </c>
      <c r="M282" s="2187">
        <v>36525</v>
      </c>
      <c r="N282" s="2233">
        <v>36892</v>
      </c>
    </row>
    <row r="283" spans="1:15" ht="9" customHeight="1">
      <c r="A283" s="1096" t="s">
        <v>407</v>
      </c>
      <c r="B283" s="2181"/>
      <c r="C283" s="1057"/>
      <c r="D283" s="1104" t="s">
        <v>194</v>
      </c>
      <c r="E283" s="2183"/>
      <c r="F283" s="2241"/>
      <c r="G283" s="2209"/>
      <c r="H283" s="2210"/>
      <c r="I283" s="2177"/>
      <c r="J283" s="2186"/>
      <c r="K283" s="1057" t="str">
        <f>IF('Page 7'!$Z$39=1,"X",IF('Page 7'!$Z$42=1,"X",""))</f>
        <v/>
      </c>
      <c r="L283" s="1055" t="s">
        <v>194</v>
      </c>
      <c r="M283" s="2177"/>
      <c r="N283" s="2234"/>
    </row>
    <row r="284" spans="1:15" ht="9" customHeight="1">
      <c r="A284" s="2223"/>
      <c r="B284" s="2225"/>
      <c r="C284" s="1061"/>
      <c r="D284" s="1105" t="s">
        <v>193</v>
      </c>
      <c r="E284" s="2226"/>
      <c r="F284" s="2225"/>
      <c r="G284" s="2227"/>
      <c r="H284" s="2227"/>
      <c r="I284" s="2228"/>
      <c r="J284" s="2227"/>
      <c r="K284" s="2230"/>
      <c r="L284" s="2231"/>
      <c r="M284" s="2232"/>
      <c r="N284" s="2221"/>
    </row>
    <row r="285" spans="1:15" ht="9" customHeight="1">
      <c r="A285" s="2224"/>
      <c r="B285" s="2225"/>
      <c r="C285" s="1061"/>
      <c r="D285" s="1106" t="s">
        <v>194</v>
      </c>
      <c r="E285" s="2226"/>
      <c r="F285" s="2225"/>
      <c r="G285" s="2227"/>
      <c r="H285" s="2227"/>
      <c r="I285" s="2229"/>
      <c r="J285" s="2227"/>
      <c r="K285" s="2231"/>
      <c r="L285" s="2231"/>
      <c r="M285" s="2229"/>
      <c r="N285" s="2222"/>
      <c r="O285" s="1064">
        <f>IF(B284="",0,1)</f>
        <v>0</v>
      </c>
    </row>
    <row r="286" spans="1:15" ht="9" customHeight="1">
      <c r="A286" s="2223"/>
      <c r="B286" s="2225"/>
      <c r="C286" s="1061"/>
      <c r="D286" s="1105" t="s">
        <v>193</v>
      </c>
      <c r="E286" s="2226"/>
      <c r="F286" s="2225"/>
      <c r="G286" s="2227"/>
      <c r="H286" s="2227"/>
      <c r="I286" s="2228"/>
      <c r="J286" s="2227"/>
      <c r="K286" s="2230"/>
      <c r="L286" s="2231"/>
      <c r="M286" s="2232"/>
      <c r="N286" s="2221"/>
    </row>
    <row r="287" spans="1:15" ht="9" customHeight="1">
      <c r="A287" s="2224"/>
      <c r="B287" s="2225"/>
      <c r="C287" s="1061"/>
      <c r="D287" s="1106" t="s">
        <v>194</v>
      </c>
      <c r="E287" s="2226"/>
      <c r="F287" s="2225"/>
      <c r="G287" s="2227"/>
      <c r="H287" s="2227"/>
      <c r="I287" s="2229"/>
      <c r="J287" s="2227"/>
      <c r="K287" s="2231"/>
      <c r="L287" s="2231"/>
      <c r="M287" s="2229"/>
      <c r="N287" s="2222"/>
      <c r="O287" s="1064">
        <f>IF(B286="",0,1)</f>
        <v>0</v>
      </c>
    </row>
    <row r="288" spans="1:15" ht="9" customHeight="1">
      <c r="A288" s="2223"/>
      <c r="B288" s="2225"/>
      <c r="C288" s="1061"/>
      <c r="D288" s="1105" t="s">
        <v>193</v>
      </c>
      <c r="E288" s="2226"/>
      <c r="F288" s="2225"/>
      <c r="G288" s="2227"/>
      <c r="H288" s="2227"/>
      <c r="I288" s="2228"/>
      <c r="J288" s="2227"/>
      <c r="K288" s="2230"/>
      <c r="L288" s="2231"/>
      <c r="M288" s="2232"/>
      <c r="N288" s="2221"/>
    </row>
    <row r="289" spans="1:15" ht="9" customHeight="1">
      <c r="A289" s="2224"/>
      <c r="B289" s="2225"/>
      <c r="C289" s="1061"/>
      <c r="D289" s="1106" t="s">
        <v>194</v>
      </c>
      <c r="E289" s="2226"/>
      <c r="F289" s="2225"/>
      <c r="G289" s="2227"/>
      <c r="H289" s="2227"/>
      <c r="I289" s="2229"/>
      <c r="J289" s="2227"/>
      <c r="K289" s="2231"/>
      <c r="L289" s="2231"/>
      <c r="M289" s="2229"/>
      <c r="N289" s="2222"/>
      <c r="O289" s="1064">
        <f>IF(B288="",0,1)</f>
        <v>0</v>
      </c>
    </row>
    <row r="290" spans="1:15" ht="9" customHeight="1">
      <c r="A290" s="2223"/>
      <c r="B290" s="2225"/>
      <c r="C290" s="1061"/>
      <c r="D290" s="1105" t="s">
        <v>193</v>
      </c>
      <c r="E290" s="2226"/>
      <c r="F290" s="2225"/>
      <c r="G290" s="2227"/>
      <c r="H290" s="2227"/>
      <c r="I290" s="2228"/>
      <c r="J290" s="2227"/>
      <c r="K290" s="2230"/>
      <c r="L290" s="2231"/>
      <c r="M290" s="2232"/>
      <c r="N290" s="2221"/>
    </row>
    <row r="291" spans="1:15" ht="9" customHeight="1">
      <c r="A291" s="2224"/>
      <c r="B291" s="2225"/>
      <c r="C291" s="1061"/>
      <c r="D291" s="1106" t="s">
        <v>194</v>
      </c>
      <c r="E291" s="2226"/>
      <c r="F291" s="2225"/>
      <c r="G291" s="2227"/>
      <c r="H291" s="2227"/>
      <c r="I291" s="2229"/>
      <c r="J291" s="2227"/>
      <c r="K291" s="2231"/>
      <c r="L291" s="2231"/>
      <c r="M291" s="2229"/>
      <c r="N291" s="2222"/>
      <c r="O291" s="1064">
        <f>IF(B290="",0,1)</f>
        <v>0</v>
      </c>
    </row>
    <row r="292" spans="1:15" ht="9" customHeight="1">
      <c r="A292" s="2223"/>
      <c r="B292" s="2225"/>
      <c r="C292" s="1061"/>
      <c r="D292" s="1105" t="s">
        <v>193</v>
      </c>
      <c r="E292" s="2226"/>
      <c r="F292" s="2225"/>
      <c r="G292" s="2227"/>
      <c r="H292" s="2227"/>
      <c r="I292" s="2228"/>
      <c r="J292" s="2227"/>
      <c r="K292" s="2230"/>
      <c r="L292" s="2231"/>
      <c r="M292" s="2232"/>
      <c r="N292" s="2221"/>
    </row>
    <row r="293" spans="1:15" ht="9" customHeight="1">
      <c r="A293" s="2224"/>
      <c r="B293" s="2225"/>
      <c r="C293" s="1061"/>
      <c r="D293" s="1106" t="s">
        <v>194</v>
      </c>
      <c r="E293" s="2226"/>
      <c r="F293" s="2225"/>
      <c r="G293" s="2227"/>
      <c r="H293" s="2227"/>
      <c r="I293" s="2229"/>
      <c r="J293" s="2227"/>
      <c r="K293" s="2231"/>
      <c r="L293" s="2231"/>
      <c r="M293" s="2229"/>
      <c r="N293" s="2222"/>
      <c r="O293" s="1064">
        <f>IF(B292="",0,1)</f>
        <v>0</v>
      </c>
    </row>
    <row r="294" spans="1:15" ht="9" customHeight="1">
      <c r="A294" s="2223"/>
      <c r="B294" s="2225"/>
      <c r="C294" s="1061"/>
      <c r="D294" s="1105" t="s">
        <v>193</v>
      </c>
      <c r="E294" s="2226"/>
      <c r="F294" s="2225"/>
      <c r="G294" s="2227"/>
      <c r="H294" s="2227"/>
      <c r="I294" s="2228"/>
      <c r="J294" s="2227"/>
      <c r="K294" s="2230"/>
      <c r="L294" s="2231"/>
      <c r="M294" s="2232"/>
      <c r="N294" s="2221"/>
    </row>
    <row r="295" spans="1:15" ht="9" customHeight="1">
      <c r="A295" s="2224"/>
      <c r="B295" s="2225"/>
      <c r="C295" s="1061"/>
      <c r="D295" s="1106" t="s">
        <v>194</v>
      </c>
      <c r="E295" s="2226"/>
      <c r="F295" s="2225"/>
      <c r="G295" s="2227"/>
      <c r="H295" s="2227"/>
      <c r="I295" s="2229"/>
      <c r="J295" s="2227"/>
      <c r="K295" s="2231"/>
      <c r="L295" s="2231"/>
      <c r="M295" s="2229"/>
      <c r="N295" s="2222"/>
      <c r="O295" s="1064">
        <f>IF(B294="",0,1)</f>
        <v>0</v>
      </c>
    </row>
    <row r="296" spans="1:15" ht="9" customHeight="1">
      <c r="A296" s="2223"/>
      <c r="B296" s="2225"/>
      <c r="C296" s="1061"/>
      <c r="D296" s="1105" t="s">
        <v>193</v>
      </c>
      <c r="E296" s="2226"/>
      <c r="F296" s="2225"/>
      <c r="G296" s="2227"/>
      <c r="H296" s="2227"/>
      <c r="I296" s="2228"/>
      <c r="J296" s="2227"/>
      <c r="K296" s="2230"/>
      <c r="L296" s="2231"/>
      <c r="M296" s="2232"/>
      <c r="N296" s="2221"/>
    </row>
    <row r="297" spans="1:15" ht="9" customHeight="1">
      <c r="A297" s="2224"/>
      <c r="B297" s="2225"/>
      <c r="C297" s="1061"/>
      <c r="D297" s="1106" t="s">
        <v>194</v>
      </c>
      <c r="E297" s="2226"/>
      <c r="F297" s="2225"/>
      <c r="G297" s="2227"/>
      <c r="H297" s="2227"/>
      <c r="I297" s="2229"/>
      <c r="J297" s="2227"/>
      <c r="K297" s="2231"/>
      <c r="L297" s="2231"/>
      <c r="M297" s="2229"/>
      <c r="N297" s="2222"/>
      <c r="O297" s="1064">
        <f>IF(B296="",0,1)</f>
        <v>0</v>
      </c>
    </row>
    <row r="298" spans="1:15" ht="9" customHeight="1">
      <c r="A298" s="2223"/>
      <c r="B298" s="2225"/>
      <c r="C298" s="1061"/>
      <c r="D298" s="1105" t="s">
        <v>193</v>
      </c>
      <c r="E298" s="2226"/>
      <c r="F298" s="2225"/>
      <c r="G298" s="2227"/>
      <c r="H298" s="2227"/>
      <c r="I298" s="2228"/>
      <c r="J298" s="2227"/>
      <c r="K298" s="2230"/>
      <c r="L298" s="2231"/>
      <c r="M298" s="2232"/>
      <c r="N298" s="2221"/>
    </row>
    <row r="299" spans="1:15" ht="9" customHeight="1">
      <c r="A299" s="2224"/>
      <c r="B299" s="2225"/>
      <c r="C299" s="1061"/>
      <c r="D299" s="1106" t="s">
        <v>194</v>
      </c>
      <c r="E299" s="2226"/>
      <c r="F299" s="2225"/>
      <c r="G299" s="2227"/>
      <c r="H299" s="2227"/>
      <c r="I299" s="2229"/>
      <c r="J299" s="2227"/>
      <c r="K299" s="2231"/>
      <c r="L299" s="2231"/>
      <c r="M299" s="2229"/>
      <c r="N299" s="2222"/>
      <c r="O299" s="1064">
        <f>IF(B298="",0,1)</f>
        <v>0</v>
      </c>
    </row>
    <row r="300" spans="1:15" ht="9" customHeight="1">
      <c r="A300" s="2223"/>
      <c r="B300" s="2225"/>
      <c r="C300" s="1061"/>
      <c r="D300" s="1105" t="s">
        <v>193</v>
      </c>
      <c r="E300" s="2226"/>
      <c r="F300" s="2225"/>
      <c r="G300" s="2227"/>
      <c r="H300" s="2227"/>
      <c r="I300" s="2228"/>
      <c r="J300" s="2227"/>
      <c r="K300" s="2230"/>
      <c r="L300" s="2231"/>
      <c r="M300" s="2232"/>
      <c r="N300" s="2221"/>
    </row>
    <row r="301" spans="1:15" ht="9" customHeight="1">
      <c r="A301" s="2224"/>
      <c r="B301" s="2225"/>
      <c r="C301" s="1061"/>
      <c r="D301" s="1106" t="s">
        <v>194</v>
      </c>
      <c r="E301" s="2226"/>
      <c r="F301" s="2225"/>
      <c r="G301" s="2227"/>
      <c r="H301" s="2227"/>
      <c r="I301" s="2229"/>
      <c r="J301" s="2227"/>
      <c r="K301" s="2231"/>
      <c r="L301" s="2231"/>
      <c r="M301" s="2229"/>
      <c r="N301" s="2222"/>
      <c r="O301" s="1064">
        <f>IF(B300="",0,1)</f>
        <v>0</v>
      </c>
    </row>
    <row r="302" spans="1:15" ht="9" customHeight="1">
      <c r="A302" s="2223"/>
      <c r="B302" s="2225"/>
      <c r="C302" s="1061"/>
      <c r="D302" s="1105" t="s">
        <v>193</v>
      </c>
      <c r="E302" s="2226"/>
      <c r="F302" s="2225"/>
      <c r="G302" s="2227"/>
      <c r="H302" s="2227"/>
      <c r="I302" s="2228"/>
      <c r="J302" s="2227"/>
      <c r="K302" s="2230"/>
      <c r="L302" s="2231"/>
      <c r="M302" s="2232"/>
      <c r="N302" s="2221"/>
    </row>
    <row r="303" spans="1:15" ht="9" customHeight="1">
      <c r="A303" s="2224"/>
      <c r="B303" s="2225"/>
      <c r="C303" s="1061"/>
      <c r="D303" s="1106" t="s">
        <v>194</v>
      </c>
      <c r="E303" s="2226"/>
      <c r="F303" s="2225"/>
      <c r="G303" s="2227"/>
      <c r="H303" s="2227"/>
      <c r="I303" s="2229"/>
      <c r="J303" s="2227"/>
      <c r="K303" s="2231"/>
      <c r="L303" s="2231"/>
      <c r="M303" s="2229"/>
      <c r="N303" s="2222"/>
      <c r="O303" s="1064">
        <f>IF(B302="",0,1)</f>
        <v>0</v>
      </c>
    </row>
    <row r="304" spans="1:15" ht="9" customHeight="1">
      <c r="A304" s="2223"/>
      <c r="B304" s="2225"/>
      <c r="C304" s="1061"/>
      <c r="D304" s="1105" t="s">
        <v>193</v>
      </c>
      <c r="E304" s="2226"/>
      <c r="F304" s="2225"/>
      <c r="G304" s="2227"/>
      <c r="H304" s="2227"/>
      <c r="I304" s="2228"/>
      <c r="J304" s="2227"/>
      <c r="K304" s="2230"/>
      <c r="L304" s="2231"/>
      <c r="M304" s="2232"/>
      <c r="N304" s="2221"/>
    </row>
    <row r="305" spans="1:15" ht="9" customHeight="1">
      <c r="A305" s="2224"/>
      <c r="B305" s="2225"/>
      <c r="C305" s="1061"/>
      <c r="D305" s="1106" t="s">
        <v>194</v>
      </c>
      <c r="E305" s="2226"/>
      <c r="F305" s="2225"/>
      <c r="G305" s="2227"/>
      <c r="H305" s="2227"/>
      <c r="I305" s="2229"/>
      <c r="J305" s="2227"/>
      <c r="K305" s="2231"/>
      <c r="L305" s="2231"/>
      <c r="M305" s="2229"/>
      <c r="N305" s="2222"/>
      <c r="O305" s="1064">
        <f>IF(B304="",0,1)</f>
        <v>0</v>
      </c>
    </row>
    <row r="306" spans="1:15" ht="9" customHeight="1">
      <c r="A306" s="2223"/>
      <c r="B306" s="2225"/>
      <c r="C306" s="1061"/>
      <c r="D306" s="1105" t="s">
        <v>193</v>
      </c>
      <c r="E306" s="2226"/>
      <c r="F306" s="2225"/>
      <c r="G306" s="2227"/>
      <c r="H306" s="2227"/>
      <c r="I306" s="2228"/>
      <c r="J306" s="2227"/>
      <c r="K306" s="2230"/>
      <c r="L306" s="2231"/>
      <c r="M306" s="2232"/>
      <c r="N306" s="2221"/>
    </row>
    <row r="307" spans="1:15" ht="9" customHeight="1">
      <c r="A307" s="2224"/>
      <c r="B307" s="2225"/>
      <c r="C307" s="1061"/>
      <c r="D307" s="1106" t="s">
        <v>194</v>
      </c>
      <c r="E307" s="2226"/>
      <c r="F307" s="2225"/>
      <c r="G307" s="2227"/>
      <c r="H307" s="2227"/>
      <c r="I307" s="2229"/>
      <c r="J307" s="2227"/>
      <c r="K307" s="2231"/>
      <c r="L307" s="2231"/>
      <c r="M307" s="2229"/>
      <c r="N307" s="2222"/>
      <c r="O307" s="1064">
        <f>IF(B306="",0,1)</f>
        <v>0</v>
      </c>
    </row>
    <row r="308" spans="1:15" ht="9" customHeight="1">
      <c r="A308" s="2223"/>
      <c r="B308" s="2225"/>
      <c r="C308" s="1061"/>
      <c r="D308" s="1105" t="s">
        <v>193</v>
      </c>
      <c r="E308" s="2226"/>
      <c r="F308" s="2225"/>
      <c r="G308" s="2227"/>
      <c r="H308" s="2227"/>
      <c r="I308" s="2228"/>
      <c r="J308" s="2227"/>
      <c r="K308" s="2230"/>
      <c r="L308" s="2231"/>
      <c r="M308" s="2232"/>
      <c r="N308" s="2221"/>
    </row>
    <row r="309" spans="1:15" ht="9" customHeight="1">
      <c r="A309" s="2224"/>
      <c r="B309" s="2225"/>
      <c r="C309" s="1061"/>
      <c r="D309" s="1106" t="s">
        <v>194</v>
      </c>
      <c r="E309" s="2226"/>
      <c r="F309" s="2225"/>
      <c r="G309" s="2227"/>
      <c r="H309" s="2227"/>
      <c r="I309" s="2229"/>
      <c r="J309" s="2227"/>
      <c r="K309" s="2231"/>
      <c r="L309" s="2231"/>
      <c r="M309" s="2229"/>
      <c r="N309" s="2222"/>
      <c r="O309" s="1064">
        <f>IF(B308="",0,1)</f>
        <v>0</v>
      </c>
    </row>
    <row r="310" spans="1:15" ht="9" customHeight="1">
      <c r="A310" s="2223"/>
      <c r="B310" s="2225"/>
      <c r="C310" s="1061"/>
      <c r="D310" s="1105" t="s">
        <v>193</v>
      </c>
      <c r="E310" s="2226"/>
      <c r="F310" s="2225"/>
      <c r="G310" s="2227"/>
      <c r="H310" s="2227"/>
      <c r="I310" s="2228"/>
      <c r="J310" s="2227"/>
      <c r="K310" s="2230"/>
      <c r="L310" s="2231"/>
      <c r="M310" s="2232"/>
      <c r="N310" s="2221"/>
    </row>
    <row r="311" spans="1:15" ht="9" customHeight="1">
      <c r="A311" s="2224"/>
      <c r="B311" s="2225"/>
      <c r="C311" s="1061"/>
      <c r="D311" s="1106" t="s">
        <v>194</v>
      </c>
      <c r="E311" s="2226"/>
      <c r="F311" s="2225"/>
      <c r="G311" s="2227"/>
      <c r="H311" s="2227"/>
      <c r="I311" s="2229"/>
      <c r="J311" s="2227"/>
      <c r="K311" s="2231"/>
      <c r="L311" s="2231"/>
      <c r="M311" s="2229"/>
      <c r="N311" s="2222"/>
      <c r="O311" s="1064">
        <f>IF(B310="",0,1)</f>
        <v>0</v>
      </c>
    </row>
    <row r="312" spans="1:15" ht="9" customHeight="1">
      <c r="A312" s="2223"/>
      <c r="B312" s="2225"/>
      <c r="C312" s="1061"/>
      <c r="D312" s="1105" t="s">
        <v>193</v>
      </c>
      <c r="E312" s="2226"/>
      <c r="F312" s="2225"/>
      <c r="G312" s="2227"/>
      <c r="H312" s="2227"/>
      <c r="I312" s="2228"/>
      <c r="J312" s="2227"/>
      <c r="K312" s="2230"/>
      <c r="L312" s="2231"/>
      <c r="M312" s="2232"/>
      <c r="N312" s="2221"/>
    </row>
    <row r="313" spans="1:15" ht="9" customHeight="1">
      <c r="A313" s="2224"/>
      <c r="B313" s="2225"/>
      <c r="C313" s="1061"/>
      <c r="D313" s="1106" t="s">
        <v>194</v>
      </c>
      <c r="E313" s="2226"/>
      <c r="F313" s="2225"/>
      <c r="G313" s="2227"/>
      <c r="H313" s="2227"/>
      <c r="I313" s="2229"/>
      <c r="J313" s="2227"/>
      <c r="K313" s="2231"/>
      <c r="L313" s="2231"/>
      <c r="M313" s="2229"/>
      <c r="N313" s="2222"/>
      <c r="O313" s="1064">
        <f>IF(B312="",0,1)</f>
        <v>0</v>
      </c>
    </row>
    <row r="314" spans="1:15" ht="9" customHeight="1">
      <c r="A314" s="2223"/>
      <c r="B314" s="2225"/>
      <c r="C314" s="1061"/>
      <c r="D314" s="1105" t="s">
        <v>193</v>
      </c>
      <c r="E314" s="2226"/>
      <c r="F314" s="2225"/>
      <c r="G314" s="2227"/>
      <c r="H314" s="2227"/>
      <c r="I314" s="2228"/>
      <c r="J314" s="2227"/>
      <c r="K314" s="2230"/>
      <c r="L314" s="2231"/>
      <c r="M314" s="2232"/>
      <c r="N314" s="2221"/>
    </row>
    <row r="315" spans="1:15" ht="9" customHeight="1">
      <c r="A315" s="2224"/>
      <c r="B315" s="2225"/>
      <c r="C315" s="1061"/>
      <c r="D315" s="1106" t="s">
        <v>194</v>
      </c>
      <c r="E315" s="2226"/>
      <c r="F315" s="2225"/>
      <c r="G315" s="2227"/>
      <c r="H315" s="2227"/>
      <c r="I315" s="2229"/>
      <c r="J315" s="2227"/>
      <c r="K315" s="2231"/>
      <c r="L315" s="2231"/>
      <c r="M315" s="2229"/>
      <c r="N315" s="2222"/>
      <c r="O315" s="1064">
        <f>IF(B314="",0,1)</f>
        <v>0</v>
      </c>
    </row>
    <row r="316" spans="1:15" ht="9" customHeight="1">
      <c r="A316" s="2223"/>
      <c r="B316" s="2225"/>
      <c r="C316" s="1061"/>
      <c r="D316" s="1105" t="s">
        <v>193</v>
      </c>
      <c r="E316" s="2226"/>
      <c r="F316" s="2225"/>
      <c r="G316" s="2227"/>
      <c r="H316" s="2227"/>
      <c r="I316" s="2228"/>
      <c r="J316" s="2227"/>
      <c r="K316" s="2230"/>
      <c r="L316" s="2231"/>
      <c r="M316" s="2232"/>
      <c r="N316" s="2221"/>
    </row>
    <row r="317" spans="1:15" ht="9" customHeight="1">
      <c r="A317" s="2224"/>
      <c r="B317" s="2225"/>
      <c r="C317" s="1061"/>
      <c r="D317" s="1106" t="s">
        <v>194</v>
      </c>
      <c r="E317" s="2226"/>
      <c r="F317" s="2225"/>
      <c r="G317" s="2227"/>
      <c r="H317" s="2227"/>
      <c r="I317" s="2229"/>
      <c r="J317" s="2227"/>
      <c r="K317" s="2231"/>
      <c r="L317" s="2231"/>
      <c r="M317" s="2229"/>
      <c r="N317" s="2222"/>
      <c r="O317" s="1064">
        <f>IF(B316="",0,1)</f>
        <v>0</v>
      </c>
    </row>
    <row r="318" spans="1:15" ht="9" customHeight="1">
      <c r="A318" s="2223"/>
      <c r="B318" s="2225"/>
      <c r="C318" s="1061"/>
      <c r="D318" s="1105" t="s">
        <v>193</v>
      </c>
      <c r="E318" s="2226"/>
      <c r="F318" s="2225"/>
      <c r="G318" s="2227"/>
      <c r="H318" s="2227"/>
      <c r="I318" s="2228"/>
      <c r="J318" s="2227"/>
      <c r="K318" s="2230"/>
      <c r="L318" s="2231"/>
      <c r="M318" s="2232"/>
      <c r="N318" s="2221"/>
    </row>
    <row r="319" spans="1:15" ht="9" customHeight="1">
      <c r="A319" s="2224"/>
      <c r="B319" s="2225"/>
      <c r="C319" s="1061"/>
      <c r="D319" s="1106" t="s">
        <v>194</v>
      </c>
      <c r="E319" s="2226"/>
      <c r="F319" s="2225"/>
      <c r="G319" s="2227"/>
      <c r="H319" s="2227"/>
      <c r="I319" s="2229"/>
      <c r="J319" s="2227"/>
      <c r="K319" s="2231"/>
      <c r="L319" s="2231"/>
      <c r="M319" s="2229"/>
      <c r="N319" s="2222"/>
      <c r="O319" s="1064">
        <f>IF(B318="",0,1)</f>
        <v>0</v>
      </c>
    </row>
    <row r="320" spans="1:15" ht="9" customHeight="1">
      <c r="A320" s="2223"/>
      <c r="B320" s="2225"/>
      <c r="C320" s="1061"/>
      <c r="D320" s="1105" t="s">
        <v>193</v>
      </c>
      <c r="E320" s="2226"/>
      <c r="F320" s="2225"/>
      <c r="G320" s="2227"/>
      <c r="H320" s="2227"/>
      <c r="I320" s="2228"/>
      <c r="J320" s="2227"/>
      <c r="K320" s="2230"/>
      <c r="L320" s="2231"/>
      <c r="M320" s="2232"/>
      <c r="N320" s="2221"/>
    </row>
    <row r="321" spans="1:15" ht="9" customHeight="1">
      <c r="A321" s="2224"/>
      <c r="B321" s="2225"/>
      <c r="C321" s="1061"/>
      <c r="D321" s="1106" t="s">
        <v>194</v>
      </c>
      <c r="E321" s="2226"/>
      <c r="F321" s="2225"/>
      <c r="G321" s="2227"/>
      <c r="H321" s="2227"/>
      <c r="I321" s="2229"/>
      <c r="J321" s="2227"/>
      <c r="K321" s="2231"/>
      <c r="L321" s="2231"/>
      <c r="M321" s="2229"/>
      <c r="N321" s="2222"/>
      <c r="O321" s="1064">
        <f>IF(B320="",0,1)</f>
        <v>0</v>
      </c>
    </row>
    <row r="322" spans="1:15" ht="9" customHeight="1">
      <c r="A322" s="2223"/>
      <c r="B322" s="2225"/>
      <c r="C322" s="1061"/>
      <c r="D322" s="1105" t="s">
        <v>193</v>
      </c>
      <c r="E322" s="2226"/>
      <c r="F322" s="2225"/>
      <c r="G322" s="2227"/>
      <c r="H322" s="2227"/>
      <c r="I322" s="2228"/>
      <c r="J322" s="2227"/>
      <c r="K322" s="2230"/>
      <c r="L322" s="2231"/>
      <c r="M322" s="2232"/>
      <c r="N322" s="2221"/>
    </row>
    <row r="323" spans="1:15" ht="9" customHeight="1">
      <c r="A323" s="2224"/>
      <c r="B323" s="2225"/>
      <c r="C323" s="1061"/>
      <c r="D323" s="1106" t="s">
        <v>194</v>
      </c>
      <c r="E323" s="2226"/>
      <c r="F323" s="2225"/>
      <c r="G323" s="2227"/>
      <c r="H323" s="2227"/>
      <c r="I323" s="2229"/>
      <c r="J323" s="2227"/>
      <c r="K323" s="2231"/>
      <c r="L323" s="2231"/>
      <c r="M323" s="2229"/>
      <c r="N323" s="2222"/>
      <c r="O323" s="1064">
        <f>IF(B322="",0,1)</f>
        <v>0</v>
      </c>
    </row>
    <row r="324" spans="1:15" ht="9" customHeight="1">
      <c r="A324" s="2223"/>
      <c r="B324" s="2225"/>
      <c r="C324" s="1061"/>
      <c r="D324" s="1105" t="s">
        <v>193</v>
      </c>
      <c r="E324" s="2226"/>
      <c r="F324" s="2225"/>
      <c r="G324" s="2227"/>
      <c r="H324" s="2227"/>
      <c r="I324" s="2228"/>
      <c r="J324" s="2227"/>
      <c r="K324" s="2230"/>
      <c r="L324" s="2231"/>
      <c r="M324" s="2232"/>
      <c r="N324" s="2221"/>
    </row>
    <row r="325" spans="1:15" ht="9" customHeight="1">
      <c r="A325" s="2224"/>
      <c r="B325" s="2225"/>
      <c r="C325" s="1061"/>
      <c r="D325" s="1106" t="s">
        <v>194</v>
      </c>
      <c r="E325" s="2226"/>
      <c r="F325" s="2225"/>
      <c r="G325" s="2227"/>
      <c r="H325" s="2227"/>
      <c r="I325" s="2229"/>
      <c r="J325" s="2227"/>
      <c r="K325" s="2231"/>
      <c r="L325" s="2231"/>
      <c r="M325" s="2229"/>
      <c r="N325" s="2222"/>
      <c r="O325" s="1064">
        <f>IF(B324="",0,1)</f>
        <v>0</v>
      </c>
    </row>
    <row r="326" spans="1:15" ht="9" customHeight="1">
      <c r="A326" s="2223"/>
      <c r="B326" s="2225"/>
      <c r="C326" s="1061"/>
      <c r="D326" s="1105" t="s">
        <v>193</v>
      </c>
      <c r="E326" s="2226"/>
      <c r="F326" s="2225"/>
      <c r="G326" s="2227"/>
      <c r="H326" s="2227"/>
      <c r="I326" s="2228"/>
      <c r="J326" s="2227"/>
      <c r="K326" s="2230"/>
      <c r="L326" s="2231"/>
      <c r="M326" s="2232"/>
      <c r="N326" s="2221"/>
    </row>
    <row r="327" spans="1:15" ht="9" customHeight="1">
      <c r="A327" s="2224"/>
      <c r="B327" s="2225"/>
      <c r="C327" s="1061"/>
      <c r="D327" s="1106" t="s">
        <v>194</v>
      </c>
      <c r="E327" s="2226"/>
      <c r="F327" s="2225"/>
      <c r="G327" s="2227"/>
      <c r="H327" s="2227"/>
      <c r="I327" s="2229"/>
      <c r="J327" s="2227"/>
      <c r="K327" s="2231"/>
      <c r="L327" s="2231"/>
      <c r="M327" s="2229"/>
      <c r="N327" s="2222"/>
      <c r="O327" s="1064">
        <f>IF(B326="",0,1)</f>
        <v>0</v>
      </c>
    </row>
    <row r="328" spans="1:15" ht="9" customHeight="1">
      <c r="A328" s="2223"/>
      <c r="B328" s="2225"/>
      <c r="C328" s="1061"/>
      <c r="D328" s="1105" t="s">
        <v>193</v>
      </c>
      <c r="E328" s="2226"/>
      <c r="F328" s="2225"/>
      <c r="G328" s="2227"/>
      <c r="H328" s="2227"/>
      <c r="I328" s="2228"/>
      <c r="J328" s="2227"/>
      <c r="K328" s="2230"/>
      <c r="L328" s="2231"/>
      <c r="M328" s="2232"/>
      <c r="N328" s="2221"/>
    </row>
    <row r="329" spans="1:15" ht="9" customHeight="1">
      <c r="A329" s="2224"/>
      <c r="B329" s="2225"/>
      <c r="C329" s="1061"/>
      <c r="D329" s="1106" t="s">
        <v>194</v>
      </c>
      <c r="E329" s="2226"/>
      <c r="F329" s="2225"/>
      <c r="G329" s="2227"/>
      <c r="H329" s="2227"/>
      <c r="I329" s="2229"/>
      <c r="J329" s="2227"/>
      <c r="K329" s="2231"/>
      <c r="L329" s="2231"/>
      <c r="M329" s="2229"/>
      <c r="N329" s="2222"/>
      <c r="O329" s="1064">
        <f>IF(B328="",0,1)</f>
        <v>0</v>
      </c>
    </row>
    <row r="330" spans="1:15" ht="9" customHeight="1">
      <c r="A330" s="2223"/>
      <c r="B330" s="2225"/>
      <c r="C330" s="1061"/>
      <c r="D330" s="1105" t="s">
        <v>193</v>
      </c>
      <c r="E330" s="2226"/>
      <c r="F330" s="2225"/>
      <c r="G330" s="2227"/>
      <c r="H330" s="2227"/>
      <c r="I330" s="2228"/>
      <c r="J330" s="2227"/>
      <c r="K330" s="2230"/>
      <c r="L330" s="2231"/>
      <c r="M330" s="2232"/>
      <c r="N330" s="2221"/>
    </row>
    <row r="331" spans="1:15" ht="9" customHeight="1" thickBot="1">
      <c r="A331" s="2224"/>
      <c r="B331" s="2225"/>
      <c r="C331" s="1061"/>
      <c r="D331" s="1106" t="s">
        <v>194</v>
      </c>
      <c r="E331" s="2226"/>
      <c r="F331" s="2225"/>
      <c r="G331" s="2227"/>
      <c r="H331" s="2227"/>
      <c r="I331" s="2229"/>
      <c r="J331" s="2227"/>
      <c r="K331" s="2231"/>
      <c r="L331" s="2231"/>
      <c r="M331" s="2229"/>
      <c r="N331" s="2222"/>
      <c r="O331" s="1064">
        <f>IF(B330="",0,1)</f>
        <v>0</v>
      </c>
    </row>
    <row r="332" spans="1:15">
      <c r="A332" s="2212" t="s">
        <v>466</v>
      </c>
      <c r="B332" s="2215" t="s">
        <v>2311</v>
      </c>
      <c r="C332" s="2215"/>
      <c r="D332" s="2218"/>
      <c r="E332" s="2215" t="s">
        <v>94</v>
      </c>
      <c r="F332" s="2215"/>
      <c r="G332" s="2194" t="s">
        <v>93</v>
      </c>
      <c r="H332" s="2194"/>
      <c r="I332" s="2194" t="s">
        <v>406</v>
      </c>
      <c r="J332" s="2194" t="s">
        <v>1909</v>
      </c>
      <c r="K332" s="2194" t="s">
        <v>1910</v>
      </c>
      <c r="L332" s="2195"/>
      <c r="M332" s="2194" t="s">
        <v>1911</v>
      </c>
      <c r="N332" s="2200" t="s">
        <v>404</v>
      </c>
      <c r="O332" s="1064">
        <f>SUM(O285:O331)</f>
        <v>0</v>
      </c>
    </row>
    <row r="333" spans="1:15" ht="12.75" customHeight="1">
      <c r="A333" s="2213"/>
      <c r="B333" s="2216"/>
      <c r="C333" s="2219"/>
      <c r="D333" s="2216"/>
      <c r="E333" s="2216"/>
      <c r="F333" s="2219"/>
      <c r="G333" s="2196"/>
      <c r="H333" s="2196"/>
      <c r="I333" s="2196"/>
      <c r="J333" s="2197"/>
      <c r="K333" s="2196"/>
      <c r="L333" s="2197"/>
      <c r="M333" s="2196"/>
      <c r="N333" s="2201"/>
      <c r="O333" s="2206"/>
    </row>
    <row r="334" spans="1:15" ht="12.75" customHeight="1">
      <c r="A334" s="2214"/>
      <c r="B334" s="2217"/>
      <c r="C334" s="2220"/>
      <c r="D334" s="2217"/>
      <c r="E334" s="2217"/>
      <c r="F334" s="2220"/>
      <c r="G334" s="1059"/>
      <c r="H334" s="1059" t="s">
        <v>405</v>
      </c>
      <c r="I334" s="2198"/>
      <c r="J334" s="2199"/>
      <c r="K334" s="2198"/>
      <c r="L334" s="2199"/>
      <c r="M334" s="2198"/>
      <c r="N334" s="2202"/>
      <c r="O334" s="2206"/>
    </row>
    <row r="335" spans="1:15" ht="9" customHeight="1">
      <c r="A335" s="1093" t="s">
        <v>1558</v>
      </c>
      <c r="B335" s="2184">
        <v>1</v>
      </c>
      <c r="C335" s="2182"/>
      <c r="D335" s="1638"/>
      <c r="E335" s="2180">
        <f>SUM(E282:E331)</f>
        <v>400</v>
      </c>
      <c r="F335" s="2184"/>
      <c r="G335" s="2207">
        <f>SUM(G282:H331)</f>
        <v>123000</v>
      </c>
      <c r="H335" s="2208"/>
      <c r="I335" s="2192">
        <v>1</v>
      </c>
      <c r="J335" s="2185">
        <f>G335*I335</f>
        <v>123000</v>
      </c>
      <c r="K335" s="1057"/>
      <c r="L335" s="1058" t="s">
        <v>193</v>
      </c>
      <c r="M335" s="2187"/>
      <c r="N335" s="2176"/>
    </row>
    <row r="336" spans="1:15" ht="9" customHeight="1">
      <c r="A336" s="1094" t="s">
        <v>407</v>
      </c>
      <c r="B336" s="2181"/>
      <c r="C336" s="1641"/>
      <c r="D336" s="1642"/>
      <c r="E336" s="2183"/>
      <c r="F336" s="2181"/>
      <c r="G336" s="2209"/>
      <c r="H336" s="2210"/>
      <c r="I336" s="2177"/>
      <c r="J336" s="2186"/>
      <c r="K336" s="1057" t="str">
        <f>IF('Page 7'!Z243=1,"X",IF('Page 7'!Z246=1,"X",""))</f>
        <v/>
      </c>
      <c r="L336" s="1055" t="s">
        <v>194</v>
      </c>
      <c r="M336" s="2177"/>
      <c r="N336" s="2177"/>
    </row>
    <row r="337" spans="1:19" ht="9" customHeight="1">
      <c r="A337" s="2204">
        <f>A284</f>
        <v>0</v>
      </c>
      <c r="B337" s="2184">
        <f>O332</f>
        <v>0</v>
      </c>
      <c r="C337" s="2182"/>
      <c r="D337" s="1638"/>
      <c r="E337" s="2180">
        <f>SUM(E284:E331)</f>
        <v>0</v>
      </c>
      <c r="F337" s="2184"/>
      <c r="G337" s="2188"/>
      <c r="H337" s="2189"/>
      <c r="I337" s="2192" t="e">
        <f>'10% Package Page 8'!O$23</f>
        <v>#DIV/0!</v>
      </c>
      <c r="J337" s="2185" t="e">
        <f>G337*I337</f>
        <v>#DIV/0!</v>
      </c>
      <c r="K337" s="1057" t="str">
        <f>IF('Page 7'!$Z$39+'Page 7'!$Z$42&lt;1,"X","")</f>
        <v>X</v>
      </c>
      <c r="L337" s="1058" t="s">
        <v>193</v>
      </c>
      <c r="M337" s="2193"/>
      <c r="N337" s="2174"/>
      <c r="P337" s="1064" t="s">
        <v>418</v>
      </c>
      <c r="Q337" s="1064" t="s">
        <v>2115</v>
      </c>
      <c r="R337" s="1064" t="s">
        <v>2234</v>
      </c>
      <c r="S337" s="1064" t="s">
        <v>2235</v>
      </c>
    </row>
    <row r="338" spans="1:19" ht="9" customHeight="1">
      <c r="A338" s="2205"/>
      <c r="B338" s="2181"/>
      <c r="C338" s="1641"/>
      <c r="D338" s="1642"/>
      <c r="E338" s="2183"/>
      <c r="F338" s="2181"/>
      <c r="G338" s="2190"/>
      <c r="H338" s="2191"/>
      <c r="I338" s="2177"/>
      <c r="J338" s="2186"/>
      <c r="K338" s="1057" t="str">
        <f>IF('Page 7'!$Z$39=1,"X",IF('Page 7'!$Z$42=1,"X",""))</f>
        <v/>
      </c>
      <c r="L338" s="1055" t="s">
        <v>194</v>
      </c>
      <c r="M338" s="2175"/>
      <c r="N338" s="2175"/>
      <c r="P338" s="1064">
        <f>B337</f>
        <v>0</v>
      </c>
      <c r="Q338" s="1070">
        <f>E337</f>
        <v>0</v>
      </c>
      <c r="R338" s="1070">
        <f>G337</f>
        <v>0</v>
      </c>
      <c r="S338" s="1070" t="e">
        <f>J337</f>
        <v>#DIV/0!</v>
      </c>
    </row>
    <row r="339" spans="1:19" ht="30.75" customHeight="1">
      <c r="A339" s="2203" t="s">
        <v>95</v>
      </c>
      <c r="B339" s="1637"/>
      <c r="C339" s="1637"/>
      <c r="D339" s="1637"/>
      <c r="E339" s="1637"/>
      <c r="F339" s="1637"/>
      <c r="G339" s="1637"/>
      <c r="H339" s="1637"/>
      <c r="I339" s="1637"/>
      <c r="J339" s="1637"/>
      <c r="K339" s="1637"/>
      <c r="L339" s="1637"/>
      <c r="M339" s="1637"/>
      <c r="N339" s="1637"/>
    </row>
    <row r="340" spans="1:19" ht="25.5" customHeight="1">
      <c r="A340" s="2172" t="s">
        <v>2365</v>
      </c>
      <c r="B340" s="2173"/>
      <c r="C340" s="2173"/>
      <c r="D340" s="2173"/>
      <c r="E340" s="2173"/>
      <c r="F340" s="2173"/>
      <c r="G340" s="2173"/>
      <c r="H340" s="2173"/>
      <c r="I340" s="2173"/>
      <c r="J340" s="2173"/>
      <c r="K340" s="2173"/>
      <c r="L340" s="2173"/>
      <c r="M340" s="2173"/>
      <c r="N340" s="2173"/>
    </row>
    <row r="341" spans="1:19" ht="15.75">
      <c r="A341" s="1649" t="s">
        <v>1900</v>
      </c>
      <c r="B341" s="1586"/>
      <c r="C341" s="1586"/>
      <c r="D341" s="1586"/>
      <c r="E341" s="1586"/>
      <c r="F341" s="1586"/>
      <c r="G341" s="1586"/>
      <c r="H341" s="1586"/>
      <c r="I341" s="1586"/>
      <c r="J341" s="1586"/>
      <c r="K341" s="1586"/>
      <c r="L341" s="1586"/>
      <c r="M341" s="1586"/>
      <c r="N341" s="1586"/>
    </row>
    <row r="342" spans="1:19" ht="15.75">
      <c r="A342" s="2211" t="s">
        <v>1901</v>
      </c>
      <c r="B342" s="1586"/>
      <c r="C342" s="1586"/>
      <c r="D342" s="1586"/>
      <c r="E342" s="1586"/>
      <c r="F342" s="1586"/>
      <c r="G342" s="1586"/>
      <c r="H342" s="1586"/>
      <c r="I342" s="1586"/>
      <c r="J342" s="1586"/>
      <c r="K342" s="1586"/>
      <c r="L342" s="1586"/>
      <c r="M342" s="1586"/>
      <c r="N342" s="1586"/>
    </row>
    <row r="343" spans="1:19" ht="15.75">
      <c r="A343" s="2211" t="s">
        <v>1902</v>
      </c>
      <c r="B343" s="1586"/>
      <c r="C343" s="1586"/>
      <c r="D343" s="1586"/>
      <c r="E343" s="1586"/>
      <c r="F343" s="1586"/>
      <c r="G343" s="1586"/>
      <c r="H343" s="1586"/>
      <c r="I343" s="1586"/>
      <c r="J343" s="1586"/>
      <c r="K343" s="1586"/>
      <c r="L343" s="1586"/>
      <c r="M343" s="1586"/>
      <c r="N343" s="1586"/>
    </row>
    <row r="344" spans="1:19">
      <c r="A344" s="247"/>
    </row>
    <row r="345" spans="1:19" ht="48.75" customHeight="1">
      <c r="A345" s="1718" t="s">
        <v>1903</v>
      </c>
      <c r="B345" s="1520"/>
      <c r="C345" s="1520"/>
      <c r="D345" s="1520"/>
      <c r="E345" s="1520"/>
      <c r="F345" s="1520"/>
      <c r="G345" s="1520"/>
      <c r="H345" s="1520"/>
      <c r="I345" s="1520"/>
      <c r="J345" s="1520"/>
      <c r="K345" s="1520"/>
      <c r="L345" s="1520"/>
      <c r="M345" s="1520"/>
      <c r="N345" s="1520"/>
    </row>
    <row r="346" spans="1:19" ht="13.5" thickBot="1">
      <c r="G346" s="114" t="s">
        <v>1904</v>
      </c>
      <c r="H346" s="1027"/>
    </row>
    <row r="347" spans="1:19">
      <c r="A347" s="2242" t="s">
        <v>466</v>
      </c>
      <c r="B347" s="2245" t="s">
        <v>1905</v>
      </c>
      <c r="C347" s="2245" t="s">
        <v>1906</v>
      </c>
      <c r="D347" s="2248"/>
      <c r="E347" s="2245" t="s">
        <v>1907</v>
      </c>
      <c r="F347" s="2245" t="s">
        <v>1908</v>
      </c>
      <c r="G347" s="2235" t="s">
        <v>93</v>
      </c>
      <c r="H347" s="2235"/>
      <c r="I347" s="2235" t="s">
        <v>406</v>
      </c>
      <c r="J347" s="2235" t="s">
        <v>1909</v>
      </c>
      <c r="K347" s="2235" t="s">
        <v>1910</v>
      </c>
      <c r="L347" s="1736"/>
      <c r="M347" s="2235" t="s">
        <v>1911</v>
      </c>
      <c r="N347" s="2238" t="s">
        <v>404</v>
      </c>
    </row>
    <row r="348" spans="1:19" ht="12.75" customHeight="1">
      <c r="A348" s="2243"/>
      <c r="B348" s="2246"/>
      <c r="C348" s="2249"/>
      <c r="D348" s="2246"/>
      <c r="E348" s="2246"/>
      <c r="F348" s="2249"/>
      <c r="G348" s="2236"/>
      <c r="H348" s="2236"/>
      <c r="I348" s="2236"/>
      <c r="J348" s="1504"/>
      <c r="K348" s="2236"/>
      <c r="L348" s="1504"/>
      <c r="M348" s="2236"/>
      <c r="N348" s="2239"/>
      <c r="O348" s="1069"/>
    </row>
    <row r="349" spans="1:19">
      <c r="A349" s="2244"/>
      <c r="B349" s="2247"/>
      <c r="C349" s="2241"/>
      <c r="D349" s="2247"/>
      <c r="E349" s="2247"/>
      <c r="F349" s="2241"/>
      <c r="G349" s="1056"/>
      <c r="H349" s="1056" t="s">
        <v>405</v>
      </c>
      <c r="I349" s="2237"/>
      <c r="J349" s="1505"/>
      <c r="K349" s="2237"/>
      <c r="L349" s="1505"/>
      <c r="M349" s="2237"/>
      <c r="N349" s="2234"/>
      <c r="O349" s="1069"/>
    </row>
    <row r="350" spans="1:19" ht="9" customHeight="1">
      <c r="A350" s="1095" t="s">
        <v>1558</v>
      </c>
      <c r="B350" s="2184" t="s">
        <v>1557</v>
      </c>
      <c r="C350" s="1057" t="s">
        <v>1437</v>
      </c>
      <c r="D350" s="1103" t="s">
        <v>193</v>
      </c>
      <c r="E350" s="2180">
        <v>400</v>
      </c>
      <c r="F350" s="2240">
        <v>2</v>
      </c>
      <c r="G350" s="2207">
        <v>123000</v>
      </c>
      <c r="H350" s="2208"/>
      <c r="I350" s="2192">
        <v>1</v>
      </c>
      <c r="J350" s="2185">
        <v>123000</v>
      </c>
      <c r="K350" s="1057" t="str">
        <f>IF('Page 7'!$Z$39+'Page 7'!$Z$42&lt;1,"X","")</f>
        <v>X</v>
      </c>
      <c r="L350" s="1058" t="s">
        <v>193</v>
      </c>
      <c r="M350" s="2187">
        <v>36525</v>
      </c>
      <c r="N350" s="2233">
        <v>36892</v>
      </c>
    </row>
    <row r="351" spans="1:19" ht="9" customHeight="1">
      <c r="A351" s="1096" t="s">
        <v>407</v>
      </c>
      <c r="B351" s="2181"/>
      <c r="C351" s="1057"/>
      <c r="D351" s="1104" t="s">
        <v>194</v>
      </c>
      <c r="E351" s="2183"/>
      <c r="F351" s="2241"/>
      <c r="G351" s="2209"/>
      <c r="H351" s="2210"/>
      <c r="I351" s="2177"/>
      <c r="J351" s="2186"/>
      <c r="K351" s="1057" t="str">
        <f>IF('Page 7'!$Z$39=1,"X",IF('Page 7'!$Z$42=1,"X",""))</f>
        <v/>
      </c>
      <c r="L351" s="1055" t="s">
        <v>194</v>
      </c>
      <c r="M351" s="2177"/>
      <c r="N351" s="2234"/>
    </row>
    <row r="352" spans="1:19" ht="9" customHeight="1">
      <c r="A352" s="2223"/>
      <c r="B352" s="2225"/>
      <c r="C352" s="1061"/>
      <c r="D352" s="1105" t="s">
        <v>193</v>
      </c>
      <c r="E352" s="2226"/>
      <c r="F352" s="2225"/>
      <c r="G352" s="2227"/>
      <c r="H352" s="2227"/>
      <c r="I352" s="2228"/>
      <c r="J352" s="2227"/>
      <c r="K352" s="2230"/>
      <c r="L352" s="2231"/>
      <c r="M352" s="2232"/>
      <c r="N352" s="2221"/>
    </row>
    <row r="353" spans="1:15" ht="9" customHeight="1">
      <c r="A353" s="2224"/>
      <c r="B353" s="2225"/>
      <c r="C353" s="1061"/>
      <c r="D353" s="1106" t="s">
        <v>194</v>
      </c>
      <c r="E353" s="2226"/>
      <c r="F353" s="2225"/>
      <c r="G353" s="2227"/>
      <c r="H353" s="2227"/>
      <c r="I353" s="2229"/>
      <c r="J353" s="2227"/>
      <c r="K353" s="2231"/>
      <c r="L353" s="2231"/>
      <c r="M353" s="2229"/>
      <c r="N353" s="2222"/>
      <c r="O353" s="1064">
        <f>IF(B352="",0,1)</f>
        <v>0</v>
      </c>
    </row>
    <row r="354" spans="1:15" ht="9" customHeight="1">
      <c r="A354" s="2223"/>
      <c r="B354" s="2225"/>
      <c r="C354" s="1061"/>
      <c r="D354" s="1105" t="s">
        <v>193</v>
      </c>
      <c r="E354" s="2226"/>
      <c r="F354" s="2225"/>
      <c r="G354" s="2227"/>
      <c r="H354" s="2227"/>
      <c r="I354" s="2228"/>
      <c r="J354" s="2227"/>
      <c r="K354" s="2230"/>
      <c r="L354" s="2231"/>
      <c r="M354" s="2232"/>
      <c r="N354" s="2221"/>
    </row>
    <row r="355" spans="1:15" ht="9" customHeight="1">
      <c r="A355" s="2224"/>
      <c r="B355" s="2225"/>
      <c r="C355" s="1061"/>
      <c r="D355" s="1106" t="s">
        <v>194</v>
      </c>
      <c r="E355" s="2226"/>
      <c r="F355" s="2225"/>
      <c r="G355" s="2227"/>
      <c r="H355" s="2227"/>
      <c r="I355" s="2229"/>
      <c r="J355" s="2227"/>
      <c r="K355" s="2231"/>
      <c r="L355" s="2231"/>
      <c r="M355" s="2229"/>
      <c r="N355" s="2222"/>
      <c r="O355" s="1064">
        <f>IF(B354="",0,1)</f>
        <v>0</v>
      </c>
    </row>
    <row r="356" spans="1:15" ht="9" customHeight="1">
      <c r="A356" s="2223"/>
      <c r="B356" s="2225"/>
      <c r="C356" s="1061"/>
      <c r="D356" s="1105" t="s">
        <v>193</v>
      </c>
      <c r="E356" s="2226"/>
      <c r="F356" s="2225"/>
      <c r="G356" s="2227"/>
      <c r="H356" s="2227"/>
      <c r="I356" s="2228"/>
      <c r="J356" s="2227"/>
      <c r="K356" s="2230"/>
      <c r="L356" s="2231"/>
      <c r="M356" s="2232"/>
      <c r="N356" s="2221"/>
    </row>
    <row r="357" spans="1:15" ht="9" customHeight="1">
      <c r="A357" s="2224"/>
      <c r="B357" s="2225"/>
      <c r="C357" s="1061"/>
      <c r="D357" s="1106" t="s">
        <v>194</v>
      </c>
      <c r="E357" s="2226"/>
      <c r="F357" s="2225"/>
      <c r="G357" s="2227"/>
      <c r="H357" s="2227"/>
      <c r="I357" s="2229"/>
      <c r="J357" s="2227"/>
      <c r="K357" s="2231"/>
      <c r="L357" s="2231"/>
      <c r="M357" s="2229"/>
      <c r="N357" s="2222"/>
      <c r="O357" s="1064">
        <f>IF(B356="",0,1)</f>
        <v>0</v>
      </c>
    </row>
    <row r="358" spans="1:15" ht="9" customHeight="1">
      <c r="A358" s="2223"/>
      <c r="B358" s="2225"/>
      <c r="C358" s="1061"/>
      <c r="D358" s="1105" t="s">
        <v>193</v>
      </c>
      <c r="E358" s="2226"/>
      <c r="F358" s="2225"/>
      <c r="G358" s="2227"/>
      <c r="H358" s="2227"/>
      <c r="I358" s="2228"/>
      <c r="J358" s="2227"/>
      <c r="K358" s="2230"/>
      <c r="L358" s="2231"/>
      <c r="M358" s="2232"/>
      <c r="N358" s="2221"/>
    </row>
    <row r="359" spans="1:15" ht="9" customHeight="1">
      <c r="A359" s="2224"/>
      <c r="B359" s="2225"/>
      <c r="C359" s="1061"/>
      <c r="D359" s="1106" t="s">
        <v>194</v>
      </c>
      <c r="E359" s="2226"/>
      <c r="F359" s="2225"/>
      <c r="G359" s="2227"/>
      <c r="H359" s="2227"/>
      <c r="I359" s="2229"/>
      <c r="J359" s="2227"/>
      <c r="K359" s="2231"/>
      <c r="L359" s="2231"/>
      <c r="M359" s="2229"/>
      <c r="N359" s="2222"/>
      <c r="O359" s="1064">
        <f>IF(B358="",0,1)</f>
        <v>0</v>
      </c>
    </row>
    <row r="360" spans="1:15" ht="9" customHeight="1">
      <c r="A360" s="2223"/>
      <c r="B360" s="2225"/>
      <c r="C360" s="1061"/>
      <c r="D360" s="1105" t="s">
        <v>193</v>
      </c>
      <c r="E360" s="2226"/>
      <c r="F360" s="2225"/>
      <c r="G360" s="2227"/>
      <c r="H360" s="2227"/>
      <c r="I360" s="2228"/>
      <c r="J360" s="2227"/>
      <c r="K360" s="2230"/>
      <c r="L360" s="2231"/>
      <c r="M360" s="2232"/>
      <c r="N360" s="2221"/>
    </row>
    <row r="361" spans="1:15" ht="9" customHeight="1">
      <c r="A361" s="2224"/>
      <c r="B361" s="2225"/>
      <c r="C361" s="1061"/>
      <c r="D361" s="1106" t="s">
        <v>194</v>
      </c>
      <c r="E361" s="2226"/>
      <c r="F361" s="2225"/>
      <c r="G361" s="2227"/>
      <c r="H361" s="2227"/>
      <c r="I361" s="2229"/>
      <c r="J361" s="2227"/>
      <c r="K361" s="2231"/>
      <c r="L361" s="2231"/>
      <c r="M361" s="2229"/>
      <c r="N361" s="2222"/>
      <c r="O361" s="1064">
        <f>IF(B360="",0,1)</f>
        <v>0</v>
      </c>
    </row>
    <row r="362" spans="1:15" ht="9" customHeight="1">
      <c r="A362" s="2223"/>
      <c r="B362" s="2225"/>
      <c r="C362" s="1061"/>
      <c r="D362" s="1105" t="s">
        <v>193</v>
      </c>
      <c r="E362" s="2226"/>
      <c r="F362" s="2225"/>
      <c r="G362" s="2227"/>
      <c r="H362" s="2227"/>
      <c r="I362" s="2228"/>
      <c r="J362" s="2227"/>
      <c r="K362" s="2230"/>
      <c r="L362" s="2231"/>
      <c r="M362" s="2232"/>
      <c r="N362" s="2221"/>
    </row>
    <row r="363" spans="1:15" ht="9" customHeight="1">
      <c r="A363" s="2224"/>
      <c r="B363" s="2225"/>
      <c r="C363" s="1061"/>
      <c r="D363" s="1106" t="s">
        <v>194</v>
      </c>
      <c r="E363" s="2226"/>
      <c r="F363" s="2225"/>
      <c r="G363" s="2227"/>
      <c r="H363" s="2227"/>
      <c r="I363" s="2229"/>
      <c r="J363" s="2227"/>
      <c r="K363" s="2231"/>
      <c r="L363" s="2231"/>
      <c r="M363" s="2229"/>
      <c r="N363" s="2222"/>
      <c r="O363" s="1064">
        <f>IF(B362="",0,1)</f>
        <v>0</v>
      </c>
    </row>
    <row r="364" spans="1:15" ht="9" customHeight="1">
      <c r="A364" s="2223"/>
      <c r="B364" s="2225"/>
      <c r="C364" s="1061"/>
      <c r="D364" s="1105" t="s">
        <v>193</v>
      </c>
      <c r="E364" s="2226"/>
      <c r="F364" s="2225"/>
      <c r="G364" s="2227"/>
      <c r="H364" s="2227"/>
      <c r="I364" s="2228"/>
      <c r="J364" s="2227"/>
      <c r="K364" s="2230"/>
      <c r="L364" s="2231"/>
      <c r="M364" s="2232"/>
      <c r="N364" s="2221"/>
    </row>
    <row r="365" spans="1:15" ht="9" customHeight="1">
      <c r="A365" s="2224"/>
      <c r="B365" s="2225"/>
      <c r="C365" s="1061"/>
      <c r="D365" s="1106" t="s">
        <v>194</v>
      </c>
      <c r="E365" s="2226"/>
      <c r="F365" s="2225"/>
      <c r="G365" s="2227"/>
      <c r="H365" s="2227"/>
      <c r="I365" s="2229"/>
      <c r="J365" s="2227"/>
      <c r="K365" s="2231"/>
      <c r="L365" s="2231"/>
      <c r="M365" s="2229"/>
      <c r="N365" s="2222"/>
      <c r="O365" s="1064">
        <f>IF(B364="",0,1)</f>
        <v>0</v>
      </c>
    </row>
    <row r="366" spans="1:15" ht="9" customHeight="1">
      <c r="A366" s="2223"/>
      <c r="B366" s="2225"/>
      <c r="C366" s="1061"/>
      <c r="D366" s="1105" t="s">
        <v>193</v>
      </c>
      <c r="E366" s="2226"/>
      <c r="F366" s="2225"/>
      <c r="G366" s="2227"/>
      <c r="H366" s="2227"/>
      <c r="I366" s="2228"/>
      <c r="J366" s="2227"/>
      <c r="K366" s="2230"/>
      <c r="L366" s="2231"/>
      <c r="M366" s="2232"/>
      <c r="N366" s="2221"/>
    </row>
    <row r="367" spans="1:15" ht="9" customHeight="1">
      <c r="A367" s="2224"/>
      <c r="B367" s="2225"/>
      <c r="C367" s="1061"/>
      <c r="D367" s="1106" t="s">
        <v>194</v>
      </c>
      <c r="E367" s="2226"/>
      <c r="F367" s="2225"/>
      <c r="G367" s="2227"/>
      <c r="H367" s="2227"/>
      <c r="I367" s="2229"/>
      <c r="J367" s="2227"/>
      <c r="K367" s="2231"/>
      <c r="L367" s="2231"/>
      <c r="M367" s="2229"/>
      <c r="N367" s="2222"/>
      <c r="O367" s="1064">
        <f>IF(B366="",0,1)</f>
        <v>0</v>
      </c>
    </row>
    <row r="368" spans="1:15" ht="9" customHeight="1">
      <c r="A368" s="2223"/>
      <c r="B368" s="2225"/>
      <c r="C368" s="1061"/>
      <c r="D368" s="1105" t="s">
        <v>193</v>
      </c>
      <c r="E368" s="2226"/>
      <c r="F368" s="2225"/>
      <c r="G368" s="2227"/>
      <c r="H368" s="2227"/>
      <c r="I368" s="2228"/>
      <c r="J368" s="2227"/>
      <c r="K368" s="2230"/>
      <c r="L368" s="2231"/>
      <c r="M368" s="2232"/>
      <c r="N368" s="2221"/>
    </row>
    <row r="369" spans="1:15" ht="9" customHeight="1">
      <c r="A369" s="2224"/>
      <c r="B369" s="2225"/>
      <c r="C369" s="1061"/>
      <c r="D369" s="1106" t="s">
        <v>194</v>
      </c>
      <c r="E369" s="2226"/>
      <c r="F369" s="2225"/>
      <c r="G369" s="2227"/>
      <c r="H369" s="2227"/>
      <c r="I369" s="2229"/>
      <c r="J369" s="2227"/>
      <c r="K369" s="2231"/>
      <c r="L369" s="2231"/>
      <c r="M369" s="2229"/>
      <c r="N369" s="2222"/>
      <c r="O369" s="1064">
        <f>IF(B368="",0,1)</f>
        <v>0</v>
      </c>
    </row>
    <row r="370" spans="1:15" ht="9" customHeight="1">
      <c r="A370" s="2223"/>
      <c r="B370" s="2225"/>
      <c r="C370" s="1061"/>
      <c r="D370" s="1105" t="s">
        <v>193</v>
      </c>
      <c r="E370" s="2226"/>
      <c r="F370" s="2225"/>
      <c r="G370" s="2227"/>
      <c r="H370" s="2227"/>
      <c r="I370" s="2228"/>
      <c r="J370" s="2227"/>
      <c r="K370" s="2230"/>
      <c r="L370" s="2231"/>
      <c r="M370" s="2232"/>
      <c r="N370" s="2221"/>
    </row>
    <row r="371" spans="1:15" ht="9" customHeight="1">
      <c r="A371" s="2224"/>
      <c r="B371" s="2225"/>
      <c r="C371" s="1061"/>
      <c r="D371" s="1106" t="s">
        <v>194</v>
      </c>
      <c r="E371" s="2226"/>
      <c r="F371" s="2225"/>
      <c r="G371" s="2227"/>
      <c r="H371" s="2227"/>
      <c r="I371" s="2229"/>
      <c r="J371" s="2227"/>
      <c r="K371" s="2231"/>
      <c r="L371" s="2231"/>
      <c r="M371" s="2229"/>
      <c r="N371" s="2222"/>
      <c r="O371" s="1064">
        <f>IF(B370="",0,1)</f>
        <v>0</v>
      </c>
    </row>
    <row r="372" spans="1:15" ht="9" customHeight="1">
      <c r="A372" s="2223"/>
      <c r="B372" s="2225"/>
      <c r="C372" s="1061"/>
      <c r="D372" s="1105" t="s">
        <v>193</v>
      </c>
      <c r="E372" s="2226"/>
      <c r="F372" s="2225"/>
      <c r="G372" s="2227"/>
      <c r="H372" s="2227"/>
      <c r="I372" s="2228"/>
      <c r="J372" s="2227"/>
      <c r="K372" s="2230"/>
      <c r="L372" s="2231"/>
      <c r="M372" s="2232"/>
      <c r="N372" s="2221"/>
    </row>
    <row r="373" spans="1:15" ht="9" customHeight="1">
      <c r="A373" s="2224"/>
      <c r="B373" s="2225"/>
      <c r="C373" s="1061"/>
      <c r="D373" s="1106" t="s">
        <v>194</v>
      </c>
      <c r="E373" s="2226"/>
      <c r="F373" s="2225"/>
      <c r="G373" s="2227"/>
      <c r="H373" s="2227"/>
      <c r="I373" s="2229"/>
      <c r="J373" s="2227"/>
      <c r="K373" s="2231"/>
      <c r="L373" s="2231"/>
      <c r="M373" s="2229"/>
      <c r="N373" s="2222"/>
      <c r="O373" s="1064">
        <f>IF(B372="",0,1)</f>
        <v>0</v>
      </c>
    </row>
    <row r="374" spans="1:15" ht="9" customHeight="1">
      <c r="A374" s="2223"/>
      <c r="B374" s="2225"/>
      <c r="C374" s="1061"/>
      <c r="D374" s="1105" t="s">
        <v>193</v>
      </c>
      <c r="E374" s="2226"/>
      <c r="F374" s="2225"/>
      <c r="G374" s="2227"/>
      <c r="H374" s="2227"/>
      <c r="I374" s="2228"/>
      <c r="J374" s="2227"/>
      <c r="K374" s="2230"/>
      <c r="L374" s="2231"/>
      <c r="M374" s="2232"/>
      <c r="N374" s="2221"/>
    </row>
    <row r="375" spans="1:15" ht="9" customHeight="1">
      <c r="A375" s="2224"/>
      <c r="B375" s="2225"/>
      <c r="C375" s="1061"/>
      <c r="D375" s="1106" t="s">
        <v>194</v>
      </c>
      <c r="E375" s="2226"/>
      <c r="F375" s="2225"/>
      <c r="G375" s="2227"/>
      <c r="H375" s="2227"/>
      <c r="I375" s="2229"/>
      <c r="J375" s="2227"/>
      <c r="K375" s="2231"/>
      <c r="L375" s="2231"/>
      <c r="M375" s="2229"/>
      <c r="N375" s="2222"/>
      <c r="O375" s="1064">
        <f>IF(B374="",0,1)</f>
        <v>0</v>
      </c>
    </row>
    <row r="376" spans="1:15" ht="9" customHeight="1">
      <c r="A376" s="2223"/>
      <c r="B376" s="2225"/>
      <c r="C376" s="1061"/>
      <c r="D376" s="1105" t="s">
        <v>193</v>
      </c>
      <c r="E376" s="2226"/>
      <c r="F376" s="2225"/>
      <c r="G376" s="2227"/>
      <c r="H376" s="2227"/>
      <c r="I376" s="2228"/>
      <c r="J376" s="2227"/>
      <c r="K376" s="2230"/>
      <c r="L376" s="2231"/>
      <c r="M376" s="2232"/>
      <c r="N376" s="2221"/>
    </row>
    <row r="377" spans="1:15" ht="9" customHeight="1">
      <c r="A377" s="2224"/>
      <c r="B377" s="2225"/>
      <c r="C377" s="1061"/>
      <c r="D377" s="1106" t="s">
        <v>194</v>
      </c>
      <c r="E377" s="2226"/>
      <c r="F377" s="2225"/>
      <c r="G377" s="2227"/>
      <c r="H377" s="2227"/>
      <c r="I377" s="2229"/>
      <c r="J377" s="2227"/>
      <c r="K377" s="2231"/>
      <c r="L377" s="2231"/>
      <c r="M377" s="2229"/>
      <c r="N377" s="2222"/>
      <c r="O377" s="1064">
        <f>IF(B376="",0,1)</f>
        <v>0</v>
      </c>
    </row>
    <row r="378" spans="1:15" ht="9" customHeight="1">
      <c r="A378" s="2223"/>
      <c r="B378" s="2225"/>
      <c r="C378" s="1061"/>
      <c r="D378" s="1105" t="s">
        <v>193</v>
      </c>
      <c r="E378" s="2226"/>
      <c r="F378" s="2225"/>
      <c r="G378" s="2227"/>
      <c r="H378" s="2227"/>
      <c r="I378" s="2228"/>
      <c r="J378" s="2227"/>
      <c r="K378" s="2230"/>
      <c r="L378" s="2231"/>
      <c r="M378" s="2232"/>
      <c r="N378" s="2221"/>
    </row>
    <row r="379" spans="1:15" ht="9" customHeight="1">
      <c r="A379" s="2224"/>
      <c r="B379" s="2225"/>
      <c r="C379" s="1061"/>
      <c r="D379" s="1106" t="s">
        <v>194</v>
      </c>
      <c r="E379" s="2226"/>
      <c r="F379" s="2225"/>
      <c r="G379" s="2227"/>
      <c r="H379" s="2227"/>
      <c r="I379" s="2229"/>
      <c r="J379" s="2227"/>
      <c r="K379" s="2231"/>
      <c r="L379" s="2231"/>
      <c r="M379" s="2229"/>
      <c r="N379" s="2222"/>
      <c r="O379" s="1064">
        <f>IF(B378="",0,1)</f>
        <v>0</v>
      </c>
    </row>
    <row r="380" spans="1:15" ht="9" customHeight="1">
      <c r="A380" s="2223"/>
      <c r="B380" s="2225"/>
      <c r="C380" s="1061"/>
      <c r="D380" s="1105" t="s">
        <v>193</v>
      </c>
      <c r="E380" s="2226"/>
      <c r="F380" s="2225"/>
      <c r="G380" s="2227"/>
      <c r="H380" s="2227"/>
      <c r="I380" s="2228"/>
      <c r="J380" s="2227"/>
      <c r="K380" s="2230"/>
      <c r="L380" s="2231"/>
      <c r="M380" s="2232"/>
      <c r="N380" s="2221"/>
    </row>
    <row r="381" spans="1:15" ht="9" customHeight="1">
      <c r="A381" s="2224"/>
      <c r="B381" s="2225"/>
      <c r="C381" s="1061"/>
      <c r="D381" s="1106" t="s">
        <v>194</v>
      </c>
      <c r="E381" s="2226"/>
      <c r="F381" s="2225"/>
      <c r="G381" s="2227"/>
      <c r="H381" s="2227"/>
      <c r="I381" s="2229"/>
      <c r="J381" s="2227"/>
      <c r="K381" s="2231"/>
      <c r="L381" s="2231"/>
      <c r="M381" s="2229"/>
      <c r="N381" s="2222"/>
      <c r="O381" s="1064">
        <f>IF(B380="",0,1)</f>
        <v>0</v>
      </c>
    </row>
    <row r="382" spans="1:15" ht="9" customHeight="1">
      <c r="A382" s="2223"/>
      <c r="B382" s="2225"/>
      <c r="C382" s="1061"/>
      <c r="D382" s="1105" t="s">
        <v>193</v>
      </c>
      <c r="E382" s="2226"/>
      <c r="F382" s="2225"/>
      <c r="G382" s="2227"/>
      <c r="H382" s="2227"/>
      <c r="I382" s="2228"/>
      <c r="J382" s="2227"/>
      <c r="K382" s="2230"/>
      <c r="L382" s="2231"/>
      <c r="M382" s="2232"/>
      <c r="N382" s="2221"/>
    </row>
    <row r="383" spans="1:15" ht="9" customHeight="1">
      <c r="A383" s="2224"/>
      <c r="B383" s="2225"/>
      <c r="C383" s="1061"/>
      <c r="D383" s="1106" t="s">
        <v>194</v>
      </c>
      <c r="E383" s="2226"/>
      <c r="F383" s="2225"/>
      <c r="G383" s="2227"/>
      <c r="H383" s="2227"/>
      <c r="I383" s="2229"/>
      <c r="J383" s="2227"/>
      <c r="K383" s="2231"/>
      <c r="L383" s="2231"/>
      <c r="M383" s="2229"/>
      <c r="N383" s="2222"/>
      <c r="O383" s="1064">
        <f>IF(B382="",0,1)</f>
        <v>0</v>
      </c>
    </row>
    <row r="384" spans="1:15" ht="9" customHeight="1">
      <c r="A384" s="2223"/>
      <c r="B384" s="2225"/>
      <c r="C384" s="1061"/>
      <c r="D384" s="1105" t="s">
        <v>193</v>
      </c>
      <c r="E384" s="2226"/>
      <c r="F384" s="2225"/>
      <c r="G384" s="2227"/>
      <c r="H384" s="2227"/>
      <c r="I384" s="2228"/>
      <c r="J384" s="2227"/>
      <c r="K384" s="2230"/>
      <c r="L384" s="2231"/>
      <c r="M384" s="2232"/>
      <c r="N384" s="2221"/>
    </row>
    <row r="385" spans="1:15" ht="9" customHeight="1">
      <c r="A385" s="2224"/>
      <c r="B385" s="2225"/>
      <c r="C385" s="1061"/>
      <c r="D385" s="1106" t="s">
        <v>194</v>
      </c>
      <c r="E385" s="2226"/>
      <c r="F385" s="2225"/>
      <c r="G385" s="2227"/>
      <c r="H385" s="2227"/>
      <c r="I385" s="2229"/>
      <c r="J385" s="2227"/>
      <c r="K385" s="2231"/>
      <c r="L385" s="2231"/>
      <c r="M385" s="2229"/>
      <c r="N385" s="2222"/>
      <c r="O385" s="1064">
        <f>IF(B384="",0,1)</f>
        <v>0</v>
      </c>
    </row>
    <row r="386" spans="1:15" ht="9" customHeight="1">
      <c r="A386" s="2223"/>
      <c r="B386" s="2225"/>
      <c r="C386" s="1061"/>
      <c r="D386" s="1105" t="s">
        <v>193</v>
      </c>
      <c r="E386" s="2226"/>
      <c r="F386" s="2225"/>
      <c r="G386" s="2227"/>
      <c r="H386" s="2227"/>
      <c r="I386" s="2228"/>
      <c r="J386" s="2227"/>
      <c r="K386" s="2230"/>
      <c r="L386" s="2231"/>
      <c r="M386" s="2232"/>
      <c r="N386" s="2221"/>
    </row>
    <row r="387" spans="1:15" ht="9" customHeight="1">
      <c r="A387" s="2224"/>
      <c r="B387" s="2225"/>
      <c r="C387" s="1061"/>
      <c r="D387" s="1106" t="s">
        <v>194</v>
      </c>
      <c r="E387" s="2226"/>
      <c r="F387" s="2225"/>
      <c r="G387" s="2227"/>
      <c r="H387" s="2227"/>
      <c r="I387" s="2229"/>
      <c r="J387" s="2227"/>
      <c r="K387" s="2231"/>
      <c r="L387" s="2231"/>
      <c r="M387" s="2229"/>
      <c r="N387" s="2222"/>
      <c r="O387" s="1064">
        <f>IF(B386="",0,1)</f>
        <v>0</v>
      </c>
    </row>
    <row r="388" spans="1:15" ht="9" customHeight="1">
      <c r="A388" s="2223"/>
      <c r="B388" s="2225"/>
      <c r="C388" s="1061"/>
      <c r="D388" s="1105" t="s">
        <v>193</v>
      </c>
      <c r="E388" s="2226"/>
      <c r="F388" s="2225"/>
      <c r="G388" s="2227"/>
      <c r="H388" s="2227"/>
      <c r="I388" s="2228"/>
      <c r="J388" s="2227"/>
      <c r="K388" s="2230"/>
      <c r="L388" s="2231"/>
      <c r="M388" s="2232"/>
      <c r="N388" s="2221"/>
    </row>
    <row r="389" spans="1:15" ht="9" customHeight="1">
      <c r="A389" s="2224"/>
      <c r="B389" s="2225"/>
      <c r="C389" s="1061"/>
      <c r="D389" s="1106" t="s">
        <v>194</v>
      </c>
      <c r="E389" s="2226"/>
      <c r="F389" s="2225"/>
      <c r="G389" s="2227"/>
      <c r="H389" s="2227"/>
      <c r="I389" s="2229"/>
      <c r="J389" s="2227"/>
      <c r="K389" s="2231"/>
      <c r="L389" s="2231"/>
      <c r="M389" s="2229"/>
      <c r="N389" s="2222"/>
      <c r="O389" s="1064">
        <f>IF(B388="",0,1)</f>
        <v>0</v>
      </c>
    </row>
    <row r="390" spans="1:15" ht="9" customHeight="1">
      <c r="A390" s="2223"/>
      <c r="B390" s="2225"/>
      <c r="C390" s="1061"/>
      <c r="D390" s="1105" t="s">
        <v>193</v>
      </c>
      <c r="E390" s="2226"/>
      <c r="F390" s="2225"/>
      <c r="G390" s="2227"/>
      <c r="H390" s="2227"/>
      <c r="I390" s="2228"/>
      <c r="J390" s="2227"/>
      <c r="K390" s="2230"/>
      <c r="L390" s="2231"/>
      <c r="M390" s="2232"/>
      <c r="N390" s="2221"/>
    </row>
    <row r="391" spans="1:15" ht="9" customHeight="1">
      <c r="A391" s="2224"/>
      <c r="B391" s="2225"/>
      <c r="C391" s="1061"/>
      <c r="D391" s="1106" t="s">
        <v>194</v>
      </c>
      <c r="E391" s="2226"/>
      <c r="F391" s="2225"/>
      <c r="G391" s="2227"/>
      <c r="H391" s="2227"/>
      <c r="I391" s="2229"/>
      <c r="J391" s="2227"/>
      <c r="K391" s="2231"/>
      <c r="L391" s="2231"/>
      <c r="M391" s="2229"/>
      <c r="N391" s="2222"/>
      <c r="O391" s="1064">
        <f>IF(B390="",0,1)</f>
        <v>0</v>
      </c>
    </row>
    <row r="392" spans="1:15" ht="9" customHeight="1">
      <c r="A392" s="2223"/>
      <c r="B392" s="2225"/>
      <c r="C392" s="1061"/>
      <c r="D392" s="1105" t="s">
        <v>193</v>
      </c>
      <c r="E392" s="2226"/>
      <c r="F392" s="2225"/>
      <c r="G392" s="2227"/>
      <c r="H392" s="2227"/>
      <c r="I392" s="2228"/>
      <c r="J392" s="2227"/>
      <c r="K392" s="2230"/>
      <c r="L392" s="2231"/>
      <c r="M392" s="2232"/>
      <c r="N392" s="2221"/>
    </row>
    <row r="393" spans="1:15" ht="9" customHeight="1">
      <c r="A393" s="2224"/>
      <c r="B393" s="2225"/>
      <c r="C393" s="1061"/>
      <c r="D393" s="1106" t="s">
        <v>194</v>
      </c>
      <c r="E393" s="2226"/>
      <c r="F393" s="2225"/>
      <c r="G393" s="2227"/>
      <c r="H393" s="2227"/>
      <c r="I393" s="2229"/>
      <c r="J393" s="2227"/>
      <c r="K393" s="2231"/>
      <c r="L393" s="2231"/>
      <c r="M393" s="2229"/>
      <c r="N393" s="2222"/>
      <c r="O393" s="1064">
        <f>IF(B392="",0,1)</f>
        <v>0</v>
      </c>
    </row>
    <row r="394" spans="1:15" ht="9" customHeight="1">
      <c r="A394" s="2223"/>
      <c r="B394" s="2225"/>
      <c r="C394" s="1061"/>
      <c r="D394" s="1105" t="s">
        <v>193</v>
      </c>
      <c r="E394" s="2226"/>
      <c r="F394" s="2225"/>
      <c r="G394" s="2227"/>
      <c r="H394" s="2227"/>
      <c r="I394" s="2228"/>
      <c r="J394" s="2227"/>
      <c r="K394" s="2230"/>
      <c r="L394" s="2231"/>
      <c r="M394" s="2232"/>
      <c r="N394" s="2221"/>
    </row>
    <row r="395" spans="1:15" ht="9" customHeight="1">
      <c r="A395" s="2224"/>
      <c r="B395" s="2225"/>
      <c r="C395" s="1061"/>
      <c r="D395" s="1106" t="s">
        <v>194</v>
      </c>
      <c r="E395" s="2226"/>
      <c r="F395" s="2225"/>
      <c r="G395" s="2227"/>
      <c r="H395" s="2227"/>
      <c r="I395" s="2229"/>
      <c r="J395" s="2227"/>
      <c r="K395" s="2231"/>
      <c r="L395" s="2231"/>
      <c r="M395" s="2229"/>
      <c r="N395" s="2222"/>
      <c r="O395" s="1064">
        <f>IF(B394="",0,1)</f>
        <v>0</v>
      </c>
    </row>
    <row r="396" spans="1:15" ht="9" customHeight="1">
      <c r="A396" s="2223"/>
      <c r="B396" s="2225"/>
      <c r="C396" s="1061"/>
      <c r="D396" s="1105" t="s">
        <v>193</v>
      </c>
      <c r="E396" s="2226"/>
      <c r="F396" s="2225"/>
      <c r="G396" s="2227"/>
      <c r="H396" s="2227"/>
      <c r="I396" s="2228"/>
      <c r="J396" s="2227"/>
      <c r="K396" s="2230"/>
      <c r="L396" s="2231"/>
      <c r="M396" s="2232"/>
      <c r="N396" s="2221"/>
    </row>
    <row r="397" spans="1:15" ht="9" customHeight="1">
      <c r="A397" s="2224"/>
      <c r="B397" s="2225"/>
      <c r="C397" s="1061"/>
      <c r="D397" s="1106" t="s">
        <v>194</v>
      </c>
      <c r="E397" s="2226"/>
      <c r="F397" s="2225"/>
      <c r="G397" s="2227"/>
      <c r="H397" s="2227"/>
      <c r="I397" s="2229"/>
      <c r="J397" s="2227"/>
      <c r="K397" s="2231"/>
      <c r="L397" s="2231"/>
      <c r="M397" s="2229"/>
      <c r="N397" s="2222"/>
      <c r="O397" s="1064">
        <f>IF(B396="",0,1)</f>
        <v>0</v>
      </c>
    </row>
    <row r="398" spans="1:15" ht="9" customHeight="1">
      <c r="A398" s="2223"/>
      <c r="B398" s="2225"/>
      <c r="C398" s="1061"/>
      <c r="D398" s="1105" t="s">
        <v>193</v>
      </c>
      <c r="E398" s="2226"/>
      <c r="F398" s="2225"/>
      <c r="G398" s="2227"/>
      <c r="H398" s="2227"/>
      <c r="I398" s="2228"/>
      <c r="J398" s="2227"/>
      <c r="K398" s="2230"/>
      <c r="L398" s="2231"/>
      <c r="M398" s="2232"/>
      <c r="N398" s="2221"/>
    </row>
    <row r="399" spans="1:15" ht="9" customHeight="1" thickBot="1">
      <c r="A399" s="2224"/>
      <c r="B399" s="2225"/>
      <c r="C399" s="1061"/>
      <c r="D399" s="1106" t="s">
        <v>194</v>
      </c>
      <c r="E399" s="2226"/>
      <c r="F399" s="2225"/>
      <c r="G399" s="2227"/>
      <c r="H399" s="2227"/>
      <c r="I399" s="2229"/>
      <c r="J399" s="2227"/>
      <c r="K399" s="2231"/>
      <c r="L399" s="2231"/>
      <c r="M399" s="2229"/>
      <c r="N399" s="2222"/>
      <c r="O399" s="1064">
        <f>IF(B398="",0,1)</f>
        <v>0</v>
      </c>
    </row>
    <row r="400" spans="1:15">
      <c r="A400" s="2212" t="s">
        <v>466</v>
      </c>
      <c r="B400" s="2215" t="s">
        <v>2311</v>
      </c>
      <c r="C400" s="2215"/>
      <c r="D400" s="2218"/>
      <c r="E400" s="2215" t="s">
        <v>94</v>
      </c>
      <c r="F400" s="2215"/>
      <c r="G400" s="2194" t="s">
        <v>93</v>
      </c>
      <c r="H400" s="2194"/>
      <c r="I400" s="2194" t="s">
        <v>406</v>
      </c>
      <c r="J400" s="2194" t="s">
        <v>1909</v>
      </c>
      <c r="K400" s="2194" t="s">
        <v>1910</v>
      </c>
      <c r="L400" s="2195"/>
      <c r="M400" s="2194" t="s">
        <v>1911</v>
      </c>
      <c r="N400" s="2200" t="s">
        <v>404</v>
      </c>
      <c r="O400" s="1064">
        <f>SUM(O353:O399)</f>
        <v>0</v>
      </c>
    </row>
    <row r="401" spans="1:19" ht="12.75" customHeight="1">
      <c r="A401" s="2213"/>
      <c r="B401" s="2216"/>
      <c r="C401" s="2219"/>
      <c r="D401" s="2216"/>
      <c r="E401" s="2216"/>
      <c r="F401" s="2219"/>
      <c r="G401" s="2196"/>
      <c r="H401" s="2196"/>
      <c r="I401" s="2196"/>
      <c r="J401" s="2197"/>
      <c r="K401" s="2196"/>
      <c r="L401" s="2197"/>
      <c r="M401" s="2196"/>
      <c r="N401" s="2201"/>
      <c r="O401" s="2206"/>
    </row>
    <row r="402" spans="1:19" ht="12.75" customHeight="1">
      <c r="A402" s="2214"/>
      <c r="B402" s="2217"/>
      <c r="C402" s="2220"/>
      <c r="D402" s="2217"/>
      <c r="E402" s="2217"/>
      <c r="F402" s="2220"/>
      <c r="G402" s="1059"/>
      <c r="H402" s="1059" t="s">
        <v>405</v>
      </c>
      <c r="I402" s="2198"/>
      <c r="J402" s="2199"/>
      <c r="K402" s="2198"/>
      <c r="L402" s="2199"/>
      <c r="M402" s="2198"/>
      <c r="N402" s="2202"/>
      <c r="O402" s="2206"/>
    </row>
    <row r="403" spans="1:19" ht="9" customHeight="1">
      <c r="A403" s="1093" t="s">
        <v>1558</v>
      </c>
      <c r="B403" s="2184">
        <v>1</v>
      </c>
      <c r="C403" s="2182"/>
      <c r="D403" s="1638"/>
      <c r="E403" s="2180">
        <f>SUM(E350:E399)</f>
        <v>400</v>
      </c>
      <c r="F403" s="2184"/>
      <c r="G403" s="2207">
        <f>SUM(G350:H399)</f>
        <v>123000</v>
      </c>
      <c r="H403" s="2208"/>
      <c r="I403" s="2192">
        <v>1</v>
      </c>
      <c r="J403" s="2185">
        <f>G403*I403</f>
        <v>123000</v>
      </c>
      <c r="K403" s="1057"/>
      <c r="L403" s="1058" t="s">
        <v>193</v>
      </c>
      <c r="M403" s="2187"/>
      <c r="N403" s="2176"/>
    </row>
    <row r="404" spans="1:19" ht="9" customHeight="1">
      <c r="A404" s="1094" t="s">
        <v>407</v>
      </c>
      <c r="B404" s="2181"/>
      <c r="C404" s="1641"/>
      <c r="D404" s="1642"/>
      <c r="E404" s="2183"/>
      <c r="F404" s="2181"/>
      <c r="G404" s="2209"/>
      <c r="H404" s="2210"/>
      <c r="I404" s="2177"/>
      <c r="J404" s="2186"/>
      <c r="K404" s="1057" t="str">
        <f>IF('Page 7'!Z294=1,"X",IF('Page 7'!Z297=1,"X",""))</f>
        <v/>
      </c>
      <c r="L404" s="1055" t="s">
        <v>194</v>
      </c>
      <c r="M404" s="2177"/>
      <c r="N404" s="2177"/>
    </row>
    <row r="405" spans="1:19" ht="9" customHeight="1">
      <c r="A405" s="2204">
        <f>A352</f>
        <v>0</v>
      </c>
      <c r="B405" s="2184">
        <f>O400</f>
        <v>0</v>
      </c>
      <c r="C405" s="2182"/>
      <c r="D405" s="1638"/>
      <c r="E405" s="2180">
        <f>SUM(E352:E399)</f>
        <v>0</v>
      </c>
      <c r="F405" s="2184"/>
      <c r="G405" s="2188"/>
      <c r="H405" s="2189"/>
      <c r="I405" s="2192" t="e">
        <f>'10% Package Page 8'!O$23</f>
        <v>#DIV/0!</v>
      </c>
      <c r="J405" s="2185" t="e">
        <f>G405*I405</f>
        <v>#DIV/0!</v>
      </c>
      <c r="K405" s="1057" t="str">
        <f>IF('Page 7'!$Z$39+'Page 7'!$Z$42&lt;1,"X","")</f>
        <v>X</v>
      </c>
      <c r="L405" s="1058" t="s">
        <v>193</v>
      </c>
      <c r="M405" s="2193"/>
      <c r="N405" s="2174"/>
      <c r="P405" s="1064" t="s">
        <v>418</v>
      </c>
      <c r="Q405" s="1064" t="s">
        <v>2115</v>
      </c>
      <c r="R405" s="1064" t="s">
        <v>2234</v>
      </c>
      <c r="S405" s="1064" t="s">
        <v>2235</v>
      </c>
    </row>
    <row r="406" spans="1:19" ht="9" customHeight="1">
      <c r="A406" s="2205"/>
      <c r="B406" s="2181"/>
      <c r="C406" s="1641"/>
      <c r="D406" s="1642"/>
      <c r="E406" s="2183"/>
      <c r="F406" s="2181"/>
      <c r="G406" s="2190"/>
      <c r="H406" s="2191"/>
      <c r="I406" s="2177"/>
      <c r="J406" s="2186"/>
      <c r="K406" s="1057" t="str">
        <f>IF('Page 7'!$Z$39=1,"X",IF('Page 7'!$Z$42=1,"X",""))</f>
        <v/>
      </c>
      <c r="L406" s="1055" t="s">
        <v>194</v>
      </c>
      <c r="M406" s="2175"/>
      <c r="N406" s="2175"/>
      <c r="P406" s="1064">
        <f>B405</f>
        <v>0</v>
      </c>
      <c r="Q406" s="1070">
        <f>E405</f>
        <v>0</v>
      </c>
      <c r="R406" s="1070">
        <f>G405</f>
        <v>0</v>
      </c>
      <c r="S406" s="1070" t="e">
        <f>J405</f>
        <v>#DIV/0!</v>
      </c>
    </row>
    <row r="407" spans="1:19" ht="30.75" customHeight="1">
      <c r="A407" s="2203" t="s">
        <v>95</v>
      </c>
      <c r="B407" s="1637"/>
      <c r="C407" s="1637"/>
      <c r="D407" s="1637"/>
      <c r="E407" s="1637"/>
      <c r="F407" s="1637"/>
      <c r="G407" s="1637"/>
      <c r="H407" s="1637"/>
      <c r="I407" s="1637"/>
      <c r="J407" s="1637"/>
      <c r="K407" s="1637"/>
      <c r="L407" s="1637"/>
      <c r="M407" s="1637"/>
      <c r="N407" s="1637"/>
    </row>
    <row r="408" spans="1:19" ht="25.5" customHeight="1">
      <c r="A408" s="2172" t="s">
        <v>2366</v>
      </c>
      <c r="B408" s="2173"/>
      <c r="C408" s="2173"/>
      <c r="D408" s="2173"/>
      <c r="E408" s="2173"/>
      <c r="F408" s="2173"/>
      <c r="G408" s="2173"/>
      <c r="H408" s="2173"/>
      <c r="I408" s="2173"/>
      <c r="J408" s="2173"/>
      <c r="K408" s="2173"/>
      <c r="L408" s="2173"/>
      <c r="M408" s="2173"/>
      <c r="N408" s="2173"/>
    </row>
    <row r="409" spans="1:19" ht="15.75">
      <c r="A409" s="1649" t="s">
        <v>1900</v>
      </c>
      <c r="B409" s="1586"/>
      <c r="C409" s="1586"/>
      <c r="D409" s="1586"/>
      <c r="E409" s="1586"/>
      <c r="F409" s="1586"/>
      <c r="G409" s="1586"/>
      <c r="H409" s="1586"/>
      <c r="I409" s="1586"/>
      <c r="J409" s="1586"/>
      <c r="K409" s="1586"/>
      <c r="L409" s="1586"/>
      <c r="M409" s="1586"/>
      <c r="N409" s="1586"/>
    </row>
    <row r="410" spans="1:19" ht="15.75">
      <c r="A410" s="2211" t="s">
        <v>1901</v>
      </c>
      <c r="B410" s="1586"/>
      <c r="C410" s="1586"/>
      <c r="D410" s="1586"/>
      <c r="E410" s="1586"/>
      <c r="F410" s="1586"/>
      <c r="G410" s="1586"/>
      <c r="H410" s="1586"/>
      <c r="I410" s="1586"/>
      <c r="J410" s="1586"/>
      <c r="K410" s="1586"/>
      <c r="L410" s="1586"/>
      <c r="M410" s="1586"/>
      <c r="N410" s="1586"/>
    </row>
    <row r="411" spans="1:19" ht="15.75">
      <c r="A411" s="2211" t="s">
        <v>1902</v>
      </c>
      <c r="B411" s="1586"/>
      <c r="C411" s="1586"/>
      <c r="D411" s="1586"/>
      <c r="E411" s="1586"/>
      <c r="F411" s="1586"/>
      <c r="G411" s="1586"/>
      <c r="H411" s="1586"/>
      <c r="I411" s="1586"/>
      <c r="J411" s="1586"/>
      <c r="K411" s="1586"/>
      <c r="L411" s="1586"/>
      <c r="M411" s="1586"/>
      <c r="N411" s="1586"/>
    </row>
    <row r="412" spans="1:19">
      <c r="A412" s="247"/>
    </row>
    <row r="413" spans="1:19" ht="48.75" customHeight="1">
      <c r="A413" s="1718" t="s">
        <v>1903</v>
      </c>
      <c r="B413" s="1520"/>
      <c r="C413" s="1520"/>
      <c r="D413" s="1520"/>
      <c r="E413" s="1520"/>
      <c r="F413" s="1520"/>
      <c r="G413" s="1520"/>
      <c r="H413" s="1520"/>
      <c r="I413" s="1520"/>
      <c r="J413" s="1520"/>
      <c r="K413" s="1520"/>
      <c r="L413" s="1520"/>
      <c r="M413" s="1520"/>
      <c r="N413" s="1520"/>
    </row>
    <row r="414" spans="1:19" ht="13.5" thickBot="1">
      <c r="G414" s="114" t="s">
        <v>1904</v>
      </c>
      <c r="H414" s="1027"/>
    </row>
    <row r="415" spans="1:19">
      <c r="A415" s="2242" t="s">
        <v>466</v>
      </c>
      <c r="B415" s="2245" t="s">
        <v>1905</v>
      </c>
      <c r="C415" s="2245" t="s">
        <v>1906</v>
      </c>
      <c r="D415" s="2248"/>
      <c r="E415" s="2245" t="s">
        <v>1907</v>
      </c>
      <c r="F415" s="2245" t="s">
        <v>1908</v>
      </c>
      <c r="G415" s="2235" t="s">
        <v>93</v>
      </c>
      <c r="H415" s="2235"/>
      <c r="I415" s="2235" t="s">
        <v>406</v>
      </c>
      <c r="J415" s="2235" t="s">
        <v>1909</v>
      </c>
      <c r="K415" s="2235" t="s">
        <v>1910</v>
      </c>
      <c r="L415" s="1736"/>
      <c r="M415" s="2235" t="s">
        <v>1911</v>
      </c>
      <c r="N415" s="2238" t="s">
        <v>404</v>
      </c>
    </row>
    <row r="416" spans="1:19" ht="12.75" customHeight="1">
      <c r="A416" s="2243"/>
      <c r="B416" s="2246"/>
      <c r="C416" s="2249"/>
      <c r="D416" s="2246"/>
      <c r="E416" s="2246"/>
      <c r="F416" s="2249"/>
      <c r="G416" s="2236"/>
      <c r="H416" s="2236"/>
      <c r="I416" s="2236"/>
      <c r="J416" s="1504"/>
      <c r="K416" s="2236"/>
      <c r="L416" s="1504"/>
      <c r="M416" s="2236"/>
      <c r="N416" s="2239"/>
      <c r="O416" s="1069"/>
    </row>
    <row r="417" spans="1:15">
      <c r="A417" s="2244"/>
      <c r="B417" s="2247"/>
      <c r="C417" s="2241"/>
      <c r="D417" s="2247"/>
      <c r="E417" s="2247"/>
      <c r="F417" s="2241"/>
      <c r="G417" s="1056"/>
      <c r="H417" s="1056" t="s">
        <v>405</v>
      </c>
      <c r="I417" s="2237"/>
      <c r="J417" s="1505"/>
      <c r="K417" s="2237"/>
      <c r="L417" s="1505"/>
      <c r="M417" s="2237"/>
      <c r="N417" s="2234"/>
      <c r="O417" s="1069"/>
    </row>
    <row r="418" spans="1:15" ht="9" customHeight="1">
      <c r="A418" s="1095" t="s">
        <v>1558</v>
      </c>
      <c r="B418" s="2184" t="s">
        <v>1557</v>
      </c>
      <c r="C418" s="1057" t="s">
        <v>1437</v>
      </c>
      <c r="D418" s="1103" t="s">
        <v>193</v>
      </c>
      <c r="E418" s="2180">
        <v>400</v>
      </c>
      <c r="F418" s="2240">
        <v>2</v>
      </c>
      <c r="G418" s="2207">
        <v>123000</v>
      </c>
      <c r="H418" s="2208"/>
      <c r="I418" s="2192">
        <v>1</v>
      </c>
      <c r="J418" s="2185">
        <v>123000</v>
      </c>
      <c r="K418" s="1057" t="str">
        <f>IF('Page 7'!$Z$39+'Page 7'!$Z$42&lt;1,"X","")</f>
        <v>X</v>
      </c>
      <c r="L418" s="1058" t="s">
        <v>193</v>
      </c>
      <c r="M418" s="2187">
        <v>36525</v>
      </c>
      <c r="N418" s="2233">
        <v>36892</v>
      </c>
    </row>
    <row r="419" spans="1:15" ht="9" customHeight="1">
      <c r="A419" s="1096" t="s">
        <v>407</v>
      </c>
      <c r="B419" s="2181"/>
      <c r="C419" s="1057"/>
      <c r="D419" s="1104" t="s">
        <v>194</v>
      </c>
      <c r="E419" s="2183"/>
      <c r="F419" s="2241"/>
      <c r="G419" s="2209"/>
      <c r="H419" s="2210"/>
      <c r="I419" s="2177"/>
      <c r="J419" s="2186"/>
      <c r="K419" s="1057" t="str">
        <f>IF('Page 7'!$Z$39=1,"X",IF('Page 7'!$Z$42=1,"X",""))</f>
        <v/>
      </c>
      <c r="L419" s="1055" t="s">
        <v>194</v>
      </c>
      <c r="M419" s="2177"/>
      <c r="N419" s="2234"/>
    </row>
    <row r="420" spans="1:15" ht="9" customHeight="1">
      <c r="A420" s="2223"/>
      <c r="B420" s="2225"/>
      <c r="C420" s="1061"/>
      <c r="D420" s="1105" t="s">
        <v>193</v>
      </c>
      <c r="E420" s="2226"/>
      <c r="F420" s="2225"/>
      <c r="G420" s="2227"/>
      <c r="H420" s="2227"/>
      <c r="I420" s="2228"/>
      <c r="J420" s="2227"/>
      <c r="K420" s="2230"/>
      <c r="L420" s="2231"/>
      <c r="M420" s="2232"/>
      <c r="N420" s="2221"/>
    </row>
    <row r="421" spans="1:15" ht="9" customHeight="1">
      <c r="A421" s="2224"/>
      <c r="B421" s="2225"/>
      <c r="C421" s="1061"/>
      <c r="D421" s="1106" t="s">
        <v>194</v>
      </c>
      <c r="E421" s="2226"/>
      <c r="F421" s="2225"/>
      <c r="G421" s="2227"/>
      <c r="H421" s="2227"/>
      <c r="I421" s="2229"/>
      <c r="J421" s="2227"/>
      <c r="K421" s="2231"/>
      <c r="L421" s="2231"/>
      <c r="M421" s="2229"/>
      <c r="N421" s="2222"/>
      <c r="O421" s="1064">
        <f>IF(B420="",0,1)</f>
        <v>0</v>
      </c>
    </row>
    <row r="422" spans="1:15" ht="9" customHeight="1">
      <c r="A422" s="2223"/>
      <c r="B422" s="2225"/>
      <c r="C422" s="1061"/>
      <c r="D422" s="1105" t="s">
        <v>193</v>
      </c>
      <c r="E422" s="2226"/>
      <c r="F422" s="2225"/>
      <c r="G422" s="2227"/>
      <c r="H422" s="2227"/>
      <c r="I422" s="2228"/>
      <c r="J422" s="2227"/>
      <c r="K422" s="2230"/>
      <c r="L422" s="2231"/>
      <c r="M422" s="2232"/>
      <c r="N422" s="2221"/>
    </row>
    <row r="423" spans="1:15" ht="9" customHeight="1">
      <c r="A423" s="2224"/>
      <c r="B423" s="2225"/>
      <c r="C423" s="1061"/>
      <c r="D423" s="1106" t="s">
        <v>194</v>
      </c>
      <c r="E423" s="2226"/>
      <c r="F423" s="2225"/>
      <c r="G423" s="2227"/>
      <c r="H423" s="2227"/>
      <c r="I423" s="2229"/>
      <c r="J423" s="2227"/>
      <c r="K423" s="2231"/>
      <c r="L423" s="2231"/>
      <c r="M423" s="2229"/>
      <c r="N423" s="2222"/>
      <c r="O423" s="1064">
        <f>IF(B422="",0,1)</f>
        <v>0</v>
      </c>
    </row>
    <row r="424" spans="1:15" ht="9" customHeight="1">
      <c r="A424" s="2223"/>
      <c r="B424" s="2225"/>
      <c r="C424" s="1061"/>
      <c r="D424" s="1105" t="s">
        <v>193</v>
      </c>
      <c r="E424" s="2226"/>
      <c r="F424" s="2225"/>
      <c r="G424" s="2227"/>
      <c r="H424" s="2227"/>
      <c r="I424" s="2228"/>
      <c r="J424" s="2227"/>
      <c r="K424" s="2230"/>
      <c r="L424" s="2231"/>
      <c r="M424" s="2232"/>
      <c r="N424" s="2221"/>
    </row>
    <row r="425" spans="1:15" ht="9" customHeight="1">
      <c r="A425" s="2224"/>
      <c r="B425" s="2225"/>
      <c r="C425" s="1061"/>
      <c r="D425" s="1106" t="s">
        <v>194</v>
      </c>
      <c r="E425" s="2226"/>
      <c r="F425" s="2225"/>
      <c r="G425" s="2227"/>
      <c r="H425" s="2227"/>
      <c r="I425" s="2229"/>
      <c r="J425" s="2227"/>
      <c r="K425" s="2231"/>
      <c r="L425" s="2231"/>
      <c r="M425" s="2229"/>
      <c r="N425" s="2222"/>
      <c r="O425" s="1064">
        <f>IF(B424="",0,1)</f>
        <v>0</v>
      </c>
    </row>
    <row r="426" spans="1:15" ht="9" customHeight="1">
      <c r="A426" s="2223"/>
      <c r="B426" s="2225"/>
      <c r="C426" s="1061"/>
      <c r="D426" s="1105" t="s">
        <v>193</v>
      </c>
      <c r="E426" s="2226"/>
      <c r="F426" s="2225"/>
      <c r="G426" s="2227"/>
      <c r="H426" s="2227"/>
      <c r="I426" s="2228"/>
      <c r="J426" s="2227"/>
      <c r="K426" s="2230"/>
      <c r="L426" s="2231"/>
      <c r="M426" s="2232"/>
      <c r="N426" s="2221"/>
    </row>
    <row r="427" spans="1:15" ht="9" customHeight="1">
      <c r="A427" s="2224"/>
      <c r="B427" s="2225"/>
      <c r="C427" s="1061"/>
      <c r="D427" s="1106" t="s">
        <v>194</v>
      </c>
      <c r="E427" s="2226"/>
      <c r="F427" s="2225"/>
      <c r="G427" s="2227"/>
      <c r="H427" s="2227"/>
      <c r="I427" s="2229"/>
      <c r="J427" s="2227"/>
      <c r="K427" s="2231"/>
      <c r="L427" s="2231"/>
      <c r="M427" s="2229"/>
      <c r="N427" s="2222"/>
      <c r="O427" s="1064">
        <f>IF(B426="",0,1)</f>
        <v>0</v>
      </c>
    </row>
    <row r="428" spans="1:15" ht="9" customHeight="1">
      <c r="A428" s="2223"/>
      <c r="B428" s="2225"/>
      <c r="C428" s="1061"/>
      <c r="D428" s="1105" t="s">
        <v>193</v>
      </c>
      <c r="E428" s="2226"/>
      <c r="F428" s="2225"/>
      <c r="G428" s="2227"/>
      <c r="H428" s="2227"/>
      <c r="I428" s="2228"/>
      <c r="J428" s="2227"/>
      <c r="K428" s="2230"/>
      <c r="L428" s="2231"/>
      <c r="M428" s="2232"/>
      <c r="N428" s="2221"/>
    </row>
    <row r="429" spans="1:15" ht="9" customHeight="1">
      <c r="A429" s="2224"/>
      <c r="B429" s="2225"/>
      <c r="C429" s="1061"/>
      <c r="D429" s="1106" t="s">
        <v>194</v>
      </c>
      <c r="E429" s="2226"/>
      <c r="F429" s="2225"/>
      <c r="G429" s="2227"/>
      <c r="H429" s="2227"/>
      <c r="I429" s="2229"/>
      <c r="J429" s="2227"/>
      <c r="K429" s="2231"/>
      <c r="L429" s="2231"/>
      <c r="M429" s="2229"/>
      <c r="N429" s="2222"/>
      <c r="O429" s="1064">
        <f>IF(B428="",0,1)</f>
        <v>0</v>
      </c>
    </row>
    <row r="430" spans="1:15" ht="9" customHeight="1">
      <c r="A430" s="2223"/>
      <c r="B430" s="2225"/>
      <c r="C430" s="1061"/>
      <c r="D430" s="1105" t="s">
        <v>193</v>
      </c>
      <c r="E430" s="2226"/>
      <c r="F430" s="2225"/>
      <c r="G430" s="2227"/>
      <c r="H430" s="2227"/>
      <c r="I430" s="2228"/>
      <c r="J430" s="2227"/>
      <c r="K430" s="2230"/>
      <c r="L430" s="2231"/>
      <c r="M430" s="2232"/>
      <c r="N430" s="2221"/>
    </row>
    <row r="431" spans="1:15" ht="9" customHeight="1">
      <c r="A431" s="2224"/>
      <c r="B431" s="2225"/>
      <c r="C431" s="1061"/>
      <c r="D431" s="1106" t="s">
        <v>194</v>
      </c>
      <c r="E431" s="2226"/>
      <c r="F431" s="2225"/>
      <c r="G431" s="2227"/>
      <c r="H431" s="2227"/>
      <c r="I431" s="2229"/>
      <c r="J431" s="2227"/>
      <c r="K431" s="2231"/>
      <c r="L431" s="2231"/>
      <c r="M431" s="2229"/>
      <c r="N431" s="2222"/>
      <c r="O431" s="1064">
        <f>IF(B430="",0,1)</f>
        <v>0</v>
      </c>
    </row>
    <row r="432" spans="1:15" ht="9" customHeight="1">
      <c r="A432" s="2223"/>
      <c r="B432" s="2225"/>
      <c r="C432" s="1061"/>
      <c r="D432" s="1105" t="s">
        <v>193</v>
      </c>
      <c r="E432" s="2226"/>
      <c r="F432" s="2225"/>
      <c r="G432" s="2227"/>
      <c r="H432" s="2227"/>
      <c r="I432" s="2228"/>
      <c r="J432" s="2227"/>
      <c r="K432" s="2230"/>
      <c r="L432" s="2231"/>
      <c r="M432" s="2232"/>
      <c r="N432" s="2221"/>
    </row>
    <row r="433" spans="1:15" ht="9" customHeight="1">
      <c r="A433" s="2224"/>
      <c r="B433" s="2225"/>
      <c r="C433" s="1061"/>
      <c r="D433" s="1106" t="s">
        <v>194</v>
      </c>
      <c r="E433" s="2226"/>
      <c r="F433" s="2225"/>
      <c r="G433" s="2227"/>
      <c r="H433" s="2227"/>
      <c r="I433" s="2229"/>
      <c r="J433" s="2227"/>
      <c r="K433" s="2231"/>
      <c r="L433" s="2231"/>
      <c r="M433" s="2229"/>
      <c r="N433" s="2222"/>
      <c r="O433" s="1064">
        <f>IF(B432="",0,1)</f>
        <v>0</v>
      </c>
    </row>
    <row r="434" spans="1:15" ht="9" customHeight="1">
      <c r="A434" s="2223"/>
      <c r="B434" s="2225"/>
      <c r="C434" s="1061"/>
      <c r="D434" s="1105" t="s">
        <v>193</v>
      </c>
      <c r="E434" s="2226"/>
      <c r="F434" s="2225"/>
      <c r="G434" s="2227"/>
      <c r="H434" s="2227"/>
      <c r="I434" s="2228"/>
      <c r="J434" s="2227"/>
      <c r="K434" s="2230"/>
      <c r="L434" s="2231"/>
      <c r="M434" s="2232"/>
      <c r="N434" s="2221"/>
    </row>
    <row r="435" spans="1:15" ht="9" customHeight="1">
      <c r="A435" s="2224"/>
      <c r="B435" s="2225"/>
      <c r="C435" s="1061"/>
      <c r="D435" s="1106" t="s">
        <v>194</v>
      </c>
      <c r="E435" s="2226"/>
      <c r="F435" s="2225"/>
      <c r="G435" s="2227"/>
      <c r="H435" s="2227"/>
      <c r="I435" s="2229"/>
      <c r="J435" s="2227"/>
      <c r="K435" s="2231"/>
      <c r="L435" s="2231"/>
      <c r="M435" s="2229"/>
      <c r="N435" s="2222"/>
      <c r="O435" s="1064">
        <f>IF(B434="",0,1)</f>
        <v>0</v>
      </c>
    </row>
    <row r="436" spans="1:15" ht="9" customHeight="1">
      <c r="A436" s="2223"/>
      <c r="B436" s="2225"/>
      <c r="C436" s="1061"/>
      <c r="D436" s="1105" t="s">
        <v>193</v>
      </c>
      <c r="E436" s="2226"/>
      <c r="F436" s="2225"/>
      <c r="G436" s="2227"/>
      <c r="H436" s="2227"/>
      <c r="I436" s="2228"/>
      <c r="J436" s="2227"/>
      <c r="K436" s="2230"/>
      <c r="L436" s="2231"/>
      <c r="M436" s="2232"/>
      <c r="N436" s="2221"/>
    </row>
    <row r="437" spans="1:15" ht="9" customHeight="1">
      <c r="A437" s="2224"/>
      <c r="B437" s="2225"/>
      <c r="C437" s="1061"/>
      <c r="D437" s="1106" t="s">
        <v>194</v>
      </c>
      <c r="E437" s="2226"/>
      <c r="F437" s="2225"/>
      <c r="G437" s="2227"/>
      <c r="H437" s="2227"/>
      <c r="I437" s="2229"/>
      <c r="J437" s="2227"/>
      <c r="K437" s="2231"/>
      <c r="L437" s="2231"/>
      <c r="M437" s="2229"/>
      <c r="N437" s="2222"/>
      <c r="O437" s="1064">
        <f>IF(B436="",0,1)</f>
        <v>0</v>
      </c>
    </row>
    <row r="438" spans="1:15" ht="9" customHeight="1">
      <c r="A438" s="2223"/>
      <c r="B438" s="2225"/>
      <c r="C438" s="1061"/>
      <c r="D438" s="1105" t="s">
        <v>193</v>
      </c>
      <c r="E438" s="2226"/>
      <c r="F438" s="2225"/>
      <c r="G438" s="2227"/>
      <c r="H438" s="2227"/>
      <c r="I438" s="2228"/>
      <c r="J438" s="2227"/>
      <c r="K438" s="2230"/>
      <c r="L438" s="2231"/>
      <c r="M438" s="2232"/>
      <c r="N438" s="2221"/>
    </row>
    <row r="439" spans="1:15" ht="9" customHeight="1">
      <c r="A439" s="2224"/>
      <c r="B439" s="2225"/>
      <c r="C439" s="1061"/>
      <c r="D439" s="1106" t="s">
        <v>194</v>
      </c>
      <c r="E439" s="2226"/>
      <c r="F439" s="2225"/>
      <c r="G439" s="2227"/>
      <c r="H439" s="2227"/>
      <c r="I439" s="2229"/>
      <c r="J439" s="2227"/>
      <c r="K439" s="2231"/>
      <c r="L439" s="2231"/>
      <c r="M439" s="2229"/>
      <c r="N439" s="2222"/>
      <c r="O439" s="1064">
        <f>IF(B438="",0,1)</f>
        <v>0</v>
      </c>
    </row>
    <row r="440" spans="1:15" ht="9" customHeight="1">
      <c r="A440" s="2223"/>
      <c r="B440" s="2225"/>
      <c r="C440" s="1061"/>
      <c r="D440" s="1105" t="s">
        <v>193</v>
      </c>
      <c r="E440" s="2226"/>
      <c r="F440" s="2225"/>
      <c r="G440" s="2227"/>
      <c r="H440" s="2227"/>
      <c r="I440" s="2228"/>
      <c r="J440" s="2227"/>
      <c r="K440" s="2230"/>
      <c r="L440" s="2231"/>
      <c r="M440" s="2232"/>
      <c r="N440" s="2221"/>
    </row>
    <row r="441" spans="1:15" ht="9" customHeight="1">
      <c r="A441" s="2224"/>
      <c r="B441" s="2225"/>
      <c r="C441" s="1061"/>
      <c r="D441" s="1106" t="s">
        <v>194</v>
      </c>
      <c r="E441" s="2226"/>
      <c r="F441" s="2225"/>
      <c r="G441" s="2227"/>
      <c r="H441" s="2227"/>
      <c r="I441" s="2229"/>
      <c r="J441" s="2227"/>
      <c r="K441" s="2231"/>
      <c r="L441" s="2231"/>
      <c r="M441" s="2229"/>
      <c r="N441" s="2222"/>
      <c r="O441" s="1064">
        <f>IF(B440="",0,1)</f>
        <v>0</v>
      </c>
    </row>
    <row r="442" spans="1:15" ht="9" customHeight="1">
      <c r="A442" s="2223"/>
      <c r="B442" s="2225"/>
      <c r="C442" s="1061"/>
      <c r="D442" s="1105" t="s">
        <v>193</v>
      </c>
      <c r="E442" s="2226"/>
      <c r="F442" s="2225"/>
      <c r="G442" s="2227"/>
      <c r="H442" s="2227"/>
      <c r="I442" s="2228"/>
      <c r="J442" s="2227"/>
      <c r="K442" s="2230"/>
      <c r="L442" s="2231"/>
      <c r="M442" s="2232"/>
      <c r="N442" s="2221"/>
    </row>
    <row r="443" spans="1:15" ht="9" customHeight="1">
      <c r="A443" s="2224"/>
      <c r="B443" s="2225"/>
      <c r="C443" s="1061"/>
      <c r="D443" s="1106" t="s">
        <v>194</v>
      </c>
      <c r="E443" s="2226"/>
      <c r="F443" s="2225"/>
      <c r="G443" s="2227"/>
      <c r="H443" s="2227"/>
      <c r="I443" s="2229"/>
      <c r="J443" s="2227"/>
      <c r="K443" s="2231"/>
      <c r="L443" s="2231"/>
      <c r="M443" s="2229"/>
      <c r="N443" s="2222"/>
      <c r="O443" s="1064">
        <f>IF(B442="",0,1)</f>
        <v>0</v>
      </c>
    </row>
    <row r="444" spans="1:15" ht="9" customHeight="1">
      <c r="A444" s="2223"/>
      <c r="B444" s="2225"/>
      <c r="C444" s="1061"/>
      <c r="D444" s="1105" t="s">
        <v>193</v>
      </c>
      <c r="E444" s="2226"/>
      <c r="F444" s="2225"/>
      <c r="G444" s="2227"/>
      <c r="H444" s="2227"/>
      <c r="I444" s="2228"/>
      <c r="J444" s="2227"/>
      <c r="K444" s="2230"/>
      <c r="L444" s="2231"/>
      <c r="M444" s="2232"/>
      <c r="N444" s="2221"/>
    </row>
    <row r="445" spans="1:15" ht="9" customHeight="1">
      <c r="A445" s="2224"/>
      <c r="B445" s="2225"/>
      <c r="C445" s="1061"/>
      <c r="D445" s="1106" t="s">
        <v>194</v>
      </c>
      <c r="E445" s="2226"/>
      <c r="F445" s="2225"/>
      <c r="G445" s="2227"/>
      <c r="H445" s="2227"/>
      <c r="I445" s="2229"/>
      <c r="J445" s="2227"/>
      <c r="K445" s="2231"/>
      <c r="L445" s="2231"/>
      <c r="M445" s="2229"/>
      <c r="N445" s="2222"/>
      <c r="O445" s="1064">
        <f>IF(B444="",0,1)</f>
        <v>0</v>
      </c>
    </row>
    <row r="446" spans="1:15" ht="9" customHeight="1">
      <c r="A446" s="2223"/>
      <c r="B446" s="2225"/>
      <c r="C446" s="1061"/>
      <c r="D446" s="1105" t="s">
        <v>193</v>
      </c>
      <c r="E446" s="2226"/>
      <c r="F446" s="2225"/>
      <c r="G446" s="2227"/>
      <c r="H446" s="2227"/>
      <c r="I446" s="2228"/>
      <c r="J446" s="2227"/>
      <c r="K446" s="2230"/>
      <c r="L446" s="2231"/>
      <c r="M446" s="2232"/>
      <c r="N446" s="2221"/>
    </row>
    <row r="447" spans="1:15" ht="9" customHeight="1">
      <c r="A447" s="2224"/>
      <c r="B447" s="2225"/>
      <c r="C447" s="1061"/>
      <c r="D447" s="1106" t="s">
        <v>194</v>
      </c>
      <c r="E447" s="2226"/>
      <c r="F447" s="2225"/>
      <c r="G447" s="2227"/>
      <c r="H447" s="2227"/>
      <c r="I447" s="2229"/>
      <c r="J447" s="2227"/>
      <c r="K447" s="2231"/>
      <c r="L447" s="2231"/>
      <c r="M447" s="2229"/>
      <c r="N447" s="2222"/>
      <c r="O447" s="1064">
        <f>IF(B446="",0,1)</f>
        <v>0</v>
      </c>
    </row>
    <row r="448" spans="1:15" ht="9" customHeight="1">
      <c r="A448" s="2223"/>
      <c r="B448" s="2225"/>
      <c r="C448" s="1061"/>
      <c r="D448" s="1105" t="s">
        <v>193</v>
      </c>
      <c r="E448" s="2226"/>
      <c r="F448" s="2225"/>
      <c r="G448" s="2227"/>
      <c r="H448" s="2227"/>
      <c r="I448" s="2228"/>
      <c r="J448" s="2227"/>
      <c r="K448" s="2230"/>
      <c r="L448" s="2231"/>
      <c r="M448" s="2232"/>
      <c r="N448" s="2221"/>
    </row>
    <row r="449" spans="1:15" ht="9" customHeight="1">
      <c r="A449" s="2224"/>
      <c r="B449" s="2225"/>
      <c r="C449" s="1061"/>
      <c r="D449" s="1106" t="s">
        <v>194</v>
      </c>
      <c r="E449" s="2226"/>
      <c r="F449" s="2225"/>
      <c r="G449" s="2227"/>
      <c r="H449" s="2227"/>
      <c r="I449" s="2229"/>
      <c r="J449" s="2227"/>
      <c r="K449" s="2231"/>
      <c r="L449" s="2231"/>
      <c r="M449" s="2229"/>
      <c r="N449" s="2222"/>
      <c r="O449" s="1064">
        <f>IF(B448="",0,1)</f>
        <v>0</v>
      </c>
    </row>
    <row r="450" spans="1:15" ht="9" customHeight="1">
      <c r="A450" s="2223"/>
      <c r="B450" s="2225"/>
      <c r="C450" s="1061"/>
      <c r="D450" s="1105" t="s">
        <v>193</v>
      </c>
      <c r="E450" s="2226"/>
      <c r="F450" s="2225"/>
      <c r="G450" s="2227"/>
      <c r="H450" s="2227"/>
      <c r="I450" s="2228"/>
      <c r="J450" s="2227"/>
      <c r="K450" s="2230"/>
      <c r="L450" s="2231"/>
      <c r="M450" s="2232"/>
      <c r="N450" s="2221"/>
    </row>
    <row r="451" spans="1:15" ht="9" customHeight="1">
      <c r="A451" s="2224"/>
      <c r="B451" s="2225"/>
      <c r="C451" s="1061"/>
      <c r="D451" s="1106" t="s">
        <v>194</v>
      </c>
      <c r="E451" s="2226"/>
      <c r="F451" s="2225"/>
      <c r="G451" s="2227"/>
      <c r="H451" s="2227"/>
      <c r="I451" s="2229"/>
      <c r="J451" s="2227"/>
      <c r="K451" s="2231"/>
      <c r="L451" s="2231"/>
      <c r="M451" s="2229"/>
      <c r="N451" s="2222"/>
      <c r="O451" s="1064">
        <f>IF(B450="",0,1)</f>
        <v>0</v>
      </c>
    </row>
    <row r="452" spans="1:15" ht="9" customHeight="1">
      <c r="A452" s="2223"/>
      <c r="B452" s="2225"/>
      <c r="C452" s="1061"/>
      <c r="D452" s="1105" t="s">
        <v>193</v>
      </c>
      <c r="E452" s="2226"/>
      <c r="F452" s="2225"/>
      <c r="G452" s="2227"/>
      <c r="H452" s="2227"/>
      <c r="I452" s="2228"/>
      <c r="J452" s="2227"/>
      <c r="K452" s="2230"/>
      <c r="L452" s="2231"/>
      <c r="M452" s="2232"/>
      <c r="N452" s="2221"/>
    </row>
    <row r="453" spans="1:15" ht="9" customHeight="1">
      <c r="A453" s="2224"/>
      <c r="B453" s="2225"/>
      <c r="C453" s="1061"/>
      <c r="D453" s="1106" t="s">
        <v>194</v>
      </c>
      <c r="E453" s="2226"/>
      <c r="F453" s="2225"/>
      <c r="G453" s="2227"/>
      <c r="H453" s="2227"/>
      <c r="I453" s="2229"/>
      <c r="J453" s="2227"/>
      <c r="K453" s="2231"/>
      <c r="L453" s="2231"/>
      <c r="M453" s="2229"/>
      <c r="N453" s="2222"/>
      <c r="O453" s="1064">
        <f>IF(B452="",0,1)</f>
        <v>0</v>
      </c>
    </row>
    <row r="454" spans="1:15" ht="9" customHeight="1">
      <c r="A454" s="2223"/>
      <c r="B454" s="2225"/>
      <c r="C454" s="1061"/>
      <c r="D454" s="1105" t="s">
        <v>193</v>
      </c>
      <c r="E454" s="2226"/>
      <c r="F454" s="2225"/>
      <c r="G454" s="2227"/>
      <c r="H454" s="2227"/>
      <c r="I454" s="2228"/>
      <c r="J454" s="2227"/>
      <c r="K454" s="2230"/>
      <c r="L454" s="2231"/>
      <c r="M454" s="2232"/>
      <c r="N454" s="2221"/>
    </row>
    <row r="455" spans="1:15" ht="9" customHeight="1">
      <c r="A455" s="2224"/>
      <c r="B455" s="2225"/>
      <c r="C455" s="1061"/>
      <c r="D455" s="1106" t="s">
        <v>194</v>
      </c>
      <c r="E455" s="2226"/>
      <c r="F455" s="2225"/>
      <c r="G455" s="2227"/>
      <c r="H455" s="2227"/>
      <c r="I455" s="2229"/>
      <c r="J455" s="2227"/>
      <c r="K455" s="2231"/>
      <c r="L455" s="2231"/>
      <c r="M455" s="2229"/>
      <c r="N455" s="2222"/>
      <c r="O455" s="1064">
        <f>IF(B454="",0,1)</f>
        <v>0</v>
      </c>
    </row>
    <row r="456" spans="1:15" ht="9" customHeight="1">
      <c r="A456" s="2223"/>
      <c r="B456" s="2225"/>
      <c r="C456" s="1061"/>
      <c r="D456" s="1105" t="s">
        <v>193</v>
      </c>
      <c r="E456" s="2226"/>
      <c r="F456" s="2225"/>
      <c r="G456" s="2227"/>
      <c r="H456" s="2227"/>
      <c r="I456" s="2228"/>
      <c r="J456" s="2227"/>
      <c r="K456" s="2230"/>
      <c r="L456" s="2231"/>
      <c r="M456" s="2232"/>
      <c r="N456" s="2221"/>
    </row>
    <row r="457" spans="1:15" ht="9" customHeight="1">
      <c r="A457" s="2224"/>
      <c r="B457" s="2225"/>
      <c r="C457" s="1061"/>
      <c r="D457" s="1106" t="s">
        <v>194</v>
      </c>
      <c r="E457" s="2226"/>
      <c r="F457" s="2225"/>
      <c r="G457" s="2227"/>
      <c r="H457" s="2227"/>
      <c r="I457" s="2229"/>
      <c r="J457" s="2227"/>
      <c r="K457" s="2231"/>
      <c r="L457" s="2231"/>
      <c r="M457" s="2229"/>
      <c r="N457" s="2222"/>
      <c r="O457" s="1064">
        <f>IF(B456="",0,1)</f>
        <v>0</v>
      </c>
    </row>
    <row r="458" spans="1:15" ht="9" customHeight="1">
      <c r="A458" s="2223"/>
      <c r="B458" s="2225"/>
      <c r="C458" s="1061"/>
      <c r="D458" s="1105" t="s">
        <v>193</v>
      </c>
      <c r="E458" s="2226"/>
      <c r="F458" s="2225"/>
      <c r="G458" s="2227"/>
      <c r="H458" s="2227"/>
      <c r="I458" s="2228"/>
      <c r="J458" s="2227"/>
      <c r="K458" s="2230"/>
      <c r="L458" s="2231"/>
      <c r="M458" s="2232"/>
      <c r="N458" s="2221"/>
    </row>
    <row r="459" spans="1:15" ht="9" customHeight="1">
      <c r="A459" s="2224"/>
      <c r="B459" s="2225"/>
      <c r="C459" s="1061"/>
      <c r="D459" s="1106" t="s">
        <v>194</v>
      </c>
      <c r="E459" s="2226"/>
      <c r="F459" s="2225"/>
      <c r="G459" s="2227"/>
      <c r="H459" s="2227"/>
      <c r="I459" s="2229"/>
      <c r="J459" s="2227"/>
      <c r="K459" s="2231"/>
      <c r="L459" s="2231"/>
      <c r="M459" s="2229"/>
      <c r="N459" s="2222"/>
      <c r="O459" s="1064">
        <f>IF(B458="",0,1)</f>
        <v>0</v>
      </c>
    </row>
    <row r="460" spans="1:15" ht="9" customHeight="1">
      <c r="A460" s="2223"/>
      <c r="B460" s="2225"/>
      <c r="C460" s="1061"/>
      <c r="D460" s="1105" t="s">
        <v>193</v>
      </c>
      <c r="E460" s="2226"/>
      <c r="F460" s="2225"/>
      <c r="G460" s="2227"/>
      <c r="H460" s="2227"/>
      <c r="I460" s="2228"/>
      <c r="J460" s="2227"/>
      <c r="K460" s="2230"/>
      <c r="L460" s="2231"/>
      <c r="M460" s="2232"/>
      <c r="N460" s="2221"/>
    </row>
    <row r="461" spans="1:15" ht="9" customHeight="1">
      <c r="A461" s="2224"/>
      <c r="B461" s="2225"/>
      <c r="C461" s="1061"/>
      <c r="D461" s="1106" t="s">
        <v>194</v>
      </c>
      <c r="E461" s="2226"/>
      <c r="F461" s="2225"/>
      <c r="G461" s="2227"/>
      <c r="H461" s="2227"/>
      <c r="I461" s="2229"/>
      <c r="J461" s="2227"/>
      <c r="K461" s="2231"/>
      <c r="L461" s="2231"/>
      <c r="M461" s="2229"/>
      <c r="N461" s="2222"/>
      <c r="O461" s="1064">
        <f>IF(B460="",0,1)</f>
        <v>0</v>
      </c>
    </row>
    <row r="462" spans="1:15" ht="9" customHeight="1">
      <c r="A462" s="2223"/>
      <c r="B462" s="2225"/>
      <c r="C462" s="1061"/>
      <c r="D462" s="1105" t="s">
        <v>193</v>
      </c>
      <c r="E462" s="2226"/>
      <c r="F462" s="2225"/>
      <c r="G462" s="2227"/>
      <c r="H462" s="2227"/>
      <c r="I462" s="2228"/>
      <c r="J462" s="2227"/>
      <c r="K462" s="2230"/>
      <c r="L462" s="2231"/>
      <c r="M462" s="2232"/>
      <c r="N462" s="2221"/>
    </row>
    <row r="463" spans="1:15" ht="9" customHeight="1">
      <c r="A463" s="2224"/>
      <c r="B463" s="2225"/>
      <c r="C463" s="1061"/>
      <c r="D463" s="1106" t="s">
        <v>194</v>
      </c>
      <c r="E463" s="2226"/>
      <c r="F463" s="2225"/>
      <c r="G463" s="2227"/>
      <c r="H463" s="2227"/>
      <c r="I463" s="2229"/>
      <c r="J463" s="2227"/>
      <c r="K463" s="2231"/>
      <c r="L463" s="2231"/>
      <c r="M463" s="2229"/>
      <c r="N463" s="2222"/>
      <c r="O463" s="1064">
        <f>IF(B462="",0,1)</f>
        <v>0</v>
      </c>
    </row>
    <row r="464" spans="1:15" ht="9" customHeight="1">
      <c r="A464" s="2223"/>
      <c r="B464" s="2225"/>
      <c r="C464" s="1061"/>
      <c r="D464" s="1105" t="s">
        <v>193</v>
      </c>
      <c r="E464" s="2226"/>
      <c r="F464" s="2225"/>
      <c r="G464" s="2227"/>
      <c r="H464" s="2227"/>
      <c r="I464" s="2228"/>
      <c r="J464" s="2227"/>
      <c r="K464" s="2230"/>
      <c r="L464" s="2231"/>
      <c r="M464" s="2232"/>
      <c r="N464" s="2221"/>
    </row>
    <row r="465" spans="1:19" ht="9" customHeight="1">
      <c r="A465" s="2224"/>
      <c r="B465" s="2225"/>
      <c r="C465" s="1061"/>
      <c r="D465" s="1106" t="s">
        <v>194</v>
      </c>
      <c r="E465" s="2226"/>
      <c r="F465" s="2225"/>
      <c r="G465" s="2227"/>
      <c r="H465" s="2227"/>
      <c r="I465" s="2229"/>
      <c r="J465" s="2227"/>
      <c r="K465" s="2231"/>
      <c r="L465" s="2231"/>
      <c r="M465" s="2229"/>
      <c r="N465" s="2222"/>
      <c r="O465" s="1064">
        <f>IF(B464="",0,1)</f>
        <v>0</v>
      </c>
    </row>
    <row r="466" spans="1:19" ht="9" customHeight="1">
      <c r="A466" s="2223"/>
      <c r="B466" s="2225"/>
      <c r="C466" s="1061"/>
      <c r="D466" s="1105" t="s">
        <v>193</v>
      </c>
      <c r="E466" s="2226"/>
      <c r="F466" s="2225"/>
      <c r="G466" s="2227"/>
      <c r="H466" s="2227"/>
      <c r="I466" s="2228"/>
      <c r="J466" s="2227"/>
      <c r="K466" s="2230"/>
      <c r="L466" s="2231"/>
      <c r="M466" s="2232"/>
      <c r="N466" s="2221"/>
    </row>
    <row r="467" spans="1:19" ht="9" customHeight="1" thickBot="1">
      <c r="A467" s="2224"/>
      <c r="B467" s="2225"/>
      <c r="C467" s="1061"/>
      <c r="D467" s="1106" t="s">
        <v>194</v>
      </c>
      <c r="E467" s="2226"/>
      <c r="F467" s="2225"/>
      <c r="G467" s="2227"/>
      <c r="H467" s="2227"/>
      <c r="I467" s="2229"/>
      <c r="J467" s="2227"/>
      <c r="K467" s="2231"/>
      <c r="L467" s="2231"/>
      <c r="M467" s="2229"/>
      <c r="N467" s="2222"/>
      <c r="O467" s="1064">
        <f>IF(B466="",0,1)</f>
        <v>0</v>
      </c>
    </row>
    <row r="468" spans="1:19">
      <c r="A468" s="2212" t="s">
        <v>466</v>
      </c>
      <c r="B468" s="2215" t="s">
        <v>2311</v>
      </c>
      <c r="C468" s="2215"/>
      <c r="D468" s="2218"/>
      <c r="E468" s="2215" t="s">
        <v>94</v>
      </c>
      <c r="F468" s="2215"/>
      <c r="G468" s="2194" t="s">
        <v>93</v>
      </c>
      <c r="H468" s="2194"/>
      <c r="I468" s="2194" t="s">
        <v>406</v>
      </c>
      <c r="J468" s="2194" t="s">
        <v>1909</v>
      </c>
      <c r="K468" s="2194" t="s">
        <v>1910</v>
      </c>
      <c r="L468" s="2195"/>
      <c r="M468" s="2194" t="s">
        <v>1911</v>
      </c>
      <c r="N468" s="2200" t="s">
        <v>404</v>
      </c>
      <c r="O468" s="1064">
        <f>SUM(O421:O467)</f>
        <v>0</v>
      </c>
    </row>
    <row r="469" spans="1:19" ht="12.75" customHeight="1">
      <c r="A469" s="2213"/>
      <c r="B469" s="2216"/>
      <c r="C469" s="2219"/>
      <c r="D469" s="2216"/>
      <c r="E469" s="2216"/>
      <c r="F469" s="2219"/>
      <c r="G469" s="2196"/>
      <c r="H469" s="2196"/>
      <c r="I469" s="2196"/>
      <c r="J469" s="2197"/>
      <c r="K469" s="2196"/>
      <c r="L469" s="2197"/>
      <c r="M469" s="2196"/>
      <c r="N469" s="2201"/>
      <c r="O469" s="2206"/>
    </row>
    <row r="470" spans="1:19" ht="12.75" customHeight="1">
      <c r="A470" s="2214"/>
      <c r="B470" s="2217"/>
      <c r="C470" s="2220"/>
      <c r="D470" s="2217"/>
      <c r="E470" s="2217"/>
      <c r="F470" s="2220"/>
      <c r="G470" s="1059"/>
      <c r="H470" s="1059" t="s">
        <v>405</v>
      </c>
      <c r="I470" s="2198"/>
      <c r="J470" s="2199"/>
      <c r="K470" s="2198"/>
      <c r="L470" s="2199"/>
      <c r="M470" s="2198"/>
      <c r="N470" s="2202"/>
      <c r="O470" s="2206"/>
    </row>
    <row r="471" spans="1:19" ht="9" customHeight="1">
      <c r="A471" s="1093" t="s">
        <v>1558</v>
      </c>
      <c r="B471" s="2184">
        <v>1</v>
      </c>
      <c r="C471" s="2182"/>
      <c r="D471" s="1638"/>
      <c r="E471" s="2180">
        <f>SUM(E418:E467)</f>
        <v>400</v>
      </c>
      <c r="F471" s="2184"/>
      <c r="G471" s="2207">
        <f>SUM(G418:H467)</f>
        <v>123000</v>
      </c>
      <c r="H471" s="2208"/>
      <c r="I471" s="2192">
        <v>1</v>
      </c>
      <c r="J471" s="2185">
        <f>G471*I471</f>
        <v>123000</v>
      </c>
      <c r="K471" s="1057"/>
      <c r="L471" s="1058" t="s">
        <v>193</v>
      </c>
      <c r="M471" s="2187"/>
      <c r="N471" s="2176"/>
    </row>
    <row r="472" spans="1:19" ht="9" customHeight="1">
      <c r="A472" s="1094" t="s">
        <v>407</v>
      </c>
      <c r="B472" s="2181"/>
      <c r="C472" s="1641"/>
      <c r="D472" s="1642"/>
      <c r="E472" s="2183"/>
      <c r="F472" s="2181"/>
      <c r="G472" s="2209"/>
      <c r="H472" s="2210"/>
      <c r="I472" s="2177"/>
      <c r="J472" s="2186"/>
      <c r="K472" s="1057" t="str">
        <f>IF('Page 7'!Z345=1,"X",IF('Page 7'!Z348=1,"X",""))</f>
        <v/>
      </c>
      <c r="L472" s="1055" t="s">
        <v>194</v>
      </c>
      <c r="M472" s="2177"/>
      <c r="N472" s="2177"/>
    </row>
    <row r="473" spans="1:19" ht="9" customHeight="1">
      <c r="A473" s="2204">
        <f>A420</f>
        <v>0</v>
      </c>
      <c r="B473" s="2184">
        <f>O468</f>
        <v>0</v>
      </c>
      <c r="C473" s="2182"/>
      <c r="D473" s="1638"/>
      <c r="E473" s="2180">
        <f>SUM(E420:E467)</f>
        <v>0</v>
      </c>
      <c r="F473" s="2184"/>
      <c r="G473" s="2188"/>
      <c r="H473" s="2189"/>
      <c r="I473" s="2192" t="e">
        <f>'10% Package Page 8'!O$23</f>
        <v>#DIV/0!</v>
      </c>
      <c r="J473" s="2185" t="e">
        <f>G473*I473</f>
        <v>#DIV/0!</v>
      </c>
      <c r="K473" s="1057" t="str">
        <f>IF('Page 7'!$Z$39+'Page 7'!$Z$42&lt;1,"X","")</f>
        <v>X</v>
      </c>
      <c r="L473" s="1058" t="s">
        <v>193</v>
      </c>
      <c r="M473" s="2193"/>
      <c r="N473" s="2174"/>
      <c r="P473" s="1064" t="s">
        <v>418</v>
      </c>
      <c r="Q473" s="1064" t="s">
        <v>2115</v>
      </c>
      <c r="R473" s="1064" t="s">
        <v>2234</v>
      </c>
      <c r="S473" s="1064" t="s">
        <v>2235</v>
      </c>
    </row>
    <row r="474" spans="1:19" ht="9" customHeight="1">
      <c r="A474" s="2205"/>
      <c r="B474" s="2181"/>
      <c r="C474" s="1641"/>
      <c r="D474" s="1642"/>
      <c r="E474" s="2183"/>
      <c r="F474" s="2181"/>
      <c r="G474" s="2190"/>
      <c r="H474" s="2191"/>
      <c r="I474" s="2177"/>
      <c r="J474" s="2186"/>
      <c r="K474" s="1057" t="str">
        <f>IF('Page 7'!$Z$39=1,"X",IF('Page 7'!$Z$42=1,"X",""))</f>
        <v/>
      </c>
      <c r="L474" s="1055" t="s">
        <v>194</v>
      </c>
      <c r="M474" s="2175"/>
      <c r="N474" s="2175"/>
      <c r="P474" s="1064">
        <f>B473</f>
        <v>0</v>
      </c>
      <c r="Q474" s="1070">
        <f>E473</f>
        <v>0</v>
      </c>
      <c r="R474" s="1070">
        <f>G473</f>
        <v>0</v>
      </c>
      <c r="S474" s="1070" t="e">
        <f>J473</f>
        <v>#DIV/0!</v>
      </c>
    </row>
    <row r="475" spans="1:19" ht="30.75" customHeight="1">
      <c r="A475" s="2203" t="s">
        <v>95</v>
      </c>
      <c r="B475" s="1637"/>
      <c r="C475" s="1637"/>
      <c r="D475" s="1637"/>
      <c r="E475" s="1637"/>
      <c r="F475" s="1637"/>
      <c r="G475" s="1637"/>
      <c r="H475" s="1637"/>
      <c r="I475" s="1637"/>
      <c r="J475" s="1637"/>
      <c r="K475" s="1637"/>
      <c r="L475" s="1637"/>
      <c r="M475" s="1637"/>
      <c r="N475" s="1637"/>
    </row>
    <row r="476" spans="1:19" ht="25.5" customHeight="1">
      <c r="A476" s="2172" t="s">
        <v>2367</v>
      </c>
      <c r="B476" s="2173"/>
      <c r="C476" s="2173"/>
      <c r="D476" s="2173"/>
      <c r="E476" s="2173"/>
      <c r="F476" s="2173"/>
      <c r="G476" s="2173"/>
      <c r="H476" s="2173"/>
      <c r="I476" s="2173"/>
      <c r="J476" s="2173"/>
      <c r="K476" s="2173"/>
      <c r="L476" s="2173"/>
      <c r="M476" s="2173"/>
      <c r="N476" s="2173"/>
    </row>
    <row r="477" spans="1:19" ht="15.75">
      <c r="A477" s="1649" t="s">
        <v>1900</v>
      </c>
      <c r="B477" s="1586"/>
      <c r="C477" s="1586"/>
      <c r="D477" s="1586"/>
      <c r="E477" s="1586"/>
      <c r="F477" s="1586"/>
      <c r="G477" s="1586"/>
      <c r="H477" s="1586"/>
      <c r="I477" s="1586"/>
      <c r="J477" s="1586"/>
      <c r="K477" s="1586"/>
      <c r="L477" s="1586"/>
      <c r="M477" s="1586"/>
      <c r="N477" s="1586"/>
    </row>
    <row r="478" spans="1:19" ht="15.75">
      <c r="A478" s="2211" t="s">
        <v>1901</v>
      </c>
      <c r="B478" s="1586"/>
      <c r="C478" s="1586"/>
      <c r="D478" s="1586"/>
      <c r="E478" s="1586"/>
      <c r="F478" s="1586"/>
      <c r="G478" s="1586"/>
      <c r="H478" s="1586"/>
      <c r="I478" s="1586"/>
      <c r="J478" s="1586"/>
      <c r="K478" s="1586"/>
      <c r="L478" s="1586"/>
      <c r="M478" s="1586"/>
      <c r="N478" s="1586"/>
    </row>
    <row r="479" spans="1:19" ht="15.75">
      <c r="A479" s="2211" t="s">
        <v>1902</v>
      </c>
      <c r="B479" s="1586"/>
      <c r="C479" s="1586"/>
      <c r="D479" s="1586"/>
      <c r="E479" s="1586"/>
      <c r="F479" s="1586"/>
      <c r="G479" s="1586"/>
      <c r="H479" s="1586"/>
      <c r="I479" s="1586"/>
      <c r="J479" s="1586"/>
      <c r="K479" s="1586"/>
      <c r="L479" s="1586"/>
      <c r="M479" s="1586"/>
      <c r="N479" s="1586"/>
    </row>
    <row r="480" spans="1:19">
      <c r="A480" s="247"/>
    </row>
    <row r="481" spans="1:15" ht="48.75" customHeight="1">
      <c r="A481" s="1718" t="s">
        <v>1903</v>
      </c>
      <c r="B481" s="1520"/>
      <c r="C481" s="1520"/>
      <c r="D481" s="1520"/>
      <c r="E481" s="1520"/>
      <c r="F481" s="1520"/>
      <c r="G481" s="1520"/>
      <c r="H481" s="1520"/>
      <c r="I481" s="1520"/>
      <c r="J481" s="1520"/>
      <c r="K481" s="1520"/>
      <c r="L481" s="1520"/>
      <c r="M481" s="1520"/>
      <c r="N481" s="1520"/>
    </row>
    <row r="482" spans="1:15" ht="13.5" thickBot="1">
      <c r="G482" s="114" t="s">
        <v>1904</v>
      </c>
      <c r="H482" s="1027"/>
    </row>
    <row r="483" spans="1:15">
      <c r="A483" s="2242" t="s">
        <v>466</v>
      </c>
      <c r="B483" s="2245" t="s">
        <v>1905</v>
      </c>
      <c r="C483" s="2245" t="s">
        <v>1906</v>
      </c>
      <c r="D483" s="2248"/>
      <c r="E483" s="2245" t="s">
        <v>1907</v>
      </c>
      <c r="F483" s="2245" t="s">
        <v>1908</v>
      </c>
      <c r="G483" s="2235" t="s">
        <v>93</v>
      </c>
      <c r="H483" s="2235"/>
      <c r="I483" s="2235" t="s">
        <v>406</v>
      </c>
      <c r="J483" s="2235" t="s">
        <v>1909</v>
      </c>
      <c r="K483" s="2235" t="s">
        <v>1910</v>
      </c>
      <c r="L483" s="1736"/>
      <c r="M483" s="2235" t="s">
        <v>1911</v>
      </c>
      <c r="N483" s="2238" t="s">
        <v>404</v>
      </c>
    </row>
    <row r="484" spans="1:15" ht="12.75" customHeight="1">
      <c r="A484" s="2243"/>
      <c r="B484" s="2246"/>
      <c r="C484" s="2249"/>
      <c r="D484" s="2246"/>
      <c r="E484" s="2246"/>
      <c r="F484" s="2249"/>
      <c r="G484" s="2236"/>
      <c r="H484" s="2236"/>
      <c r="I484" s="2236"/>
      <c r="J484" s="1504"/>
      <c r="K484" s="2236"/>
      <c r="L484" s="1504"/>
      <c r="M484" s="2236"/>
      <c r="N484" s="2239"/>
      <c r="O484" s="1069"/>
    </row>
    <row r="485" spans="1:15">
      <c r="A485" s="2244"/>
      <c r="B485" s="2247"/>
      <c r="C485" s="2241"/>
      <c r="D485" s="2247"/>
      <c r="E485" s="2247"/>
      <c r="F485" s="2241"/>
      <c r="G485" s="1056"/>
      <c r="H485" s="1056" t="s">
        <v>405</v>
      </c>
      <c r="I485" s="2237"/>
      <c r="J485" s="1505"/>
      <c r="K485" s="2237"/>
      <c r="L485" s="1505"/>
      <c r="M485" s="2237"/>
      <c r="N485" s="2234"/>
      <c r="O485" s="1069"/>
    </row>
    <row r="486" spans="1:15" ht="9" customHeight="1">
      <c r="A486" s="1095" t="s">
        <v>1558</v>
      </c>
      <c r="B486" s="2184" t="s">
        <v>1557</v>
      </c>
      <c r="C486" s="1057" t="s">
        <v>1437</v>
      </c>
      <c r="D486" s="1103" t="s">
        <v>193</v>
      </c>
      <c r="E486" s="2180">
        <v>400</v>
      </c>
      <c r="F486" s="2240">
        <v>2</v>
      </c>
      <c r="G486" s="2207">
        <v>123000</v>
      </c>
      <c r="H486" s="2208"/>
      <c r="I486" s="2192">
        <v>1</v>
      </c>
      <c r="J486" s="2185">
        <v>123000</v>
      </c>
      <c r="K486" s="1057" t="str">
        <f>IF('Page 7'!$Z$39+'Page 7'!$Z$42&lt;1,"X","")</f>
        <v>X</v>
      </c>
      <c r="L486" s="1058" t="s">
        <v>193</v>
      </c>
      <c r="M486" s="2187">
        <v>36525</v>
      </c>
      <c r="N486" s="2233">
        <v>36892</v>
      </c>
    </row>
    <row r="487" spans="1:15" ht="9" customHeight="1">
      <c r="A487" s="1096" t="s">
        <v>407</v>
      </c>
      <c r="B487" s="2181"/>
      <c r="C487" s="1057"/>
      <c r="D487" s="1104" t="s">
        <v>194</v>
      </c>
      <c r="E487" s="2183"/>
      <c r="F487" s="2241"/>
      <c r="G487" s="2209"/>
      <c r="H487" s="2210"/>
      <c r="I487" s="2177"/>
      <c r="J487" s="2186"/>
      <c r="K487" s="1057" t="str">
        <f>IF('Page 7'!$Z$39=1,"X",IF('Page 7'!$Z$42=1,"X",""))</f>
        <v/>
      </c>
      <c r="L487" s="1055" t="s">
        <v>194</v>
      </c>
      <c r="M487" s="2177"/>
      <c r="N487" s="2234"/>
    </row>
    <row r="488" spans="1:15" ht="9" customHeight="1">
      <c r="A488" s="2223"/>
      <c r="B488" s="2225"/>
      <c r="C488" s="1061"/>
      <c r="D488" s="1105" t="s">
        <v>193</v>
      </c>
      <c r="E488" s="2226"/>
      <c r="F488" s="2225"/>
      <c r="G488" s="2227"/>
      <c r="H488" s="2227"/>
      <c r="I488" s="2228"/>
      <c r="J488" s="2227"/>
      <c r="K488" s="2230"/>
      <c r="L488" s="2231"/>
      <c r="M488" s="2232"/>
      <c r="N488" s="2221"/>
    </row>
    <row r="489" spans="1:15" ht="9" customHeight="1">
      <c r="A489" s="2224"/>
      <c r="B489" s="2225"/>
      <c r="C489" s="1061"/>
      <c r="D489" s="1106" t="s">
        <v>194</v>
      </c>
      <c r="E489" s="2226"/>
      <c r="F489" s="2225"/>
      <c r="G489" s="2227"/>
      <c r="H489" s="2227"/>
      <c r="I489" s="2229"/>
      <c r="J489" s="2227"/>
      <c r="K489" s="2231"/>
      <c r="L489" s="2231"/>
      <c r="M489" s="2229"/>
      <c r="N489" s="2222"/>
      <c r="O489" s="1064">
        <f>IF(B488="",0,1)</f>
        <v>0</v>
      </c>
    </row>
    <row r="490" spans="1:15" ht="9" customHeight="1">
      <c r="A490" s="2223"/>
      <c r="B490" s="2225"/>
      <c r="C490" s="1061"/>
      <c r="D490" s="1105" t="s">
        <v>193</v>
      </c>
      <c r="E490" s="2226"/>
      <c r="F490" s="2225"/>
      <c r="G490" s="2227"/>
      <c r="H490" s="2227"/>
      <c r="I490" s="2228"/>
      <c r="J490" s="2227"/>
      <c r="K490" s="2230"/>
      <c r="L490" s="2231"/>
      <c r="M490" s="2232"/>
      <c r="N490" s="2221"/>
    </row>
    <row r="491" spans="1:15" ht="9" customHeight="1">
      <c r="A491" s="2224"/>
      <c r="B491" s="2225"/>
      <c r="C491" s="1061"/>
      <c r="D491" s="1106" t="s">
        <v>194</v>
      </c>
      <c r="E491" s="2226"/>
      <c r="F491" s="2225"/>
      <c r="G491" s="2227"/>
      <c r="H491" s="2227"/>
      <c r="I491" s="2229"/>
      <c r="J491" s="2227"/>
      <c r="K491" s="2231"/>
      <c r="L491" s="2231"/>
      <c r="M491" s="2229"/>
      <c r="N491" s="2222"/>
      <c r="O491" s="1064">
        <f>IF(B490="",0,1)</f>
        <v>0</v>
      </c>
    </row>
    <row r="492" spans="1:15" ht="9" customHeight="1">
      <c r="A492" s="2223"/>
      <c r="B492" s="2225"/>
      <c r="C492" s="1061"/>
      <c r="D492" s="1105" t="s">
        <v>193</v>
      </c>
      <c r="E492" s="2226"/>
      <c r="F492" s="2225"/>
      <c r="G492" s="2227"/>
      <c r="H492" s="2227"/>
      <c r="I492" s="2228"/>
      <c r="J492" s="2227"/>
      <c r="K492" s="2230"/>
      <c r="L492" s="2231"/>
      <c r="M492" s="2232"/>
      <c r="N492" s="2221"/>
    </row>
    <row r="493" spans="1:15" ht="9" customHeight="1">
      <c r="A493" s="2224"/>
      <c r="B493" s="2225"/>
      <c r="C493" s="1061"/>
      <c r="D493" s="1106" t="s">
        <v>194</v>
      </c>
      <c r="E493" s="2226"/>
      <c r="F493" s="2225"/>
      <c r="G493" s="2227"/>
      <c r="H493" s="2227"/>
      <c r="I493" s="2229"/>
      <c r="J493" s="2227"/>
      <c r="K493" s="2231"/>
      <c r="L493" s="2231"/>
      <c r="M493" s="2229"/>
      <c r="N493" s="2222"/>
      <c r="O493" s="1064">
        <f>IF(B492="",0,1)</f>
        <v>0</v>
      </c>
    </row>
    <row r="494" spans="1:15" ht="9" customHeight="1">
      <c r="A494" s="2223"/>
      <c r="B494" s="2225"/>
      <c r="C494" s="1061"/>
      <c r="D494" s="1105" t="s">
        <v>193</v>
      </c>
      <c r="E494" s="2226"/>
      <c r="F494" s="2225"/>
      <c r="G494" s="2227"/>
      <c r="H494" s="2227"/>
      <c r="I494" s="2228"/>
      <c r="J494" s="2227"/>
      <c r="K494" s="2230"/>
      <c r="L494" s="2231"/>
      <c r="M494" s="2232"/>
      <c r="N494" s="2221"/>
    </row>
    <row r="495" spans="1:15" ht="9" customHeight="1">
      <c r="A495" s="2224"/>
      <c r="B495" s="2225"/>
      <c r="C495" s="1061"/>
      <c r="D495" s="1106" t="s">
        <v>194</v>
      </c>
      <c r="E495" s="2226"/>
      <c r="F495" s="2225"/>
      <c r="G495" s="2227"/>
      <c r="H495" s="2227"/>
      <c r="I495" s="2229"/>
      <c r="J495" s="2227"/>
      <c r="K495" s="2231"/>
      <c r="L495" s="2231"/>
      <c r="M495" s="2229"/>
      <c r="N495" s="2222"/>
      <c r="O495" s="1064">
        <f>IF(B494="",0,1)</f>
        <v>0</v>
      </c>
    </row>
    <row r="496" spans="1:15" ht="9" customHeight="1">
      <c r="A496" s="2223"/>
      <c r="B496" s="2225"/>
      <c r="C496" s="1061"/>
      <c r="D496" s="1105" t="s">
        <v>193</v>
      </c>
      <c r="E496" s="2226"/>
      <c r="F496" s="2225"/>
      <c r="G496" s="2227"/>
      <c r="H496" s="2227"/>
      <c r="I496" s="2228"/>
      <c r="J496" s="2227"/>
      <c r="K496" s="2230"/>
      <c r="L496" s="2231"/>
      <c r="M496" s="2232"/>
      <c r="N496" s="2221"/>
    </row>
    <row r="497" spans="1:15" ht="9" customHeight="1">
      <c r="A497" s="2224"/>
      <c r="B497" s="2225"/>
      <c r="C497" s="1061"/>
      <c r="D497" s="1106" t="s">
        <v>194</v>
      </c>
      <c r="E497" s="2226"/>
      <c r="F497" s="2225"/>
      <c r="G497" s="2227"/>
      <c r="H497" s="2227"/>
      <c r="I497" s="2229"/>
      <c r="J497" s="2227"/>
      <c r="K497" s="2231"/>
      <c r="L497" s="2231"/>
      <c r="M497" s="2229"/>
      <c r="N497" s="2222"/>
      <c r="O497" s="1064">
        <f>IF(B496="",0,1)</f>
        <v>0</v>
      </c>
    </row>
    <row r="498" spans="1:15" ht="9" customHeight="1">
      <c r="A498" s="2223"/>
      <c r="B498" s="2225"/>
      <c r="C498" s="1061"/>
      <c r="D498" s="1105" t="s">
        <v>193</v>
      </c>
      <c r="E498" s="2226"/>
      <c r="F498" s="2225"/>
      <c r="G498" s="2227"/>
      <c r="H498" s="2227"/>
      <c r="I498" s="2228"/>
      <c r="J498" s="2227"/>
      <c r="K498" s="2230"/>
      <c r="L498" s="2231"/>
      <c r="M498" s="2232"/>
      <c r="N498" s="2221"/>
    </row>
    <row r="499" spans="1:15" ht="9" customHeight="1">
      <c r="A499" s="2224"/>
      <c r="B499" s="2225"/>
      <c r="C499" s="1061"/>
      <c r="D499" s="1106" t="s">
        <v>194</v>
      </c>
      <c r="E499" s="2226"/>
      <c r="F499" s="2225"/>
      <c r="G499" s="2227"/>
      <c r="H499" s="2227"/>
      <c r="I499" s="2229"/>
      <c r="J499" s="2227"/>
      <c r="K499" s="2231"/>
      <c r="L499" s="2231"/>
      <c r="M499" s="2229"/>
      <c r="N499" s="2222"/>
      <c r="O499" s="1064">
        <f>IF(B498="",0,1)</f>
        <v>0</v>
      </c>
    </row>
    <row r="500" spans="1:15" ht="9" customHeight="1">
      <c r="A500" s="2223"/>
      <c r="B500" s="2225"/>
      <c r="C500" s="1061"/>
      <c r="D500" s="1105" t="s">
        <v>193</v>
      </c>
      <c r="E500" s="2226"/>
      <c r="F500" s="2225"/>
      <c r="G500" s="2227"/>
      <c r="H500" s="2227"/>
      <c r="I500" s="2228"/>
      <c r="J500" s="2227"/>
      <c r="K500" s="2230"/>
      <c r="L500" s="2231"/>
      <c r="M500" s="2232"/>
      <c r="N500" s="2221"/>
    </row>
    <row r="501" spans="1:15" ht="9" customHeight="1">
      <c r="A501" s="2224"/>
      <c r="B501" s="2225"/>
      <c r="C501" s="1061"/>
      <c r="D501" s="1106" t="s">
        <v>194</v>
      </c>
      <c r="E501" s="2226"/>
      <c r="F501" s="2225"/>
      <c r="G501" s="2227"/>
      <c r="H501" s="2227"/>
      <c r="I501" s="2229"/>
      <c r="J501" s="2227"/>
      <c r="K501" s="2231"/>
      <c r="L501" s="2231"/>
      <c r="M501" s="2229"/>
      <c r="N501" s="2222"/>
      <c r="O501" s="1064">
        <f>IF(B500="",0,1)</f>
        <v>0</v>
      </c>
    </row>
    <row r="502" spans="1:15" ht="9" customHeight="1">
      <c r="A502" s="2223"/>
      <c r="B502" s="2225"/>
      <c r="C502" s="1061"/>
      <c r="D502" s="1105" t="s">
        <v>193</v>
      </c>
      <c r="E502" s="2226"/>
      <c r="F502" s="2225"/>
      <c r="G502" s="2227"/>
      <c r="H502" s="2227"/>
      <c r="I502" s="2228"/>
      <c r="J502" s="2227"/>
      <c r="K502" s="2230"/>
      <c r="L502" s="2231"/>
      <c r="M502" s="2232"/>
      <c r="N502" s="2221"/>
    </row>
    <row r="503" spans="1:15" ht="9" customHeight="1">
      <c r="A503" s="2224"/>
      <c r="B503" s="2225"/>
      <c r="C503" s="1061"/>
      <c r="D503" s="1106" t="s">
        <v>194</v>
      </c>
      <c r="E503" s="2226"/>
      <c r="F503" s="2225"/>
      <c r="G503" s="2227"/>
      <c r="H503" s="2227"/>
      <c r="I503" s="2229"/>
      <c r="J503" s="2227"/>
      <c r="K503" s="2231"/>
      <c r="L503" s="2231"/>
      <c r="M503" s="2229"/>
      <c r="N503" s="2222"/>
      <c r="O503" s="1064">
        <f>IF(B502="",0,1)</f>
        <v>0</v>
      </c>
    </row>
    <row r="504" spans="1:15" ht="9" customHeight="1">
      <c r="A504" s="2223"/>
      <c r="B504" s="2225"/>
      <c r="C504" s="1061"/>
      <c r="D504" s="1105" t="s">
        <v>193</v>
      </c>
      <c r="E504" s="2226"/>
      <c r="F504" s="2225"/>
      <c r="G504" s="2227"/>
      <c r="H504" s="2227"/>
      <c r="I504" s="2228"/>
      <c r="J504" s="2227"/>
      <c r="K504" s="2230"/>
      <c r="L504" s="2231"/>
      <c r="M504" s="2232"/>
      <c r="N504" s="2221"/>
    </row>
    <row r="505" spans="1:15" ht="9" customHeight="1">
      <c r="A505" s="2224"/>
      <c r="B505" s="2225"/>
      <c r="C505" s="1061"/>
      <c r="D505" s="1106" t="s">
        <v>194</v>
      </c>
      <c r="E505" s="2226"/>
      <c r="F505" s="2225"/>
      <c r="G505" s="2227"/>
      <c r="H505" s="2227"/>
      <c r="I505" s="2229"/>
      <c r="J505" s="2227"/>
      <c r="K505" s="2231"/>
      <c r="L505" s="2231"/>
      <c r="M505" s="2229"/>
      <c r="N505" s="2222"/>
      <c r="O505" s="1064">
        <f>IF(B504="",0,1)</f>
        <v>0</v>
      </c>
    </row>
    <row r="506" spans="1:15" ht="9" customHeight="1">
      <c r="A506" s="2223"/>
      <c r="B506" s="2225"/>
      <c r="C506" s="1061"/>
      <c r="D506" s="1105" t="s">
        <v>193</v>
      </c>
      <c r="E506" s="2226"/>
      <c r="F506" s="2225"/>
      <c r="G506" s="2227"/>
      <c r="H506" s="2227"/>
      <c r="I506" s="2228"/>
      <c r="J506" s="2227"/>
      <c r="K506" s="2230"/>
      <c r="L506" s="2231"/>
      <c r="M506" s="2232"/>
      <c r="N506" s="2221"/>
    </row>
    <row r="507" spans="1:15" ht="9" customHeight="1">
      <c r="A507" s="2224"/>
      <c r="B507" s="2225"/>
      <c r="C507" s="1061"/>
      <c r="D507" s="1106" t="s">
        <v>194</v>
      </c>
      <c r="E507" s="2226"/>
      <c r="F507" s="2225"/>
      <c r="G507" s="2227"/>
      <c r="H507" s="2227"/>
      <c r="I507" s="2229"/>
      <c r="J507" s="2227"/>
      <c r="K507" s="2231"/>
      <c r="L507" s="2231"/>
      <c r="M507" s="2229"/>
      <c r="N507" s="2222"/>
      <c r="O507" s="1064">
        <f>IF(B506="",0,1)</f>
        <v>0</v>
      </c>
    </row>
    <row r="508" spans="1:15" ht="9" customHeight="1">
      <c r="A508" s="2223"/>
      <c r="B508" s="2225"/>
      <c r="C508" s="1061"/>
      <c r="D508" s="1105" t="s">
        <v>193</v>
      </c>
      <c r="E508" s="2226"/>
      <c r="F508" s="2225"/>
      <c r="G508" s="2227"/>
      <c r="H508" s="2227"/>
      <c r="I508" s="2228"/>
      <c r="J508" s="2227"/>
      <c r="K508" s="2230"/>
      <c r="L508" s="2231"/>
      <c r="M508" s="2232"/>
      <c r="N508" s="2221"/>
    </row>
    <row r="509" spans="1:15" ht="9" customHeight="1">
      <c r="A509" s="2224"/>
      <c r="B509" s="2225"/>
      <c r="C509" s="1061"/>
      <c r="D509" s="1106" t="s">
        <v>194</v>
      </c>
      <c r="E509" s="2226"/>
      <c r="F509" s="2225"/>
      <c r="G509" s="2227"/>
      <c r="H509" s="2227"/>
      <c r="I509" s="2229"/>
      <c r="J509" s="2227"/>
      <c r="K509" s="2231"/>
      <c r="L509" s="2231"/>
      <c r="M509" s="2229"/>
      <c r="N509" s="2222"/>
      <c r="O509" s="1064">
        <f>IF(B508="",0,1)</f>
        <v>0</v>
      </c>
    </row>
    <row r="510" spans="1:15" ht="9" customHeight="1">
      <c r="A510" s="2223"/>
      <c r="B510" s="2225"/>
      <c r="C510" s="1061"/>
      <c r="D510" s="1105" t="s">
        <v>193</v>
      </c>
      <c r="E510" s="2226"/>
      <c r="F510" s="2225"/>
      <c r="G510" s="2227"/>
      <c r="H510" s="2227"/>
      <c r="I510" s="2228"/>
      <c r="J510" s="2227"/>
      <c r="K510" s="2230"/>
      <c r="L510" s="2231"/>
      <c r="M510" s="2232"/>
      <c r="N510" s="2221"/>
    </row>
    <row r="511" spans="1:15" ht="9" customHeight="1">
      <c r="A511" s="2224"/>
      <c r="B511" s="2225"/>
      <c r="C511" s="1061"/>
      <c r="D511" s="1106" t="s">
        <v>194</v>
      </c>
      <c r="E511" s="2226"/>
      <c r="F511" s="2225"/>
      <c r="G511" s="2227"/>
      <c r="H511" s="2227"/>
      <c r="I511" s="2229"/>
      <c r="J511" s="2227"/>
      <c r="K511" s="2231"/>
      <c r="L511" s="2231"/>
      <c r="M511" s="2229"/>
      <c r="N511" s="2222"/>
      <c r="O511" s="1064">
        <f>IF(B510="",0,1)</f>
        <v>0</v>
      </c>
    </row>
    <row r="512" spans="1:15" ht="9" customHeight="1">
      <c r="A512" s="2223"/>
      <c r="B512" s="2225"/>
      <c r="C512" s="1061"/>
      <c r="D512" s="1105" t="s">
        <v>193</v>
      </c>
      <c r="E512" s="2226"/>
      <c r="F512" s="2225"/>
      <c r="G512" s="2227"/>
      <c r="H512" s="2227"/>
      <c r="I512" s="2228"/>
      <c r="J512" s="2227"/>
      <c r="K512" s="2230"/>
      <c r="L512" s="2231"/>
      <c r="M512" s="2232"/>
      <c r="N512" s="2221"/>
    </row>
    <row r="513" spans="1:15" ht="9" customHeight="1">
      <c r="A513" s="2224"/>
      <c r="B513" s="2225"/>
      <c r="C513" s="1061"/>
      <c r="D513" s="1106" t="s">
        <v>194</v>
      </c>
      <c r="E513" s="2226"/>
      <c r="F513" s="2225"/>
      <c r="G513" s="2227"/>
      <c r="H513" s="2227"/>
      <c r="I513" s="2229"/>
      <c r="J513" s="2227"/>
      <c r="K513" s="2231"/>
      <c r="L513" s="2231"/>
      <c r="M513" s="2229"/>
      <c r="N513" s="2222"/>
      <c r="O513" s="1064">
        <f>IF(B512="",0,1)</f>
        <v>0</v>
      </c>
    </row>
    <row r="514" spans="1:15" ht="9" customHeight="1">
      <c r="A514" s="2223"/>
      <c r="B514" s="2225"/>
      <c r="C514" s="1061"/>
      <c r="D514" s="1105" t="s">
        <v>193</v>
      </c>
      <c r="E514" s="2226"/>
      <c r="F514" s="2225"/>
      <c r="G514" s="2227"/>
      <c r="H514" s="2227"/>
      <c r="I514" s="2228"/>
      <c r="J514" s="2227"/>
      <c r="K514" s="2230"/>
      <c r="L514" s="2231"/>
      <c r="M514" s="2232"/>
      <c r="N514" s="2221"/>
    </row>
    <row r="515" spans="1:15" ht="9" customHeight="1">
      <c r="A515" s="2224"/>
      <c r="B515" s="2225"/>
      <c r="C515" s="1061"/>
      <c r="D515" s="1106" t="s">
        <v>194</v>
      </c>
      <c r="E515" s="2226"/>
      <c r="F515" s="2225"/>
      <c r="G515" s="2227"/>
      <c r="H515" s="2227"/>
      <c r="I515" s="2229"/>
      <c r="J515" s="2227"/>
      <c r="K515" s="2231"/>
      <c r="L515" s="2231"/>
      <c r="M515" s="2229"/>
      <c r="N515" s="2222"/>
      <c r="O515" s="1064">
        <f>IF(B514="",0,1)</f>
        <v>0</v>
      </c>
    </row>
    <row r="516" spans="1:15" ht="9" customHeight="1">
      <c r="A516" s="2223"/>
      <c r="B516" s="2225"/>
      <c r="C516" s="1061"/>
      <c r="D516" s="1105" t="s">
        <v>193</v>
      </c>
      <c r="E516" s="2226"/>
      <c r="F516" s="2225"/>
      <c r="G516" s="2227"/>
      <c r="H516" s="2227"/>
      <c r="I516" s="2228"/>
      <c r="J516" s="2227"/>
      <c r="K516" s="2230"/>
      <c r="L516" s="2231"/>
      <c r="M516" s="2232"/>
      <c r="N516" s="2221"/>
    </row>
    <row r="517" spans="1:15" ht="9" customHeight="1">
      <c r="A517" s="2224"/>
      <c r="B517" s="2225"/>
      <c r="C517" s="1061"/>
      <c r="D517" s="1106" t="s">
        <v>194</v>
      </c>
      <c r="E517" s="2226"/>
      <c r="F517" s="2225"/>
      <c r="G517" s="2227"/>
      <c r="H517" s="2227"/>
      <c r="I517" s="2229"/>
      <c r="J517" s="2227"/>
      <c r="K517" s="2231"/>
      <c r="L517" s="2231"/>
      <c r="M517" s="2229"/>
      <c r="N517" s="2222"/>
      <c r="O517" s="1064">
        <f>IF(B516="",0,1)</f>
        <v>0</v>
      </c>
    </row>
    <row r="518" spans="1:15" ht="9" customHeight="1">
      <c r="A518" s="2223"/>
      <c r="B518" s="2225"/>
      <c r="C518" s="1061"/>
      <c r="D518" s="1105" t="s">
        <v>193</v>
      </c>
      <c r="E518" s="2226"/>
      <c r="F518" s="2225"/>
      <c r="G518" s="2227"/>
      <c r="H518" s="2227"/>
      <c r="I518" s="2228"/>
      <c r="J518" s="2227"/>
      <c r="K518" s="2230"/>
      <c r="L518" s="2231"/>
      <c r="M518" s="2232"/>
      <c r="N518" s="2221"/>
    </row>
    <row r="519" spans="1:15" ht="9" customHeight="1">
      <c r="A519" s="2224"/>
      <c r="B519" s="2225"/>
      <c r="C519" s="1061"/>
      <c r="D519" s="1106" t="s">
        <v>194</v>
      </c>
      <c r="E519" s="2226"/>
      <c r="F519" s="2225"/>
      <c r="G519" s="2227"/>
      <c r="H519" s="2227"/>
      <c r="I519" s="2229"/>
      <c r="J519" s="2227"/>
      <c r="K519" s="2231"/>
      <c r="L519" s="2231"/>
      <c r="M519" s="2229"/>
      <c r="N519" s="2222"/>
      <c r="O519" s="1064">
        <f>IF(B518="",0,1)</f>
        <v>0</v>
      </c>
    </row>
    <row r="520" spans="1:15" ht="9" customHeight="1">
      <c r="A520" s="2223"/>
      <c r="B520" s="2225"/>
      <c r="C520" s="1061"/>
      <c r="D520" s="1105" t="s">
        <v>193</v>
      </c>
      <c r="E520" s="2226"/>
      <c r="F520" s="2225"/>
      <c r="G520" s="2227"/>
      <c r="H520" s="2227"/>
      <c r="I520" s="2228"/>
      <c r="J520" s="2227"/>
      <c r="K520" s="2230"/>
      <c r="L520" s="2231"/>
      <c r="M520" s="2232"/>
      <c r="N520" s="2221"/>
    </row>
    <row r="521" spans="1:15" ht="9" customHeight="1">
      <c r="A521" s="2224"/>
      <c r="B521" s="2225"/>
      <c r="C521" s="1061"/>
      <c r="D521" s="1106" t="s">
        <v>194</v>
      </c>
      <c r="E521" s="2226"/>
      <c r="F521" s="2225"/>
      <c r="G521" s="2227"/>
      <c r="H521" s="2227"/>
      <c r="I521" s="2229"/>
      <c r="J521" s="2227"/>
      <c r="K521" s="2231"/>
      <c r="L521" s="2231"/>
      <c r="M521" s="2229"/>
      <c r="N521" s="2222"/>
      <c r="O521" s="1064">
        <f>IF(B520="",0,1)</f>
        <v>0</v>
      </c>
    </row>
    <row r="522" spans="1:15" ht="9" customHeight="1">
      <c r="A522" s="2223"/>
      <c r="B522" s="2225"/>
      <c r="C522" s="1061"/>
      <c r="D522" s="1105" t="s">
        <v>193</v>
      </c>
      <c r="E522" s="2226"/>
      <c r="F522" s="2225"/>
      <c r="G522" s="2227"/>
      <c r="H522" s="2227"/>
      <c r="I522" s="2228"/>
      <c r="J522" s="2227"/>
      <c r="K522" s="2230"/>
      <c r="L522" s="2231"/>
      <c r="M522" s="2232"/>
      <c r="N522" s="2221"/>
    </row>
    <row r="523" spans="1:15" ht="9" customHeight="1">
      <c r="A523" s="2224"/>
      <c r="B523" s="2225"/>
      <c r="C523" s="1061"/>
      <c r="D523" s="1106" t="s">
        <v>194</v>
      </c>
      <c r="E523" s="2226"/>
      <c r="F523" s="2225"/>
      <c r="G523" s="2227"/>
      <c r="H523" s="2227"/>
      <c r="I523" s="2229"/>
      <c r="J523" s="2227"/>
      <c r="K523" s="2231"/>
      <c r="L523" s="2231"/>
      <c r="M523" s="2229"/>
      <c r="N523" s="2222"/>
      <c r="O523" s="1064">
        <f>IF(B522="",0,1)</f>
        <v>0</v>
      </c>
    </row>
    <row r="524" spans="1:15" ht="9" customHeight="1">
      <c r="A524" s="2223"/>
      <c r="B524" s="2225"/>
      <c r="C524" s="1061"/>
      <c r="D524" s="1105" t="s">
        <v>193</v>
      </c>
      <c r="E524" s="2226"/>
      <c r="F524" s="2225"/>
      <c r="G524" s="2227"/>
      <c r="H524" s="2227"/>
      <c r="I524" s="2228"/>
      <c r="J524" s="2227"/>
      <c r="K524" s="2230"/>
      <c r="L524" s="2231"/>
      <c r="M524" s="2232"/>
      <c r="N524" s="2221"/>
    </row>
    <row r="525" spans="1:15" ht="9" customHeight="1">
      <c r="A525" s="2224"/>
      <c r="B525" s="2225"/>
      <c r="C525" s="1061"/>
      <c r="D525" s="1106" t="s">
        <v>194</v>
      </c>
      <c r="E525" s="2226"/>
      <c r="F525" s="2225"/>
      <c r="G525" s="2227"/>
      <c r="H525" s="2227"/>
      <c r="I525" s="2229"/>
      <c r="J525" s="2227"/>
      <c r="K525" s="2231"/>
      <c r="L525" s="2231"/>
      <c r="M525" s="2229"/>
      <c r="N525" s="2222"/>
      <c r="O525" s="1064">
        <f>IF(B524="",0,1)</f>
        <v>0</v>
      </c>
    </row>
    <row r="526" spans="1:15" ht="9" customHeight="1">
      <c r="A526" s="2223"/>
      <c r="B526" s="2225"/>
      <c r="C526" s="1061"/>
      <c r="D526" s="1105" t="s">
        <v>193</v>
      </c>
      <c r="E526" s="2226"/>
      <c r="F526" s="2225"/>
      <c r="G526" s="2227"/>
      <c r="H526" s="2227"/>
      <c r="I526" s="2228"/>
      <c r="J526" s="2227"/>
      <c r="K526" s="2230"/>
      <c r="L526" s="2231"/>
      <c r="M526" s="2232"/>
      <c r="N526" s="2221"/>
    </row>
    <row r="527" spans="1:15" ht="9" customHeight="1">
      <c r="A527" s="2224"/>
      <c r="B527" s="2225"/>
      <c r="C527" s="1061"/>
      <c r="D527" s="1106" t="s">
        <v>194</v>
      </c>
      <c r="E527" s="2226"/>
      <c r="F527" s="2225"/>
      <c r="G527" s="2227"/>
      <c r="H527" s="2227"/>
      <c r="I527" s="2229"/>
      <c r="J527" s="2227"/>
      <c r="K527" s="2231"/>
      <c r="L527" s="2231"/>
      <c r="M527" s="2229"/>
      <c r="N527" s="2222"/>
      <c r="O527" s="1064">
        <f>IF(B526="",0,1)</f>
        <v>0</v>
      </c>
    </row>
    <row r="528" spans="1:15" ht="9" customHeight="1">
      <c r="A528" s="2223"/>
      <c r="B528" s="2225"/>
      <c r="C528" s="1061"/>
      <c r="D528" s="1105" t="s">
        <v>193</v>
      </c>
      <c r="E528" s="2226"/>
      <c r="F528" s="2225"/>
      <c r="G528" s="2227"/>
      <c r="H528" s="2227"/>
      <c r="I528" s="2228"/>
      <c r="J528" s="2227"/>
      <c r="K528" s="2230"/>
      <c r="L528" s="2231"/>
      <c r="M528" s="2232"/>
      <c r="N528" s="2221"/>
    </row>
    <row r="529" spans="1:19" ht="9" customHeight="1">
      <c r="A529" s="2224"/>
      <c r="B529" s="2225"/>
      <c r="C529" s="1061"/>
      <c r="D529" s="1106" t="s">
        <v>194</v>
      </c>
      <c r="E529" s="2226"/>
      <c r="F529" s="2225"/>
      <c r="G529" s="2227"/>
      <c r="H529" s="2227"/>
      <c r="I529" s="2229"/>
      <c r="J529" s="2227"/>
      <c r="K529" s="2231"/>
      <c r="L529" s="2231"/>
      <c r="M529" s="2229"/>
      <c r="N529" s="2222"/>
      <c r="O529" s="1064">
        <f>IF(B528="",0,1)</f>
        <v>0</v>
      </c>
    </row>
    <row r="530" spans="1:19" ht="9" customHeight="1">
      <c r="A530" s="2223"/>
      <c r="B530" s="2225"/>
      <c r="C530" s="1061"/>
      <c r="D530" s="1105" t="s">
        <v>193</v>
      </c>
      <c r="E530" s="2226"/>
      <c r="F530" s="2225"/>
      <c r="G530" s="2227"/>
      <c r="H530" s="2227"/>
      <c r="I530" s="2228"/>
      <c r="J530" s="2227"/>
      <c r="K530" s="2230"/>
      <c r="L530" s="2231"/>
      <c r="M530" s="2232"/>
      <c r="N530" s="2221"/>
    </row>
    <row r="531" spans="1:19" ht="9" customHeight="1">
      <c r="A531" s="2224"/>
      <c r="B531" s="2225"/>
      <c r="C531" s="1061"/>
      <c r="D531" s="1106" t="s">
        <v>194</v>
      </c>
      <c r="E531" s="2226"/>
      <c r="F531" s="2225"/>
      <c r="G531" s="2227"/>
      <c r="H531" s="2227"/>
      <c r="I531" s="2229"/>
      <c r="J531" s="2227"/>
      <c r="K531" s="2231"/>
      <c r="L531" s="2231"/>
      <c r="M531" s="2229"/>
      <c r="N531" s="2222"/>
      <c r="O531" s="1064">
        <f>IF(B530="",0,1)</f>
        <v>0</v>
      </c>
    </row>
    <row r="532" spans="1:19" ht="9" customHeight="1">
      <c r="A532" s="2223"/>
      <c r="B532" s="2225"/>
      <c r="C532" s="1061"/>
      <c r="D532" s="1105" t="s">
        <v>193</v>
      </c>
      <c r="E532" s="2226"/>
      <c r="F532" s="2225"/>
      <c r="G532" s="2227"/>
      <c r="H532" s="2227"/>
      <c r="I532" s="2228"/>
      <c r="J532" s="2227"/>
      <c r="K532" s="2230"/>
      <c r="L532" s="2231"/>
      <c r="M532" s="2232"/>
      <c r="N532" s="2221"/>
    </row>
    <row r="533" spans="1:19" ht="9" customHeight="1">
      <c r="A533" s="2224"/>
      <c r="B533" s="2225"/>
      <c r="C533" s="1061"/>
      <c r="D533" s="1106" t="s">
        <v>194</v>
      </c>
      <c r="E533" s="2226"/>
      <c r="F533" s="2225"/>
      <c r="G533" s="2227"/>
      <c r="H533" s="2227"/>
      <c r="I533" s="2229"/>
      <c r="J533" s="2227"/>
      <c r="K533" s="2231"/>
      <c r="L533" s="2231"/>
      <c r="M533" s="2229"/>
      <c r="N533" s="2222"/>
      <c r="O533" s="1064">
        <f>IF(B532="",0,1)</f>
        <v>0</v>
      </c>
    </row>
    <row r="534" spans="1:19" ht="9" customHeight="1">
      <c r="A534" s="2223"/>
      <c r="B534" s="2225"/>
      <c r="C534" s="1061"/>
      <c r="D534" s="1105" t="s">
        <v>193</v>
      </c>
      <c r="E534" s="2226"/>
      <c r="F534" s="2225"/>
      <c r="G534" s="2227"/>
      <c r="H534" s="2227"/>
      <c r="I534" s="2228"/>
      <c r="J534" s="2227"/>
      <c r="K534" s="2230"/>
      <c r="L534" s="2231"/>
      <c r="M534" s="2232"/>
      <c r="N534" s="2221"/>
    </row>
    <row r="535" spans="1:19" ht="9" customHeight="1" thickBot="1">
      <c r="A535" s="2224"/>
      <c r="B535" s="2225"/>
      <c r="C535" s="1061"/>
      <c r="D535" s="1106" t="s">
        <v>194</v>
      </c>
      <c r="E535" s="2226"/>
      <c r="F535" s="2225"/>
      <c r="G535" s="2227"/>
      <c r="H535" s="2227"/>
      <c r="I535" s="2229"/>
      <c r="J535" s="2227"/>
      <c r="K535" s="2231"/>
      <c r="L535" s="2231"/>
      <c r="M535" s="2229"/>
      <c r="N535" s="2222"/>
      <c r="O535" s="1064">
        <f>IF(B534="",0,1)</f>
        <v>0</v>
      </c>
    </row>
    <row r="536" spans="1:19">
      <c r="A536" s="2212" t="s">
        <v>466</v>
      </c>
      <c r="B536" s="2215" t="s">
        <v>2311</v>
      </c>
      <c r="C536" s="2215"/>
      <c r="D536" s="2218"/>
      <c r="E536" s="2215" t="s">
        <v>94</v>
      </c>
      <c r="F536" s="2215"/>
      <c r="G536" s="2194" t="s">
        <v>93</v>
      </c>
      <c r="H536" s="2194"/>
      <c r="I536" s="2194" t="s">
        <v>406</v>
      </c>
      <c r="J536" s="2194" t="s">
        <v>1909</v>
      </c>
      <c r="K536" s="2194" t="s">
        <v>1910</v>
      </c>
      <c r="L536" s="2195"/>
      <c r="M536" s="2194" t="s">
        <v>1911</v>
      </c>
      <c r="N536" s="2200" t="s">
        <v>404</v>
      </c>
      <c r="O536" s="1064">
        <f>SUM(O489:O535)</f>
        <v>0</v>
      </c>
    </row>
    <row r="537" spans="1:19" ht="12.75" customHeight="1">
      <c r="A537" s="2213"/>
      <c r="B537" s="2216"/>
      <c r="C537" s="2219"/>
      <c r="D537" s="2216"/>
      <c r="E537" s="2216"/>
      <c r="F537" s="2219"/>
      <c r="G537" s="2196"/>
      <c r="H537" s="2196"/>
      <c r="I537" s="2196"/>
      <c r="J537" s="2197"/>
      <c r="K537" s="2196"/>
      <c r="L537" s="2197"/>
      <c r="M537" s="2196"/>
      <c r="N537" s="2201"/>
      <c r="O537" s="2206"/>
    </row>
    <row r="538" spans="1:19" ht="12.75" customHeight="1">
      <c r="A538" s="2214"/>
      <c r="B538" s="2217"/>
      <c r="C538" s="2220"/>
      <c r="D538" s="2217"/>
      <c r="E538" s="2217"/>
      <c r="F538" s="2220"/>
      <c r="G538" s="1059"/>
      <c r="H538" s="1059" t="s">
        <v>405</v>
      </c>
      <c r="I538" s="2198"/>
      <c r="J538" s="2199"/>
      <c r="K538" s="2198"/>
      <c r="L538" s="2199"/>
      <c r="M538" s="2198"/>
      <c r="N538" s="2202"/>
      <c r="O538" s="2206"/>
    </row>
    <row r="539" spans="1:19" ht="9" customHeight="1">
      <c r="A539" s="1093" t="s">
        <v>1558</v>
      </c>
      <c r="B539" s="2184">
        <v>1</v>
      </c>
      <c r="C539" s="2182"/>
      <c r="D539" s="1638"/>
      <c r="E539" s="2180">
        <f>SUM(E486:E535)</f>
        <v>400</v>
      </c>
      <c r="F539" s="2184"/>
      <c r="G539" s="2207">
        <f>SUM(G486:H535)</f>
        <v>123000</v>
      </c>
      <c r="H539" s="2208"/>
      <c r="I539" s="2192">
        <v>1</v>
      </c>
      <c r="J539" s="2185">
        <f>G539*I539</f>
        <v>123000</v>
      </c>
      <c r="K539" s="1057"/>
      <c r="L539" s="1058" t="s">
        <v>193</v>
      </c>
      <c r="M539" s="2187"/>
      <c r="N539" s="2176"/>
    </row>
    <row r="540" spans="1:19" ht="9" customHeight="1">
      <c r="A540" s="1094" t="s">
        <v>407</v>
      </c>
      <c r="B540" s="2181"/>
      <c r="C540" s="1641"/>
      <c r="D540" s="1642"/>
      <c r="E540" s="2183"/>
      <c r="F540" s="2181"/>
      <c r="G540" s="2209"/>
      <c r="H540" s="2210"/>
      <c r="I540" s="2177"/>
      <c r="J540" s="2186"/>
      <c r="K540" s="1057" t="str">
        <f>IF('Page 7'!Z396=1,"X",IF('Page 7'!Z399=1,"X",""))</f>
        <v/>
      </c>
      <c r="L540" s="1055" t="s">
        <v>194</v>
      </c>
      <c r="M540" s="2177"/>
      <c r="N540" s="2177"/>
    </row>
    <row r="541" spans="1:19" ht="9" customHeight="1">
      <c r="A541" s="2204">
        <f>A488</f>
        <v>0</v>
      </c>
      <c r="B541" s="2184">
        <f>O536</f>
        <v>0</v>
      </c>
      <c r="C541" s="2182"/>
      <c r="D541" s="1638"/>
      <c r="E541" s="2180">
        <f>SUM(E488:E535)</f>
        <v>0</v>
      </c>
      <c r="F541" s="2184"/>
      <c r="G541" s="2188"/>
      <c r="H541" s="2189"/>
      <c r="I541" s="2192" t="e">
        <f>'10% Package Page 8'!O$23</f>
        <v>#DIV/0!</v>
      </c>
      <c r="J541" s="2185" t="e">
        <f>G541*I541</f>
        <v>#DIV/0!</v>
      </c>
      <c r="K541" s="1057" t="str">
        <f>IF('Page 7'!$Z$39+'Page 7'!$Z$42&lt;1,"X","")</f>
        <v>X</v>
      </c>
      <c r="L541" s="1058" t="s">
        <v>193</v>
      </c>
      <c r="M541" s="2193"/>
      <c r="N541" s="2174"/>
      <c r="P541" s="1064" t="s">
        <v>418</v>
      </c>
      <c r="Q541" s="1064" t="s">
        <v>2115</v>
      </c>
      <c r="R541" s="1064" t="s">
        <v>2234</v>
      </c>
      <c r="S541" s="1064" t="s">
        <v>2235</v>
      </c>
    </row>
    <row r="542" spans="1:19" ht="9" customHeight="1">
      <c r="A542" s="2205"/>
      <c r="B542" s="2181"/>
      <c r="C542" s="1641"/>
      <c r="D542" s="1642"/>
      <c r="E542" s="2183"/>
      <c r="F542" s="2181"/>
      <c r="G542" s="2190"/>
      <c r="H542" s="2191"/>
      <c r="I542" s="2177"/>
      <c r="J542" s="2186"/>
      <c r="K542" s="1057" t="str">
        <f>IF('Page 7'!$Z$39=1,"X",IF('Page 7'!$Z$42=1,"X",""))</f>
        <v/>
      </c>
      <c r="L542" s="1055" t="s">
        <v>194</v>
      </c>
      <c r="M542" s="2175"/>
      <c r="N542" s="2175"/>
      <c r="P542" s="1064">
        <f>B541</f>
        <v>0</v>
      </c>
      <c r="Q542" s="1070">
        <f>E541</f>
        <v>0</v>
      </c>
      <c r="R542" s="1070">
        <f>G541</f>
        <v>0</v>
      </c>
      <c r="S542" s="1070" t="e">
        <f>J541</f>
        <v>#DIV/0!</v>
      </c>
    </row>
    <row r="543" spans="1:19" ht="30.75" customHeight="1">
      <c r="A543" s="2203" t="s">
        <v>95</v>
      </c>
      <c r="B543" s="1637"/>
      <c r="C543" s="1637"/>
      <c r="D543" s="1637"/>
      <c r="E543" s="1637"/>
      <c r="F543" s="1637"/>
      <c r="G543" s="1637"/>
      <c r="H543" s="1637"/>
      <c r="I543" s="1637"/>
      <c r="J543" s="1637"/>
      <c r="K543" s="1637"/>
      <c r="L543" s="1637"/>
      <c r="M543" s="1637"/>
      <c r="N543" s="1637"/>
    </row>
    <row r="544" spans="1:19" ht="25.5" customHeight="1">
      <c r="A544" s="2172" t="s">
        <v>2368</v>
      </c>
      <c r="B544" s="2173"/>
      <c r="C544" s="2173"/>
      <c r="D544" s="2173"/>
      <c r="E544" s="2173"/>
      <c r="F544" s="2173"/>
      <c r="G544" s="2173"/>
      <c r="H544" s="2173"/>
      <c r="I544" s="2173"/>
      <c r="J544" s="2173"/>
      <c r="K544" s="2173"/>
      <c r="L544" s="2173"/>
      <c r="M544" s="2173"/>
      <c r="N544" s="2173"/>
    </row>
    <row r="545" spans="1:15" ht="15.75">
      <c r="A545" s="1649" t="s">
        <v>1900</v>
      </c>
      <c r="B545" s="1586"/>
      <c r="C545" s="1586"/>
      <c r="D545" s="1586"/>
      <c r="E545" s="1586"/>
      <c r="F545" s="1586"/>
      <c r="G545" s="1586"/>
      <c r="H545" s="1586"/>
      <c r="I545" s="1586"/>
      <c r="J545" s="1586"/>
      <c r="K545" s="1586"/>
      <c r="L545" s="1586"/>
      <c r="M545" s="1586"/>
      <c r="N545" s="1586"/>
    </row>
    <row r="546" spans="1:15" ht="15.75">
      <c r="A546" s="2211" t="s">
        <v>1901</v>
      </c>
      <c r="B546" s="1586"/>
      <c r="C546" s="1586"/>
      <c r="D546" s="1586"/>
      <c r="E546" s="1586"/>
      <c r="F546" s="1586"/>
      <c r="G546" s="1586"/>
      <c r="H546" s="1586"/>
      <c r="I546" s="1586"/>
      <c r="J546" s="1586"/>
      <c r="K546" s="1586"/>
      <c r="L546" s="1586"/>
      <c r="M546" s="1586"/>
      <c r="N546" s="1586"/>
    </row>
    <row r="547" spans="1:15" ht="15.75">
      <c r="A547" s="2211" t="s">
        <v>1902</v>
      </c>
      <c r="B547" s="1586"/>
      <c r="C547" s="1586"/>
      <c r="D547" s="1586"/>
      <c r="E547" s="1586"/>
      <c r="F547" s="1586"/>
      <c r="G547" s="1586"/>
      <c r="H547" s="1586"/>
      <c r="I547" s="1586"/>
      <c r="J547" s="1586"/>
      <c r="K547" s="1586"/>
      <c r="L547" s="1586"/>
      <c r="M547" s="1586"/>
      <c r="N547" s="1586"/>
    </row>
    <row r="548" spans="1:15">
      <c r="A548" s="247"/>
    </row>
    <row r="549" spans="1:15" ht="48.75" customHeight="1">
      <c r="A549" s="1718" t="s">
        <v>1903</v>
      </c>
      <c r="B549" s="1520"/>
      <c r="C549" s="1520"/>
      <c r="D549" s="1520"/>
      <c r="E549" s="1520"/>
      <c r="F549" s="1520"/>
      <c r="G549" s="1520"/>
      <c r="H549" s="1520"/>
      <c r="I549" s="1520"/>
      <c r="J549" s="1520"/>
      <c r="K549" s="1520"/>
      <c r="L549" s="1520"/>
      <c r="M549" s="1520"/>
      <c r="N549" s="1520"/>
    </row>
    <row r="550" spans="1:15" ht="13.5" thickBot="1">
      <c r="G550" s="114" t="s">
        <v>1904</v>
      </c>
      <c r="H550" s="1027"/>
    </row>
    <row r="551" spans="1:15">
      <c r="A551" s="2242" t="s">
        <v>466</v>
      </c>
      <c r="B551" s="2245" t="s">
        <v>1905</v>
      </c>
      <c r="C551" s="2245" t="s">
        <v>1906</v>
      </c>
      <c r="D551" s="2248"/>
      <c r="E551" s="2245" t="s">
        <v>1907</v>
      </c>
      <c r="F551" s="2245" t="s">
        <v>1908</v>
      </c>
      <c r="G551" s="2235" t="s">
        <v>93</v>
      </c>
      <c r="H551" s="2235"/>
      <c r="I551" s="2235" t="s">
        <v>406</v>
      </c>
      <c r="J551" s="2235" t="s">
        <v>1909</v>
      </c>
      <c r="K551" s="2235" t="s">
        <v>1910</v>
      </c>
      <c r="L551" s="1736"/>
      <c r="M551" s="2235" t="s">
        <v>1911</v>
      </c>
      <c r="N551" s="2238" t="s">
        <v>404</v>
      </c>
    </row>
    <row r="552" spans="1:15" ht="12.75" customHeight="1">
      <c r="A552" s="2243"/>
      <c r="B552" s="2246"/>
      <c r="C552" s="2249"/>
      <c r="D552" s="2246"/>
      <c r="E552" s="2246"/>
      <c r="F552" s="2249"/>
      <c r="G552" s="2236"/>
      <c r="H552" s="2236"/>
      <c r="I552" s="2236"/>
      <c r="J552" s="1504"/>
      <c r="K552" s="2236"/>
      <c r="L552" s="1504"/>
      <c r="M552" s="2236"/>
      <c r="N552" s="2239"/>
      <c r="O552" s="1069"/>
    </row>
    <row r="553" spans="1:15">
      <c r="A553" s="2244"/>
      <c r="B553" s="2247"/>
      <c r="C553" s="2241"/>
      <c r="D553" s="2247"/>
      <c r="E553" s="2247"/>
      <c r="F553" s="2241"/>
      <c r="G553" s="1056"/>
      <c r="H553" s="1056" t="s">
        <v>405</v>
      </c>
      <c r="I553" s="2237"/>
      <c r="J553" s="1505"/>
      <c r="K553" s="2237"/>
      <c r="L553" s="1505"/>
      <c r="M553" s="2237"/>
      <c r="N553" s="2234"/>
      <c r="O553" s="1069"/>
    </row>
    <row r="554" spans="1:15" ht="9" customHeight="1">
      <c r="A554" s="1095" t="s">
        <v>1558</v>
      </c>
      <c r="B554" s="2184" t="s">
        <v>1557</v>
      </c>
      <c r="C554" s="1057" t="s">
        <v>1437</v>
      </c>
      <c r="D554" s="1103" t="s">
        <v>193</v>
      </c>
      <c r="E554" s="2180">
        <v>400</v>
      </c>
      <c r="F554" s="2240">
        <v>2</v>
      </c>
      <c r="G554" s="2207">
        <v>123000</v>
      </c>
      <c r="H554" s="2208"/>
      <c r="I554" s="2192">
        <v>1</v>
      </c>
      <c r="J554" s="2185">
        <v>123000</v>
      </c>
      <c r="K554" s="1057" t="str">
        <f>IF('Page 7'!$Z$39+'Page 7'!$Z$42&lt;1,"X","")</f>
        <v>X</v>
      </c>
      <c r="L554" s="1058" t="s">
        <v>193</v>
      </c>
      <c r="M554" s="2187">
        <v>36525</v>
      </c>
      <c r="N554" s="2233">
        <v>36892</v>
      </c>
    </row>
    <row r="555" spans="1:15" ht="9" customHeight="1">
      <c r="A555" s="1096" t="s">
        <v>407</v>
      </c>
      <c r="B555" s="2181"/>
      <c r="C555" s="1057"/>
      <c r="D555" s="1104" t="s">
        <v>194</v>
      </c>
      <c r="E555" s="2183"/>
      <c r="F555" s="2241"/>
      <c r="G555" s="2209"/>
      <c r="H555" s="2210"/>
      <c r="I555" s="2177"/>
      <c r="J555" s="2186"/>
      <c r="K555" s="1057" t="str">
        <f>IF('Page 7'!$Z$39=1,"X",IF('Page 7'!$Z$42=1,"X",""))</f>
        <v/>
      </c>
      <c r="L555" s="1055" t="s">
        <v>194</v>
      </c>
      <c r="M555" s="2177"/>
      <c r="N555" s="2234"/>
    </row>
    <row r="556" spans="1:15" ht="9" customHeight="1">
      <c r="A556" s="2223"/>
      <c r="B556" s="2225"/>
      <c r="C556" s="1061"/>
      <c r="D556" s="1105" t="s">
        <v>193</v>
      </c>
      <c r="E556" s="2226"/>
      <c r="F556" s="2225"/>
      <c r="G556" s="2227"/>
      <c r="H556" s="2227"/>
      <c r="I556" s="2228"/>
      <c r="J556" s="2227"/>
      <c r="K556" s="2230"/>
      <c r="L556" s="2231"/>
      <c r="M556" s="2232"/>
      <c r="N556" s="2221"/>
    </row>
    <row r="557" spans="1:15" ht="9" customHeight="1">
      <c r="A557" s="2224"/>
      <c r="B557" s="2225"/>
      <c r="C557" s="1061"/>
      <c r="D557" s="1106" t="s">
        <v>194</v>
      </c>
      <c r="E557" s="2226"/>
      <c r="F557" s="2225"/>
      <c r="G557" s="2227"/>
      <c r="H557" s="2227"/>
      <c r="I557" s="2229"/>
      <c r="J557" s="2227"/>
      <c r="K557" s="2231"/>
      <c r="L557" s="2231"/>
      <c r="M557" s="2229"/>
      <c r="N557" s="2222"/>
      <c r="O557" s="1064">
        <f>IF(B556="",0,1)</f>
        <v>0</v>
      </c>
    </row>
    <row r="558" spans="1:15" ht="9" customHeight="1">
      <c r="A558" s="2223"/>
      <c r="B558" s="2225"/>
      <c r="C558" s="1061"/>
      <c r="D558" s="1105" t="s">
        <v>193</v>
      </c>
      <c r="E558" s="2226"/>
      <c r="F558" s="2225"/>
      <c r="G558" s="2227"/>
      <c r="H558" s="2227"/>
      <c r="I558" s="2228"/>
      <c r="J558" s="2227"/>
      <c r="K558" s="2230"/>
      <c r="L558" s="2231"/>
      <c r="M558" s="2232"/>
      <c r="N558" s="2221"/>
    </row>
    <row r="559" spans="1:15" ht="9" customHeight="1">
      <c r="A559" s="2224"/>
      <c r="B559" s="2225"/>
      <c r="C559" s="1061"/>
      <c r="D559" s="1106" t="s">
        <v>194</v>
      </c>
      <c r="E559" s="2226"/>
      <c r="F559" s="2225"/>
      <c r="G559" s="2227"/>
      <c r="H559" s="2227"/>
      <c r="I559" s="2229"/>
      <c r="J559" s="2227"/>
      <c r="K559" s="2231"/>
      <c r="L559" s="2231"/>
      <c r="M559" s="2229"/>
      <c r="N559" s="2222"/>
      <c r="O559" s="1064">
        <f>IF(B558="",0,1)</f>
        <v>0</v>
      </c>
    </row>
    <row r="560" spans="1:15" ht="9" customHeight="1">
      <c r="A560" s="2223"/>
      <c r="B560" s="2225"/>
      <c r="C560" s="1061"/>
      <c r="D560" s="1105" t="s">
        <v>193</v>
      </c>
      <c r="E560" s="2226"/>
      <c r="F560" s="2225"/>
      <c r="G560" s="2227"/>
      <c r="H560" s="2227"/>
      <c r="I560" s="2228"/>
      <c r="J560" s="2227"/>
      <c r="K560" s="2230"/>
      <c r="L560" s="2231"/>
      <c r="M560" s="2232"/>
      <c r="N560" s="2221"/>
    </row>
    <row r="561" spans="1:15" ht="9" customHeight="1">
      <c r="A561" s="2224"/>
      <c r="B561" s="2225"/>
      <c r="C561" s="1061"/>
      <c r="D561" s="1106" t="s">
        <v>194</v>
      </c>
      <c r="E561" s="2226"/>
      <c r="F561" s="2225"/>
      <c r="G561" s="2227"/>
      <c r="H561" s="2227"/>
      <c r="I561" s="2229"/>
      <c r="J561" s="2227"/>
      <c r="K561" s="2231"/>
      <c r="L561" s="2231"/>
      <c r="M561" s="2229"/>
      <c r="N561" s="2222"/>
      <c r="O561" s="1064">
        <f>IF(B560="",0,1)</f>
        <v>0</v>
      </c>
    </row>
    <row r="562" spans="1:15" ht="9" customHeight="1">
      <c r="A562" s="2223"/>
      <c r="B562" s="2225"/>
      <c r="C562" s="1061"/>
      <c r="D562" s="1105" t="s">
        <v>193</v>
      </c>
      <c r="E562" s="2226"/>
      <c r="F562" s="2225"/>
      <c r="G562" s="2227"/>
      <c r="H562" s="2227"/>
      <c r="I562" s="2228"/>
      <c r="J562" s="2227"/>
      <c r="K562" s="2230"/>
      <c r="L562" s="2231"/>
      <c r="M562" s="2232"/>
      <c r="N562" s="2221"/>
    </row>
    <row r="563" spans="1:15" ht="9" customHeight="1">
      <c r="A563" s="2224"/>
      <c r="B563" s="2225"/>
      <c r="C563" s="1061"/>
      <c r="D563" s="1106" t="s">
        <v>194</v>
      </c>
      <c r="E563" s="2226"/>
      <c r="F563" s="2225"/>
      <c r="G563" s="2227"/>
      <c r="H563" s="2227"/>
      <c r="I563" s="2229"/>
      <c r="J563" s="2227"/>
      <c r="K563" s="2231"/>
      <c r="L563" s="2231"/>
      <c r="M563" s="2229"/>
      <c r="N563" s="2222"/>
      <c r="O563" s="1064">
        <f>IF(B562="",0,1)</f>
        <v>0</v>
      </c>
    </row>
    <row r="564" spans="1:15" ht="9" customHeight="1">
      <c r="A564" s="2223"/>
      <c r="B564" s="2225"/>
      <c r="C564" s="1061"/>
      <c r="D564" s="1105" t="s">
        <v>193</v>
      </c>
      <c r="E564" s="2226"/>
      <c r="F564" s="2225"/>
      <c r="G564" s="2227"/>
      <c r="H564" s="2227"/>
      <c r="I564" s="2228"/>
      <c r="J564" s="2227"/>
      <c r="K564" s="2230"/>
      <c r="L564" s="2231"/>
      <c r="M564" s="2232"/>
      <c r="N564" s="2221"/>
    </row>
    <row r="565" spans="1:15" ht="9" customHeight="1">
      <c r="A565" s="2224"/>
      <c r="B565" s="2225"/>
      <c r="C565" s="1061"/>
      <c r="D565" s="1106" t="s">
        <v>194</v>
      </c>
      <c r="E565" s="2226"/>
      <c r="F565" s="2225"/>
      <c r="G565" s="2227"/>
      <c r="H565" s="2227"/>
      <c r="I565" s="2229"/>
      <c r="J565" s="2227"/>
      <c r="K565" s="2231"/>
      <c r="L565" s="2231"/>
      <c r="M565" s="2229"/>
      <c r="N565" s="2222"/>
      <c r="O565" s="1064">
        <f>IF(B564="",0,1)</f>
        <v>0</v>
      </c>
    </row>
    <row r="566" spans="1:15" ht="9" customHeight="1">
      <c r="A566" s="2223"/>
      <c r="B566" s="2225"/>
      <c r="C566" s="1061"/>
      <c r="D566" s="1105" t="s">
        <v>193</v>
      </c>
      <c r="E566" s="2226"/>
      <c r="F566" s="2225"/>
      <c r="G566" s="2227"/>
      <c r="H566" s="2227"/>
      <c r="I566" s="2228"/>
      <c r="J566" s="2227"/>
      <c r="K566" s="2230"/>
      <c r="L566" s="2231"/>
      <c r="M566" s="2232"/>
      <c r="N566" s="2221"/>
    </row>
    <row r="567" spans="1:15" ht="9" customHeight="1">
      <c r="A567" s="2224"/>
      <c r="B567" s="2225"/>
      <c r="C567" s="1061"/>
      <c r="D567" s="1106" t="s">
        <v>194</v>
      </c>
      <c r="E567" s="2226"/>
      <c r="F567" s="2225"/>
      <c r="G567" s="2227"/>
      <c r="H567" s="2227"/>
      <c r="I567" s="2229"/>
      <c r="J567" s="2227"/>
      <c r="K567" s="2231"/>
      <c r="L567" s="2231"/>
      <c r="M567" s="2229"/>
      <c r="N567" s="2222"/>
      <c r="O567" s="1064">
        <f>IF(B566="",0,1)</f>
        <v>0</v>
      </c>
    </row>
    <row r="568" spans="1:15" ht="9" customHeight="1">
      <c r="A568" s="2223"/>
      <c r="B568" s="2225"/>
      <c r="C568" s="1061"/>
      <c r="D568" s="1105" t="s">
        <v>193</v>
      </c>
      <c r="E568" s="2226"/>
      <c r="F568" s="2225"/>
      <c r="G568" s="2227"/>
      <c r="H568" s="2227"/>
      <c r="I568" s="2228"/>
      <c r="J568" s="2227"/>
      <c r="K568" s="2230"/>
      <c r="L568" s="2231"/>
      <c r="M568" s="2232"/>
      <c r="N568" s="2221"/>
    </row>
    <row r="569" spans="1:15" ht="9" customHeight="1">
      <c r="A569" s="2224"/>
      <c r="B569" s="2225"/>
      <c r="C569" s="1061"/>
      <c r="D569" s="1106" t="s">
        <v>194</v>
      </c>
      <c r="E569" s="2226"/>
      <c r="F569" s="2225"/>
      <c r="G569" s="2227"/>
      <c r="H569" s="2227"/>
      <c r="I569" s="2229"/>
      <c r="J569" s="2227"/>
      <c r="K569" s="2231"/>
      <c r="L569" s="2231"/>
      <c r="M569" s="2229"/>
      <c r="N569" s="2222"/>
      <c r="O569" s="1064">
        <f>IF(B568="",0,1)</f>
        <v>0</v>
      </c>
    </row>
    <row r="570" spans="1:15" ht="9" customHeight="1">
      <c r="A570" s="2223"/>
      <c r="B570" s="2225"/>
      <c r="C570" s="1061"/>
      <c r="D570" s="1105" t="s">
        <v>193</v>
      </c>
      <c r="E570" s="2226"/>
      <c r="F570" s="2225"/>
      <c r="G570" s="2227"/>
      <c r="H570" s="2227"/>
      <c r="I570" s="2228"/>
      <c r="J570" s="2227"/>
      <c r="K570" s="2230"/>
      <c r="L570" s="2231"/>
      <c r="M570" s="2232"/>
      <c r="N570" s="2221"/>
    </row>
    <row r="571" spans="1:15" ht="9" customHeight="1">
      <c r="A571" s="2224"/>
      <c r="B571" s="2225"/>
      <c r="C571" s="1061"/>
      <c r="D571" s="1106" t="s">
        <v>194</v>
      </c>
      <c r="E571" s="2226"/>
      <c r="F571" s="2225"/>
      <c r="G571" s="2227"/>
      <c r="H571" s="2227"/>
      <c r="I571" s="2229"/>
      <c r="J571" s="2227"/>
      <c r="K571" s="2231"/>
      <c r="L571" s="2231"/>
      <c r="M571" s="2229"/>
      <c r="N571" s="2222"/>
      <c r="O571" s="1064">
        <f>IF(B570="",0,1)</f>
        <v>0</v>
      </c>
    </row>
    <row r="572" spans="1:15" ht="9" customHeight="1">
      <c r="A572" s="2223"/>
      <c r="B572" s="2225"/>
      <c r="C572" s="1061"/>
      <c r="D572" s="1105" t="s">
        <v>193</v>
      </c>
      <c r="E572" s="2226"/>
      <c r="F572" s="2225"/>
      <c r="G572" s="2227"/>
      <c r="H572" s="2227"/>
      <c r="I572" s="2228"/>
      <c r="J572" s="2227"/>
      <c r="K572" s="2230"/>
      <c r="L572" s="2231"/>
      <c r="M572" s="2232"/>
      <c r="N572" s="2221"/>
    </row>
    <row r="573" spans="1:15" ht="9" customHeight="1">
      <c r="A573" s="2224"/>
      <c r="B573" s="2225"/>
      <c r="C573" s="1061"/>
      <c r="D573" s="1106" t="s">
        <v>194</v>
      </c>
      <c r="E573" s="2226"/>
      <c r="F573" s="2225"/>
      <c r="G573" s="2227"/>
      <c r="H573" s="2227"/>
      <c r="I573" s="2229"/>
      <c r="J573" s="2227"/>
      <c r="K573" s="2231"/>
      <c r="L573" s="2231"/>
      <c r="M573" s="2229"/>
      <c r="N573" s="2222"/>
      <c r="O573" s="1064">
        <f>IF(B572="",0,1)</f>
        <v>0</v>
      </c>
    </row>
    <row r="574" spans="1:15" ht="9" customHeight="1">
      <c r="A574" s="2223"/>
      <c r="B574" s="2225"/>
      <c r="C574" s="1061"/>
      <c r="D574" s="1105" t="s">
        <v>193</v>
      </c>
      <c r="E574" s="2226"/>
      <c r="F574" s="2225"/>
      <c r="G574" s="2227"/>
      <c r="H574" s="2227"/>
      <c r="I574" s="2228"/>
      <c r="J574" s="2227"/>
      <c r="K574" s="2230"/>
      <c r="L574" s="2231"/>
      <c r="M574" s="2232"/>
      <c r="N574" s="2221"/>
    </row>
    <row r="575" spans="1:15" ht="9" customHeight="1">
      <c r="A575" s="2224"/>
      <c r="B575" s="2225"/>
      <c r="C575" s="1061"/>
      <c r="D575" s="1106" t="s">
        <v>194</v>
      </c>
      <c r="E575" s="2226"/>
      <c r="F575" s="2225"/>
      <c r="G575" s="2227"/>
      <c r="H575" s="2227"/>
      <c r="I575" s="2229"/>
      <c r="J575" s="2227"/>
      <c r="K575" s="2231"/>
      <c r="L575" s="2231"/>
      <c r="M575" s="2229"/>
      <c r="N575" s="2222"/>
      <c r="O575" s="1064">
        <f>IF(B574="",0,1)</f>
        <v>0</v>
      </c>
    </row>
    <row r="576" spans="1:15" ht="9" customHeight="1">
      <c r="A576" s="2223"/>
      <c r="B576" s="2225"/>
      <c r="C576" s="1061"/>
      <c r="D576" s="1105" t="s">
        <v>193</v>
      </c>
      <c r="E576" s="2226"/>
      <c r="F576" s="2225"/>
      <c r="G576" s="2227"/>
      <c r="H576" s="2227"/>
      <c r="I576" s="2228"/>
      <c r="J576" s="2227"/>
      <c r="K576" s="2230"/>
      <c r="L576" s="2231"/>
      <c r="M576" s="2232"/>
      <c r="N576" s="2221"/>
    </row>
    <row r="577" spans="1:15" ht="9" customHeight="1">
      <c r="A577" s="2224"/>
      <c r="B577" s="2225"/>
      <c r="C577" s="1061"/>
      <c r="D577" s="1106" t="s">
        <v>194</v>
      </c>
      <c r="E577" s="2226"/>
      <c r="F577" s="2225"/>
      <c r="G577" s="2227"/>
      <c r="H577" s="2227"/>
      <c r="I577" s="2229"/>
      <c r="J577" s="2227"/>
      <c r="K577" s="2231"/>
      <c r="L577" s="2231"/>
      <c r="M577" s="2229"/>
      <c r="N577" s="2222"/>
      <c r="O577" s="1064">
        <f>IF(B576="",0,1)</f>
        <v>0</v>
      </c>
    </row>
    <row r="578" spans="1:15" ht="9" customHeight="1">
      <c r="A578" s="2223"/>
      <c r="B578" s="2225"/>
      <c r="C578" s="1061"/>
      <c r="D578" s="1105" t="s">
        <v>193</v>
      </c>
      <c r="E578" s="2226"/>
      <c r="F578" s="2225"/>
      <c r="G578" s="2227"/>
      <c r="H578" s="2227"/>
      <c r="I578" s="2228"/>
      <c r="J578" s="2227"/>
      <c r="K578" s="2230"/>
      <c r="L578" s="2231"/>
      <c r="M578" s="2232"/>
      <c r="N578" s="2221"/>
    </row>
    <row r="579" spans="1:15" ht="9" customHeight="1">
      <c r="A579" s="2224"/>
      <c r="B579" s="2225"/>
      <c r="C579" s="1061"/>
      <c r="D579" s="1106" t="s">
        <v>194</v>
      </c>
      <c r="E579" s="2226"/>
      <c r="F579" s="2225"/>
      <c r="G579" s="2227"/>
      <c r="H579" s="2227"/>
      <c r="I579" s="2229"/>
      <c r="J579" s="2227"/>
      <c r="K579" s="2231"/>
      <c r="L579" s="2231"/>
      <c r="M579" s="2229"/>
      <c r="N579" s="2222"/>
      <c r="O579" s="1064">
        <f>IF(B578="",0,1)</f>
        <v>0</v>
      </c>
    </row>
    <row r="580" spans="1:15" ht="9" customHeight="1">
      <c r="A580" s="2223"/>
      <c r="B580" s="2225"/>
      <c r="C580" s="1061"/>
      <c r="D580" s="1105" t="s">
        <v>193</v>
      </c>
      <c r="E580" s="2226"/>
      <c r="F580" s="2225"/>
      <c r="G580" s="2227"/>
      <c r="H580" s="2227"/>
      <c r="I580" s="2228"/>
      <c r="J580" s="2227"/>
      <c r="K580" s="2230"/>
      <c r="L580" s="2231"/>
      <c r="M580" s="2232"/>
      <c r="N580" s="2221"/>
    </row>
    <row r="581" spans="1:15" ht="9" customHeight="1">
      <c r="A581" s="2224"/>
      <c r="B581" s="2225"/>
      <c r="C581" s="1061"/>
      <c r="D581" s="1106" t="s">
        <v>194</v>
      </c>
      <c r="E581" s="2226"/>
      <c r="F581" s="2225"/>
      <c r="G581" s="2227"/>
      <c r="H581" s="2227"/>
      <c r="I581" s="2229"/>
      <c r="J581" s="2227"/>
      <c r="K581" s="2231"/>
      <c r="L581" s="2231"/>
      <c r="M581" s="2229"/>
      <c r="N581" s="2222"/>
      <c r="O581" s="1064">
        <f>IF(B580="",0,1)</f>
        <v>0</v>
      </c>
    </row>
    <row r="582" spans="1:15" ht="9" customHeight="1">
      <c r="A582" s="2223"/>
      <c r="B582" s="2225"/>
      <c r="C582" s="1061"/>
      <c r="D582" s="1105" t="s">
        <v>193</v>
      </c>
      <c r="E582" s="2226"/>
      <c r="F582" s="2225"/>
      <c r="G582" s="2227"/>
      <c r="H582" s="2227"/>
      <c r="I582" s="2228"/>
      <c r="J582" s="2227"/>
      <c r="K582" s="2230"/>
      <c r="L582" s="2231"/>
      <c r="M582" s="2232"/>
      <c r="N582" s="2221"/>
    </row>
    <row r="583" spans="1:15" ht="9" customHeight="1">
      <c r="A583" s="2224"/>
      <c r="B583" s="2225"/>
      <c r="C583" s="1061"/>
      <c r="D583" s="1106" t="s">
        <v>194</v>
      </c>
      <c r="E583" s="2226"/>
      <c r="F583" s="2225"/>
      <c r="G583" s="2227"/>
      <c r="H583" s="2227"/>
      <c r="I583" s="2229"/>
      <c r="J583" s="2227"/>
      <c r="K583" s="2231"/>
      <c r="L583" s="2231"/>
      <c r="M583" s="2229"/>
      <c r="N583" s="2222"/>
      <c r="O583" s="1064">
        <f>IF(B582="",0,1)</f>
        <v>0</v>
      </c>
    </row>
    <row r="584" spans="1:15" ht="9" customHeight="1">
      <c r="A584" s="2223"/>
      <c r="B584" s="2225"/>
      <c r="C584" s="1061"/>
      <c r="D584" s="1105" t="s">
        <v>193</v>
      </c>
      <c r="E584" s="2226"/>
      <c r="F584" s="2225"/>
      <c r="G584" s="2227"/>
      <c r="H584" s="2227"/>
      <c r="I584" s="2228"/>
      <c r="J584" s="2227"/>
      <c r="K584" s="2230"/>
      <c r="L584" s="2231"/>
      <c r="M584" s="2232"/>
      <c r="N584" s="2221"/>
    </row>
    <row r="585" spans="1:15" ht="9" customHeight="1">
      <c r="A585" s="2224"/>
      <c r="B585" s="2225"/>
      <c r="C585" s="1061"/>
      <c r="D585" s="1106" t="s">
        <v>194</v>
      </c>
      <c r="E585" s="2226"/>
      <c r="F585" s="2225"/>
      <c r="G585" s="2227"/>
      <c r="H585" s="2227"/>
      <c r="I585" s="2229"/>
      <c r="J585" s="2227"/>
      <c r="K585" s="2231"/>
      <c r="L585" s="2231"/>
      <c r="M585" s="2229"/>
      <c r="N585" s="2222"/>
      <c r="O585" s="1064">
        <f>IF(B584="",0,1)</f>
        <v>0</v>
      </c>
    </row>
    <row r="586" spans="1:15" ht="9" customHeight="1">
      <c r="A586" s="2223"/>
      <c r="B586" s="2225"/>
      <c r="C586" s="1061"/>
      <c r="D586" s="1105" t="s">
        <v>193</v>
      </c>
      <c r="E586" s="2226"/>
      <c r="F586" s="2225"/>
      <c r="G586" s="2227"/>
      <c r="H586" s="2227"/>
      <c r="I586" s="2228"/>
      <c r="J586" s="2227"/>
      <c r="K586" s="2230"/>
      <c r="L586" s="2231"/>
      <c r="M586" s="2232"/>
      <c r="N586" s="2221"/>
    </row>
    <row r="587" spans="1:15" ht="9" customHeight="1">
      <c r="A587" s="2224"/>
      <c r="B587" s="2225"/>
      <c r="C587" s="1061"/>
      <c r="D587" s="1106" t="s">
        <v>194</v>
      </c>
      <c r="E587" s="2226"/>
      <c r="F587" s="2225"/>
      <c r="G587" s="2227"/>
      <c r="H587" s="2227"/>
      <c r="I587" s="2229"/>
      <c r="J587" s="2227"/>
      <c r="K587" s="2231"/>
      <c r="L587" s="2231"/>
      <c r="M587" s="2229"/>
      <c r="N587" s="2222"/>
      <c r="O587" s="1064">
        <f>IF(B586="",0,1)</f>
        <v>0</v>
      </c>
    </row>
    <row r="588" spans="1:15" ht="9" customHeight="1">
      <c r="A588" s="2223"/>
      <c r="B588" s="2225"/>
      <c r="C588" s="1061"/>
      <c r="D588" s="1105" t="s">
        <v>193</v>
      </c>
      <c r="E588" s="2226"/>
      <c r="F588" s="2225"/>
      <c r="G588" s="2227"/>
      <c r="H588" s="2227"/>
      <c r="I588" s="2228"/>
      <c r="J588" s="2227"/>
      <c r="K588" s="2230"/>
      <c r="L588" s="2231"/>
      <c r="M588" s="2232"/>
      <c r="N588" s="2221"/>
    </row>
    <row r="589" spans="1:15" ht="9" customHeight="1">
      <c r="A589" s="2224"/>
      <c r="B589" s="2225"/>
      <c r="C589" s="1061"/>
      <c r="D589" s="1106" t="s">
        <v>194</v>
      </c>
      <c r="E589" s="2226"/>
      <c r="F589" s="2225"/>
      <c r="G589" s="2227"/>
      <c r="H589" s="2227"/>
      <c r="I589" s="2229"/>
      <c r="J589" s="2227"/>
      <c r="K589" s="2231"/>
      <c r="L589" s="2231"/>
      <c r="M589" s="2229"/>
      <c r="N589" s="2222"/>
      <c r="O589" s="1064">
        <f>IF(B588="",0,1)</f>
        <v>0</v>
      </c>
    </row>
    <row r="590" spans="1:15" ht="9" customHeight="1">
      <c r="A590" s="2223"/>
      <c r="B590" s="2225"/>
      <c r="C590" s="1061"/>
      <c r="D590" s="1105" t="s">
        <v>193</v>
      </c>
      <c r="E590" s="2226"/>
      <c r="F590" s="2225"/>
      <c r="G590" s="2227"/>
      <c r="H590" s="2227"/>
      <c r="I590" s="2228"/>
      <c r="J590" s="2227"/>
      <c r="K590" s="2230"/>
      <c r="L590" s="2231"/>
      <c r="M590" s="2232"/>
      <c r="N590" s="2221"/>
    </row>
    <row r="591" spans="1:15" ht="9" customHeight="1">
      <c r="A591" s="2224"/>
      <c r="B591" s="2225"/>
      <c r="C591" s="1061"/>
      <c r="D591" s="1106" t="s">
        <v>194</v>
      </c>
      <c r="E591" s="2226"/>
      <c r="F591" s="2225"/>
      <c r="G591" s="2227"/>
      <c r="H591" s="2227"/>
      <c r="I591" s="2229"/>
      <c r="J591" s="2227"/>
      <c r="K591" s="2231"/>
      <c r="L591" s="2231"/>
      <c r="M591" s="2229"/>
      <c r="N591" s="2222"/>
      <c r="O591" s="1064">
        <f>IF(B590="",0,1)</f>
        <v>0</v>
      </c>
    </row>
    <row r="592" spans="1:15" ht="9" customHeight="1">
      <c r="A592" s="2223"/>
      <c r="B592" s="2225"/>
      <c r="C592" s="1061"/>
      <c r="D592" s="1105" t="s">
        <v>193</v>
      </c>
      <c r="E592" s="2226"/>
      <c r="F592" s="2225"/>
      <c r="G592" s="2227"/>
      <c r="H592" s="2227"/>
      <c r="I592" s="2228"/>
      <c r="J592" s="2227"/>
      <c r="K592" s="2230"/>
      <c r="L592" s="2231"/>
      <c r="M592" s="2232"/>
      <c r="N592" s="2221"/>
    </row>
    <row r="593" spans="1:15" ht="9" customHeight="1">
      <c r="A593" s="2224"/>
      <c r="B593" s="2225"/>
      <c r="C593" s="1061"/>
      <c r="D593" s="1106" t="s">
        <v>194</v>
      </c>
      <c r="E593" s="2226"/>
      <c r="F593" s="2225"/>
      <c r="G593" s="2227"/>
      <c r="H593" s="2227"/>
      <c r="I593" s="2229"/>
      <c r="J593" s="2227"/>
      <c r="K593" s="2231"/>
      <c r="L593" s="2231"/>
      <c r="M593" s="2229"/>
      <c r="N593" s="2222"/>
      <c r="O593" s="1064">
        <f>IF(B592="",0,1)</f>
        <v>0</v>
      </c>
    </row>
    <row r="594" spans="1:15" ht="9" customHeight="1">
      <c r="A594" s="2223"/>
      <c r="B594" s="2225"/>
      <c r="C594" s="1061"/>
      <c r="D594" s="1105" t="s">
        <v>193</v>
      </c>
      <c r="E594" s="2226"/>
      <c r="F594" s="2225"/>
      <c r="G594" s="2227"/>
      <c r="H594" s="2227"/>
      <c r="I594" s="2228"/>
      <c r="J594" s="2227"/>
      <c r="K594" s="2230"/>
      <c r="L594" s="2231"/>
      <c r="M594" s="2232"/>
      <c r="N594" s="2221"/>
    </row>
    <row r="595" spans="1:15" ht="9" customHeight="1">
      <c r="A595" s="2224"/>
      <c r="B595" s="2225"/>
      <c r="C595" s="1061"/>
      <c r="D595" s="1106" t="s">
        <v>194</v>
      </c>
      <c r="E595" s="2226"/>
      <c r="F595" s="2225"/>
      <c r="G595" s="2227"/>
      <c r="H595" s="2227"/>
      <c r="I595" s="2229"/>
      <c r="J595" s="2227"/>
      <c r="K595" s="2231"/>
      <c r="L595" s="2231"/>
      <c r="M595" s="2229"/>
      <c r="N595" s="2222"/>
      <c r="O595" s="1064">
        <f>IF(B594="",0,1)</f>
        <v>0</v>
      </c>
    </row>
    <row r="596" spans="1:15" ht="9" customHeight="1">
      <c r="A596" s="2223"/>
      <c r="B596" s="2225"/>
      <c r="C596" s="1061"/>
      <c r="D596" s="1105" t="s">
        <v>193</v>
      </c>
      <c r="E596" s="2226"/>
      <c r="F596" s="2225"/>
      <c r="G596" s="2227"/>
      <c r="H596" s="2227"/>
      <c r="I596" s="2228"/>
      <c r="J596" s="2227"/>
      <c r="K596" s="2230"/>
      <c r="L596" s="2231"/>
      <c r="M596" s="2232"/>
      <c r="N596" s="2221"/>
    </row>
    <row r="597" spans="1:15" ht="9" customHeight="1">
      <c r="A597" s="2224"/>
      <c r="B597" s="2225"/>
      <c r="C597" s="1061"/>
      <c r="D597" s="1106" t="s">
        <v>194</v>
      </c>
      <c r="E597" s="2226"/>
      <c r="F597" s="2225"/>
      <c r="G597" s="2227"/>
      <c r="H597" s="2227"/>
      <c r="I597" s="2229"/>
      <c r="J597" s="2227"/>
      <c r="K597" s="2231"/>
      <c r="L597" s="2231"/>
      <c r="M597" s="2229"/>
      <c r="N597" s="2222"/>
      <c r="O597" s="1064">
        <f>IF(B596="",0,1)</f>
        <v>0</v>
      </c>
    </row>
    <row r="598" spans="1:15" ht="9" customHeight="1">
      <c r="A598" s="2223"/>
      <c r="B598" s="2225"/>
      <c r="C598" s="1061"/>
      <c r="D598" s="1105" t="s">
        <v>193</v>
      </c>
      <c r="E598" s="2226"/>
      <c r="F598" s="2225"/>
      <c r="G598" s="2227"/>
      <c r="H598" s="2227"/>
      <c r="I598" s="2228"/>
      <c r="J598" s="2227"/>
      <c r="K598" s="2230"/>
      <c r="L598" s="2231"/>
      <c r="M598" s="2232"/>
      <c r="N598" s="2221"/>
    </row>
    <row r="599" spans="1:15" ht="9" customHeight="1">
      <c r="A599" s="2224"/>
      <c r="B599" s="2225"/>
      <c r="C599" s="1061"/>
      <c r="D599" s="1106" t="s">
        <v>194</v>
      </c>
      <c r="E599" s="2226"/>
      <c r="F599" s="2225"/>
      <c r="G599" s="2227"/>
      <c r="H599" s="2227"/>
      <c r="I599" s="2229"/>
      <c r="J599" s="2227"/>
      <c r="K599" s="2231"/>
      <c r="L599" s="2231"/>
      <c r="M599" s="2229"/>
      <c r="N599" s="2222"/>
      <c r="O599" s="1064">
        <f>IF(B598="",0,1)</f>
        <v>0</v>
      </c>
    </row>
    <row r="600" spans="1:15" ht="9" customHeight="1">
      <c r="A600" s="2223"/>
      <c r="B600" s="2225"/>
      <c r="C600" s="1061"/>
      <c r="D600" s="1105" t="s">
        <v>193</v>
      </c>
      <c r="E600" s="2226"/>
      <c r="F600" s="2225"/>
      <c r="G600" s="2227"/>
      <c r="H600" s="2227"/>
      <c r="I600" s="2228"/>
      <c r="J600" s="2227"/>
      <c r="K600" s="2230"/>
      <c r="L600" s="2231"/>
      <c r="M600" s="2232"/>
      <c r="N600" s="2221"/>
    </row>
    <row r="601" spans="1:15" ht="9" customHeight="1">
      <c r="A601" s="2224"/>
      <c r="B601" s="2225"/>
      <c r="C601" s="1061"/>
      <c r="D601" s="1106" t="s">
        <v>194</v>
      </c>
      <c r="E601" s="2226"/>
      <c r="F601" s="2225"/>
      <c r="G601" s="2227"/>
      <c r="H601" s="2227"/>
      <c r="I601" s="2229"/>
      <c r="J601" s="2227"/>
      <c r="K601" s="2231"/>
      <c r="L601" s="2231"/>
      <c r="M601" s="2229"/>
      <c r="N601" s="2222"/>
      <c r="O601" s="1064">
        <f>IF(B600="",0,1)</f>
        <v>0</v>
      </c>
    </row>
    <row r="602" spans="1:15" ht="9" customHeight="1">
      <c r="A602" s="2223"/>
      <c r="B602" s="2225"/>
      <c r="C602" s="1061"/>
      <c r="D602" s="1105" t="s">
        <v>193</v>
      </c>
      <c r="E602" s="2226"/>
      <c r="F602" s="2225"/>
      <c r="G602" s="2227"/>
      <c r="H602" s="2227"/>
      <c r="I602" s="2228"/>
      <c r="J602" s="2227"/>
      <c r="K602" s="2230"/>
      <c r="L602" s="2231"/>
      <c r="M602" s="2232"/>
      <c r="N602" s="2221"/>
    </row>
    <row r="603" spans="1:15" ht="9" customHeight="1" thickBot="1">
      <c r="A603" s="2224"/>
      <c r="B603" s="2225"/>
      <c r="C603" s="1061"/>
      <c r="D603" s="1106" t="s">
        <v>194</v>
      </c>
      <c r="E603" s="2226"/>
      <c r="F603" s="2225"/>
      <c r="G603" s="2227"/>
      <c r="H603" s="2227"/>
      <c r="I603" s="2229"/>
      <c r="J603" s="2227"/>
      <c r="K603" s="2231"/>
      <c r="L603" s="2231"/>
      <c r="M603" s="2229"/>
      <c r="N603" s="2222"/>
      <c r="O603" s="1064">
        <f>IF(B602="",0,1)</f>
        <v>0</v>
      </c>
    </row>
    <row r="604" spans="1:15">
      <c r="A604" s="2212" t="s">
        <v>466</v>
      </c>
      <c r="B604" s="2215" t="s">
        <v>2311</v>
      </c>
      <c r="C604" s="2215"/>
      <c r="D604" s="2218"/>
      <c r="E604" s="2215" t="s">
        <v>94</v>
      </c>
      <c r="F604" s="2215"/>
      <c r="G604" s="2194" t="s">
        <v>93</v>
      </c>
      <c r="H604" s="2194"/>
      <c r="I604" s="2194" t="s">
        <v>406</v>
      </c>
      <c r="J604" s="2194" t="s">
        <v>1909</v>
      </c>
      <c r="K604" s="2194" t="s">
        <v>1910</v>
      </c>
      <c r="L604" s="2195"/>
      <c r="M604" s="2194" t="s">
        <v>1911</v>
      </c>
      <c r="N604" s="2200" t="s">
        <v>404</v>
      </c>
      <c r="O604" s="1064">
        <f>SUM(O557:O603)</f>
        <v>0</v>
      </c>
    </row>
    <row r="605" spans="1:15" ht="12.75" customHeight="1">
      <c r="A605" s="2213"/>
      <c r="B605" s="2216"/>
      <c r="C605" s="2219"/>
      <c r="D605" s="2216"/>
      <c r="E605" s="2216"/>
      <c r="F605" s="2219"/>
      <c r="G605" s="2196"/>
      <c r="H605" s="2196"/>
      <c r="I605" s="2196"/>
      <c r="J605" s="2197"/>
      <c r="K605" s="2196"/>
      <c r="L605" s="2197"/>
      <c r="M605" s="2196"/>
      <c r="N605" s="2201"/>
      <c r="O605" s="2206"/>
    </row>
    <row r="606" spans="1:15" ht="12.75" customHeight="1">
      <c r="A606" s="2214"/>
      <c r="B606" s="2217"/>
      <c r="C606" s="2220"/>
      <c r="D606" s="2217"/>
      <c r="E606" s="2217"/>
      <c r="F606" s="2220"/>
      <c r="G606" s="1059"/>
      <c r="H606" s="1059" t="s">
        <v>405</v>
      </c>
      <c r="I606" s="2198"/>
      <c r="J606" s="2199"/>
      <c r="K606" s="2198"/>
      <c r="L606" s="2199"/>
      <c r="M606" s="2198"/>
      <c r="N606" s="2202"/>
      <c r="O606" s="2206"/>
    </row>
    <row r="607" spans="1:15" ht="9" customHeight="1">
      <c r="A607" s="1093" t="s">
        <v>1558</v>
      </c>
      <c r="B607" s="2184">
        <v>1</v>
      </c>
      <c r="C607" s="2182"/>
      <c r="D607" s="1638"/>
      <c r="E607" s="2180">
        <f>SUM(E554:E603)</f>
        <v>400</v>
      </c>
      <c r="F607" s="2184"/>
      <c r="G607" s="2207">
        <f>SUM(G554:H603)</f>
        <v>123000</v>
      </c>
      <c r="H607" s="2208"/>
      <c r="I607" s="2192">
        <v>1</v>
      </c>
      <c r="J607" s="2185">
        <f>G607*I607</f>
        <v>123000</v>
      </c>
      <c r="K607" s="1057"/>
      <c r="L607" s="1058" t="s">
        <v>193</v>
      </c>
      <c r="M607" s="2187"/>
      <c r="N607" s="2176"/>
    </row>
    <row r="608" spans="1:15" ht="9" customHeight="1">
      <c r="A608" s="1094" t="s">
        <v>407</v>
      </c>
      <c r="B608" s="2181"/>
      <c r="C608" s="1641"/>
      <c r="D608" s="1642"/>
      <c r="E608" s="2183"/>
      <c r="F608" s="2181"/>
      <c r="G608" s="2209"/>
      <c r="H608" s="2210"/>
      <c r="I608" s="2177"/>
      <c r="J608" s="2186"/>
      <c r="K608" s="1057" t="str">
        <f>IF('Page 7'!Z447=1,"X",IF('Page 7'!Z450=1,"X",""))</f>
        <v/>
      </c>
      <c r="L608" s="1055" t="s">
        <v>194</v>
      </c>
      <c r="M608" s="2177"/>
      <c r="N608" s="2177"/>
    </row>
    <row r="609" spans="1:19" ht="9" customHeight="1">
      <c r="A609" s="2204">
        <f>A556</f>
        <v>0</v>
      </c>
      <c r="B609" s="2184">
        <f>O604</f>
        <v>0</v>
      </c>
      <c r="C609" s="2182"/>
      <c r="D609" s="1638"/>
      <c r="E609" s="2180">
        <f>SUM(E556:E603)</f>
        <v>0</v>
      </c>
      <c r="F609" s="2184"/>
      <c r="G609" s="2188"/>
      <c r="H609" s="2189"/>
      <c r="I609" s="2192" t="e">
        <f>'10% Package Page 8'!O$23</f>
        <v>#DIV/0!</v>
      </c>
      <c r="J609" s="2185" t="e">
        <f>G609*I609</f>
        <v>#DIV/0!</v>
      </c>
      <c r="K609" s="1057" t="str">
        <f>IF('Page 7'!$Z$39+'Page 7'!$Z$42&lt;1,"X","")</f>
        <v>X</v>
      </c>
      <c r="L609" s="1058" t="s">
        <v>193</v>
      </c>
      <c r="M609" s="2193"/>
      <c r="N609" s="2174"/>
      <c r="P609" s="1064" t="s">
        <v>418</v>
      </c>
      <c r="Q609" s="1064" t="s">
        <v>2115</v>
      </c>
      <c r="R609" s="1064" t="s">
        <v>2234</v>
      </c>
      <c r="S609" s="1064" t="s">
        <v>2235</v>
      </c>
    </row>
    <row r="610" spans="1:19" ht="9" customHeight="1">
      <c r="A610" s="2205"/>
      <c r="B610" s="2181"/>
      <c r="C610" s="1641"/>
      <c r="D610" s="1642"/>
      <c r="E610" s="2183"/>
      <c r="F610" s="2181"/>
      <c r="G610" s="2190"/>
      <c r="H610" s="2191"/>
      <c r="I610" s="2177"/>
      <c r="J610" s="2186"/>
      <c r="K610" s="1057" t="str">
        <f>IF('Page 7'!$Z$39=1,"X",IF('Page 7'!$Z$42=1,"X",""))</f>
        <v/>
      </c>
      <c r="L610" s="1055" t="s">
        <v>194</v>
      </c>
      <c r="M610" s="2175"/>
      <c r="N610" s="2175"/>
      <c r="P610" s="1064">
        <f>B609</f>
        <v>0</v>
      </c>
      <c r="Q610" s="1070">
        <f>E609</f>
        <v>0</v>
      </c>
      <c r="R610" s="1070">
        <f>G609</f>
        <v>0</v>
      </c>
      <c r="S610" s="1070" t="e">
        <f>J609</f>
        <v>#DIV/0!</v>
      </c>
    </row>
    <row r="611" spans="1:19" ht="30.75" customHeight="1">
      <c r="A611" s="2203" t="s">
        <v>95</v>
      </c>
      <c r="B611" s="1637"/>
      <c r="C611" s="1637"/>
      <c r="D611" s="1637"/>
      <c r="E611" s="1637"/>
      <c r="F611" s="1637"/>
      <c r="G611" s="1637"/>
      <c r="H611" s="1637"/>
      <c r="I611" s="1637"/>
      <c r="J611" s="1637"/>
      <c r="K611" s="1637"/>
      <c r="L611" s="1637"/>
      <c r="M611" s="1637"/>
      <c r="N611" s="1637"/>
    </row>
    <row r="612" spans="1:19" ht="25.5" customHeight="1">
      <c r="A612" s="2172" t="s">
        <v>2369</v>
      </c>
      <c r="B612" s="2173"/>
      <c r="C612" s="2173"/>
      <c r="D612" s="2173"/>
      <c r="E612" s="2173"/>
      <c r="F612" s="2173"/>
      <c r="G612" s="2173"/>
      <c r="H612" s="2173"/>
      <c r="I612" s="2173"/>
      <c r="J612" s="2173"/>
      <c r="K612" s="2173"/>
      <c r="L612" s="2173"/>
      <c r="M612" s="2173"/>
      <c r="N612" s="2173"/>
    </row>
    <row r="613" spans="1:19" ht="15.75">
      <c r="A613" s="1649" t="s">
        <v>1900</v>
      </c>
      <c r="B613" s="1586"/>
      <c r="C613" s="1586"/>
      <c r="D613" s="1586"/>
      <c r="E613" s="1586"/>
      <c r="F613" s="1586"/>
      <c r="G613" s="1586"/>
      <c r="H613" s="1586"/>
      <c r="I613" s="1586"/>
      <c r="J613" s="1586"/>
      <c r="K613" s="1586"/>
      <c r="L613" s="1586"/>
      <c r="M613" s="1586"/>
      <c r="N613" s="1586"/>
    </row>
    <row r="614" spans="1:19" ht="15.75">
      <c r="A614" s="2211" t="s">
        <v>1901</v>
      </c>
      <c r="B614" s="1586"/>
      <c r="C614" s="1586"/>
      <c r="D614" s="1586"/>
      <c r="E614" s="1586"/>
      <c r="F614" s="1586"/>
      <c r="G614" s="1586"/>
      <c r="H614" s="1586"/>
      <c r="I614" s="1586"/>
      <c r="J614" s="1586"/>
      <c r="K614" s="1586"/>
      <c r="L614" s="1586"/>
      <c r="M614" s="1586"/>
      <c r="N614" s="1586"/>
    </row>
    <row r="615" spans="1:19" ht="15.75">
      <c r="A615" s="2211" t="s">
        <v>1902</v>
      </c>
      <c r="B615" s="1586"/>
      <c r="C615" s="1586"/>
      <c r="D615" s="1586"/>
      <c r="E615" s="1586"/>
      <c r="F615" s="1586"/>
      <c r="G615" s="1586"/>
      <c r="H615" s="1586"/>
      <c r="I615" s="1586"/>
      <c r="J615" s="1586"/>
      <c r="K615" s="1586"/>
      <c r="L615" s="1586"/>
      <c r="M615" s="1586"/>
      <c r="N615" s="1586"/>
    </row>
    <row r="616" spans="1:19">
      <c r="A616" s="247"/>
    </row>
    <row r="617" spans="1:19" ht="48.75" customHeight="1">
      <c r="A617" s="1718" t="s">
        <v>1903</v>
      </c>
      <c r="B617" s="1520"/>
      <c r="C617" s="1520"/>
      <c r="D617" s="1520"/>
      <c r="E617" s="1520"/>
      <c r="F617" s="1520"/>
      <c r="G617" s="1520"/>
      <c r="H617" s="1520"/>
      <c r="I617" s="1520"/>
      <c r="J617" s="1520"/>
      <c r="K617" s="1520"/>
      <c r="L617" s="1520"/>
      <c r="M617" s="1520"/>
      <c r="N617" s="1520"/>
    </row>
    <row r="618" spans="1:19" ht="13.5" thickBot="1">
      <c r="G618" s="114" t="s">
        <v>1904</v>
      </c>
      <c r="H618" s="1027"/>
    </row>
    <row r="619" spans="1:19">
      <c r="A619" s="2242" t="s">
        <v>466</v>
      </c>
      <c r="B619" s="2245" t="s">
        <v>1905</v>
      </c>
      <c r="C619" s="2245" t="s">
        <v>1906</v>
      </c>
      <c r="D619" s="2248"/>
      <c r="E619" s="2245" t="s">
        <v>1907</v>
      </c>
      <c r="F619" s="2245" t="s">
        <v>1908</v>
      </c>
      <c r="G619" s="2235" t="s">
        <v>93</v>
      </c>
      <c r="H619" s="2235"/>
      <c r="I619" s="2235" t="s">
        <v>406</v>
      </c>
      <c r="J619" s="2235" t="s">
        <v>1909</v>
      </c>
      <c r="K619" s="2235" t="s">
        <v>1910</v>
      </c>
      <c r="L619" s="1736"/>
      <c r="M619" s="2235" t="s">
        <v>1911</v>
      </c>
      <c r="N619" s="2238" t="s">
        <v>404</v>
      </c>
    </row>
    <row r="620" spans="1:19" ht="12.75" customHeight="1">
      <c r="A620" s="2243"/>
      <c r="B620" s="2246"/>
      <c r="C620" s="2249"/>
      <c r="D620" s="2246"/>
      <c r="E620" s="2246"/>
      <c r="F620" s="2249"/>
      <c r="G620" s="2236"/>
      <c r="H620" s="2236"/>
      <c r="I620" s="2236"/>
      <c r="J620" s="1504"/>
      <c r="K620" s="2236"/>
      <c r="L620" s="1504"/>
      <c r="M620" s="2236"/>
      <c r="N620" s="2239"/>
      <c r="O620" s="1069"/>
    </row>
    <row r="621" spans="1:19">
      <c r="A621" s="2244"/>
      <c r="B621" s="2247"/>
      <c r="C621" s="2241"/>
      <c r="D621" s="2247"/>
      <c r="E621" s="2247"/>
      <c r="F621" s="2241"/>
      <c r="G621" s="1056"/>
      <c r="H621" s="1056" t="s">
        <v>405</v>
      </c>
      <c r="I621" s="2237"/>
      <c r="J621" s="1505"/>
      <c r="K621" s="2237"/>
      <c r="L621" s="1505"/>
      <c r="M621" s="2237"/>
      <c r="N621" s="2234"/>
      <c r="O621" s="1069"/>
    </row>
    <row r="622" spans="1:19" ht="9" customHeight="1">
      <c r="A622" s="1095" t="s">
        <v>1558</v>
      </c>
      <c r="B622" s="2184" t="s">
        <v>1557</v>
      </c>
      <c r="C622" s="1057" t="s">
        <v>1437</v>
      </c>
      <c r="D622" s="1103" t="s">
        <v>193</v>
      </c>
      <c r="E622" s="2180">
        <v>400</v>
      </c>
      <c r="F622" s="2240">
        <v>2</v>
      </c>
      <c r="G622" s="2207">
        <v>123000</v>
      </c>
      <c r="H622" s="2208"/>
      <c r="I622" s="2192">
        <v>1</v>
      </c>
      <c r="J622" s="2185">
        <v>123000</v>
      </c>
      <c r="K622" s="1057" t="str">
        <f>IF('Page 7'!$Z$39+'Page 7'!$Z$42&lt;1,"X","")</f>
        <v>X</v>
      </c>
      <c r="L622" s="1058" t="s">
        <v>193</v>
      </c>
      <c r="M622" s="2187">
        <v>36525</v>
      </c>
      <c r="N622" s="2233">
        <v>36892</v>
      </c>
    </row>
    <row r="623" spans="1:19" ht="9" customHeight="1">
      <c r="A623" s="1096" t="s">
        <v>407</v>
      </c>
      <c r="B623" s="2181"/>
      <c r="C623" s="1057"/>
      <c r="D623" s="1104" t="s">
        <v>194</v>
      </c>
      <c r="E623" s="2183"/>
      <c r="F623" s="2241"/>
      <c r="G623" s="2209"/>
      <c r="H623" s="2210"/>
      <c r="I623" s="2177"/>
      <c r="J623" s="2186"/>
      <c r="K623" s="1057" t="str">
        <f>IF('Page 7'!$Z$39=1,"X",IF('Page 7'!$Z$42=1,"X",""))</f>
        <v/>
      </c>
      <c r="L623" s="1055" t="s">
        <v>194</v>
      </c>
      <c r="M623" s="2177"/>
      <c r="N623" s="2234"/>
    </row>
    <row r="624" spans="1:19" ht="9" customHeight="1">
      <c r="A624" s="2223"/>
      <c r="B624" s="2225"/>
      <c r="C624" s="1061"/>
      <c r="D624" s="1105" t="s">
        <v>193</v>
      </c>
      <c r="E624" s="2226"/>
      <c r="F624" s="2225"/>
      <c r="G624" s="2227"/>
      <c r="H624" s="2227"/>
      <c r="I624" s="2228"/>
      <c r="J624" s="2227"/>
      <c r="K624" s="2230"/>
      <c r="L624" s="2231"/>
      <c r="M624" s="2232"/>
      <c r="N624" s="2221"/>
    </row>
    <row r="625" spans="1:15" ht="9" customHeight="1">
      <c r="A625" s="2224"/>
      <c r="B625" s="2225"/>
      <c r="C625" s="1061"/>
      <c r="D625" s="1106" t="s">
        <v>194</v>
      </c>
      <c r="E625" s="2226"/>
      <c r="F625" s="2225"/>
      <c r="G625" s="2227"/>
      <c r="H625" s="2227"/>
      <c r="I625" s="2229"/>
      <c r="J625" s="2227"/>
      <c r="K625" s="2231"/>
      <c r="L625" s="2231"/>
      <c r="M625" s="2229"/>
      <c r="N625" s="2222"/>
      <c r="O625" s="1064">
        <f>IF(B624="",0,1)</f>
        <v>0</v>
      </c>
    </row>
    <row r="626" spans="1:15" ht="9" customHeight="1">
      <c r="A626" s="2223"/>
      <c r="B626" s="2225"/>
      <c r="C626" s="1061"/>
      <c r="D626" s="1105" t="s">
        <v>193</v>
      </c>
      <c r="E626" s="2226"/>
      <c r="F626" s="2225"/>
      <c r="G626" s="2227"/>
      <c r="H626" s="2227"/>
      <c r="I626" s="2228"/>
      <c r="J626" s="2227"/>
      <c r="K626" s="2230"/>
      <c r="L626" s="2231"/>
      <c r="M626" s="2232"/>
      <c r="N626" s="2221"/>
    </row>
    <row r="627" spans="1:15" ht="9" customHeight="1">
      <c r="A627" s="2224"/>
      <c r="B627" s="2225"/>
      <c r="C627" s="1061"/>
      <c r="D627" s="1106" t="s">
        <v>194</v>
      </c>
      <c r="E627" s="2226"/>
      <c r="F627" s="2225"/>
      <c r="G627" s="2227"/>
      <c r="H627" s="2227"/>
      <c r="I627" s="2229"/>
      <c r="J627" s="2227"/>
      <c r="K627" s="2231"/>
      <c r="L627" s="2231"/>
      <c r="M627" s="2229"/>
      <c r="N627" s="2222"/>
      <c r="O627" s="1064">
        <f>IF(B626="",0,1)</f>
        <v>0</v>
      </c>
    </row>
    <row r="628" spans="1:15" ht="9" customHeight="1">
      <c r="A628" s="2223"/>
      <c r="B628" s="2225"/>
      <c r="C628" s="1061"/>
      <c r="D628" s="1105" t="s">
        <v>193</v>
      </c>
      <c r="E628" s="2226"/>
      <c r="F628" s="2225"/>
      <c r="G628" s="2227"/>
      <c r="H628" s="2227"/>
      <c r="I628" s="2228"/>
      <c r="J628" s="2227"/>
      <c r="K628" s="2230"/>
      <c r="L628" s="2231"/>
      <c r="M628" s="2232"/>
      <c r="N628" s="2221"/>
    </row>
    <row r="629" spans="1:15" ht="9" customHeight="1">
      <c r="A629" s="2224"/>
      <c r="B629" s="2225"/>
      <c r="C629" s="1061"/>
      <c r="D629" s="1106" t="s">
        <v>194</v>
      </c>
      <c r="E629" s="2226"/>
      <c r="F629" s="2225"/>
      <c r="G629" s="2227"/>
      <c r="H629" s="2227"/>
      <c r="I629" s="2229"/>
      <c r="J629" s="2227"/>
      <c r="K629" s="2231"/>
      <c r="L629" s="2231"/>
      <c r="M629" s="2229"/>
      <c r="N629" s="2222"/>
      <c r="O629" s="1064">
        <f>IF(B628="",0,1)</f>
        <v>0</v>
      </c>
    </row>
    <row r="630" spans="1:15" ht="9" customHeight="1">
      <c r="A630" s="2223"/>
      <c r="B630" s="2225"/>
      <c r="C630" s="1061"/>
      <c r="D630" s="1105" t="s">
        <v>193</v>
      </c>
      <c r="E630" s="2226"/>
      <c r="F630" s="2225"/>
      <c r="G630" s="2227"/>
      <c r="H630" s="2227"/>
      <c r="I630" s="2228"/>
      <c r="J630" s="2227"/>
      <c r="K630" s="2230"/>
      <c r="L630" s="2231"/>
      <c r="M630" s="2232"/>
      <c r="N630" s="2221"/>
    </row>
    <row r="631" spans="1:15" ht="9" customHeight="1">
      <c r="A631" s="2224"/>
      <c r="B631" s="2225"/>
      <c r="C631" s="1061"/>
      <c r="D631" s="1106" t="s">
        <v>194</v>
      </c>
      <c r="E631" s="2226"/>
      <c r="F631" s="2225"/>
      <c r="G631" s="2227"/>
      <c r="H631" s="2227"/>
      <c r="I631" s="2229"/>
      <c r="J631" s="2227"/>
      <c r="K631" s="2231"/>
      <c r="L631" s="2231"/>
      <c r="M631" s="2229"/>
      <c r="N631" s="2222"/>
      <c r="O631" s="1064">
        <f>IF(B630="",0,1)</f>
        <v>0</v>
      </c>
    </row>
    <row r="632" spans="1:15" ht="9" customHeight="1">
      <c r="A632" s="2223"/>
      <c r="B632" s="2225"/>
      <c r="C632" s="1061"/>
      <c r="D632" s="1105" t="s">
        <v>193</v>
      </c>
      <c r="E632" s="2226"/>
      <c r="F632" s="2225"/>
      <c r="G632" s="2227"/>
      <c r="H632" s="2227"/>
      <c r="I632" s="2228"/>
      <c r="J632" s="2227"/>
      <c r="K632" s="2230"/>
      <c r="L632" s="2231"/>
      <c r="M632" s="2232"/>
      <c r="N632" s="2221"/>
    </row>
    <row r="633" spans="1:15" ht="9" customHeight="1">
      <c r="A633" s="2224"/>
      <c r="B633" s="2225"/>
      <c r="C633" s="1061"/>
      <c r="D633" s="1106" t="s">
        <v>194</v>
      </c>
      <c r="E633" s="2226"/>
      <c r="F633" s="2225"/>
      <c r="G633" s="2227"/>
      <c r="H633" s="2227"/>
      <c r="I633" s="2229"/>
      <c r="J633" s="2227"/>
      <c r="K633" s="2231"/>
      <c r="L633" s="2231"/>
      <c r="M633" s="2229"/>
      <c r="N633" s="2222"/>
      <c r="O633" s="1064">
        <f>IF(B632="",0,1)</f>
        <v>0</v>
      </c>
    </row>
    <row r="634" spans="1:15" ht="9" customHeight="1">
      <c r="A634" s="2223"/>
      <c r="B634" s="2225"/>
      <c r="C634" s="1061"/>
      <c r="D634" s="1105" t="s">
        <v>193</v>
      </c>
      <c r="E634" s="2226"/>
      <c r="F634" s="2225"/>
      <c r="G634" s="2227"/>
      <c r="H634" s="2227"/>
      <c r="I634" s="2228"/>
      <c r="J634" s="2227"/>
      <c r="K634" s="2230"/>
      <c r="L634" s="2231"/>
      <c r="M634" s="2232"/>
      <c r="N634" s="2221"/>
    </row>
    <row r="635" spans="1:15" ht="9" customHeight="1">
      <c r="A635" s="2224"/>
      <c r="B635" s="2225"/>
      <c r="C635" s="1061"/>
      <c r="D635" s="1106" t="s">
        <v>194</v>
      </c>
      <c r="E635" s="2226"/>
      <c r="F635" s="2225"/>
      <c r="G635" s="2227"/>
      <c r="H635" s="2227"/>
      <c r="I635" s="2229"/>
      <c r="J635" s="2227"/>
      <c r="K635" s="2231"/>
      <c r="L635" s="2231"/>
      <c r="M635" s="2229"/>
      <c r="N635" s="2222"/>
      <c r="O635" s="1064">
        <f>IF(B634="",0,1)</f>
        <v>0</v>
      </c>
    </row>
    <row r="636" spans="1:15" ht="9" customHeight="1">
      <c r="A636" s="2223"/>
      <c r="B636" s="2225"/>
      <c r="C636" s="1061"/>
      <c r="D636" s="1105" t="s">
        <v>193</v>
      </c>
      <c r="E636" s="2226"/>
      <c r="F636" s="2225"/>
      <c r="G636" s="2227"/>
      <c r="H636" s="2227"/>
      <c r="I636" s="2228"/>
      <c r="J636" s="2227"/>
      <c r="K636" s="2230"/>
      <c r="L636" s="2231"/>
      <c r="M636" s="2232"/>
      <c r="N636" s="2221"/>
    </row>
    <row r="637" spans="1:15" ht="9" customHeight="1">
      <c r="A637" s="2224"/>
      <c r="B637" s="2225"/>
      <c r="C637" s="1061"/>
      <c r="D637" s="1106" t="s">
        <v>194</v>
      </c>
      <c r="E637" s="2226"/>
      <c r="F637" s="2225"/>
      <c r="G637" s="2227"/>
      <c r="H637" s="2227"/>
      <c r="I637" s="2229"/>
      <c r="J637" s="2227"/>
      <c r="K637" s="2231"/>
      <c r="L637" s="2231"/>
      <c r="M637" s="2229"/>
      <c r="N637" s="2222"/>
      <c r="O637" s="1064">
        <f>IF(B636="",0,1)</f>
        <v>0</v>
      </c>
    </row>
    <row r="638" spans="1:15" ht="9" customHeight="1">
      <c r="A638" s="2223"/>
      <c r="B638" s="2225"/>
      <c r="C638" s="1061"/>
      <c r="D638" s="1105" t="s">
        <v>193</v>
      </c>
      <c r="E638" s="2226"/>
      <c r="F638" s="2225"/>
      <c r="G638" s="2227"/>
      <c r="H638" s="2227"/>
      <c r="I638" s="2228"/>
      <c r="J638" s="2227"/>
      <c r="K638" s="2230"/>
      <c r="L638" s="2231"/>
      <c r="M638" s="2232"/>
      <c r="N638" s="2221"/>
    </row>
    <row r="639" spans="1:15" ht="9" customHeight="1">
      <c r="A639" s="2224"/>
      <c r="B639" s="2225"/>
      <c r="C639" s="1061"/>
      <c r="D639" s="1106" t="s">
        <v>194</v>
      </c>
      <c r="E639" s="2226"/>
      <c r="F639" s="2225"/>
      <c r="G639" s="2227"/>
      <c r="H639" s="2227"/>
      <c r="I639" s="2229"/>
      <c r="J639" s="2227"/>
      <c r="K639" s="2231"/>
      <c r="L639" s="2231"/>
      <c r="M639" s="2229"/>
      <c r="N639" s="2222"/>
      <c r="O639" s="1064">
        <f>IF(B638="",0,1)</f>
        <v>0</v>
      </c>
    </row>
    <row r="640" spans="1:15" ht="9" customHeight="1">
      <c r="A640" s="2223"/>
      <c r="B640" s="2225"/>
      <c r="C640" s="1061"/>
      <c r="D640" s="1105" t="s">
        <v>193</v>
      </c>
      <c r="E640" s="2226"/>
      <c r="F640" s="2225"/>
      <c r="G640" s="2227"/>
      <c r="H640" s="2227"/>
      <c r="I640" s="2228"/>
      <c r="J640" s="2227"/>
      <c r="K640" s="2230"/>
      <c r="L640" s="2231"/>
      <c r="M640" s="2232"/>
      <c r="N640" s="2221"/>
    </row>
    <row r="641" spans="1:15" ht="9" customHeight="1">
      <c r="A641" s="2224"/>
      <c r="B641" s="2225"/>
      <c r="C641" s="1061"/>
      <c r="D641" s="1106" t="s">
        <v>194</v>
      </c>
      <c r="E641" s="2226"/>
      <c r="F641" s="2225"/>
      <c r="G641" s="2227"/>
      <c r="H641" s="2227"/>
      <c r="I641" s="2229"/>
      <c r="J641" s="2227"/>
      <c r="K641" s="2231"/>
      <c r="L641" s="2231"/>
      <c r="M641" s="2229"/>
      <c r="N641" s="2222"/>
      <c r="O641" s="1064">
        <f>IF(B640="",0,1)</f>
        <v>0</v>
      </c>
    </row>
    <row r="642" spans="1:15" ht="9" customHeight="1">
      <c r="A642" s="2223"/>
      <c r="B642" s="2225"/>
      <c r="C642" s="1061"/>
      <c r="D642" s="1105" t="s">
        <v>193</v>
      </c>
      <c r="E642" s="2226"/>
      <c r="F642" s="2225"/>
      <c r="G642" s="2227"/>
      <c r="H642" s="2227"/>
      <c r="I642" s="2228"/>
      <c r="J642" s="2227"/>
      <c r="K642" s="2230"/>
      <c r="L642" s="2231"/>
      <c r="M642" s="2232"/>
      <c r="N642" s="2221"/>
    </row>
    <row r="643" spans="1:15" ht="9" customHeight="1">
      <c r="A643" s="2224"/>
      <c r="B643" s="2225"/>
      <c r="C643" s="1061"/>
      <c r="D643" s="1106" t="s">
        <v>194</v>
      </c>
      <c r="E643" s="2226"/>
      <c r="F643" s="2225"/>
      <c r="G643" s="2227"/>
      <c r="H643" s="2227"/>
      <c r="I643" s="2229"/>
      <c r="J643" s="2227"/>
      <c r="K643" s="2231"/>
      <c r="L643" s="2231"/>
      <c r="M643" s="2229"/>
      <c r="N643" s="2222"/>
      <c r="O643" s="1064">
        <f>IF(B642="",0,1)</f>
        <v>0</v>
      </c>
    </row>
    <row r="644" spans="1:15" ht="9" customHeight="1">
      <c r="A644" s="2223"/>
      <c r="B644" s="2225"/>
      <c r="C644" s="1061"/>
      <c r="D644" s="1105" t="s">
        <v>193</v>
      </c>
      <c r="E644" s="2226"/>
      <c r="F644" s="2225"/>
      <c r="G644" s="2227"/>
      <c r="H644" s="2227"/>
      <c r="I644" s="2228"/>
      <c r="J644" s="2227"/>
      <c r="K644" s="2230"/>
      <c r="L644" s="2231"/>
      <c r="M644" s="2232"/>
      <c r="N644" s="2221"/>
    </row>
    <row r="645" spans="1:15" ht="9" customHeight="1">
      <c r="A645" s="2224"/>
      <c r="B645" s="2225"/>
      <c r="C645" s="1061"/>
      <c r="D645" s="1106" t="s">
        <v>194</v>
      </c>
      <c r="E645" s="2226"/>
      <c r="F645" s="2225"/>
      <c r="G645" s="2227"/>
      <c r="H645" s="2227"/>
      <c r="I645" s="2229"/>
      <c r="J645" s="2227"/>
      <c r="K645" s="2231"/>
      <c r="L645" s="2231"/>
      <c r="M645" s="2229"/>
      <c r="N645" s="2222"/>
      <c r="O645" s="1064">
        <f>IF(B644="",0,1)</f>
        <v>0</v>
      </c>
    </row>
    <row r="646" spans="1:15" ht="9" customHeight="1">
      <c r="A646" s="2223"/>
      <c r="B646" s="2225"/>
      <c r="C646" s="1061"/>
      <c r="D646" s="1105" t="s">
        <v>193</v>
      </c>
      <c r="E646" s="2226"/>
      <c r="F646" s="2225"/>
      <c r="G646" s="2227"/>
      <c r="H646" s="2227"/>
      <c r="I646" s="2228"/>
      <c r="J646" s="2227"/>
      <c r="K646" s="2230"/>
      <c r="L646" s="2231"/>
      <c r="M646" s="2232"/>
      <c r="N646" s="2221"/>
    </row>
    <row r="647" spans="1:15" ht="9" customHeight="1">
      <c r="A647" s="2224"/>
      <c r="B647" s="2225"/>
      <c r="C647" s="1061"/>
      <c r="D647" s="1106" t="s">
        <v>194</v>
      </c>
      <c r="E647" s="2226"/>
      <c r="F647" s="2225"/>
      <c r="G647" s="2227"/>
      <c r="H647" s="2227"/>
      <c r="I647" s="2229"/>
      <c r="J647" s="2227"/>
      <c r="K647" s="2231"/>
      <c r="L647" s="2231"/>
      <c r="M647" s="2229"/>
      <c r="N647" s="2222"/>
      <c r="O647" s="1064">
        <f>IF(B646="",0,1)</f>
        <v>0</v>
      </c>
    </row>
    <row r="648" spans="1:15" ht="9" customHeight="1">
      <c r="A648" s="2223"/>
      <c r="B648" s="2225"/>
      <c r="C648" s="1061"/>
      <c r="D648" s="1105" t="s">
        <v>193</v>
      </c>
      <c r="E648" s="2226"/>
      <c r="F648" s="2225"/>
      <c r="G648" s="2227"/>
      <c r="H648" s="2227"/>
      <c r="I648" s="2228"/>
      <c r="J648" s="2227"/>
      <c r="K648" s="2230"/>
      <c r="L648" s="2231"/>
      <c r="M648" s="2232"/>
      <c r="N648" s="2221"/>
    </row>
    <row r="649" spans="1:15" ht="9" customHeight="1">
      <c r="A649" s="2224"/>
      <c r="B649" s="2225"/>
      <c r="C649" s="1061"/>
      <c r="D649" s="1106" t="s">
        <v>194</v>
      </c>
      <c r="E649" s="2226"/>
      <c r="F649" s="2225"/>
      <c r="G649" s="2227"/>
      <c r="H649" s="2227"/>
      <c r="I649" s="2229"/>
      <c r="J649" s="2227"/>
      <c r="K649" s="2231"/>
      <c r="L649" s="2231"/>
      <c r="M649" s="2229"/>
      <c r="N649" s="2222"/>
      <c r="O649" s="1064">
        <f>IF(B648="",0,1)</f>
        <v>0</v>
      </c>
    </row>
    <row r="650" spans="1:15" ht="9" customHeight="1">
      <c r="A650" s="2223"/>
      <c r="B650" s="2225"/>
      <c r="C650" s="1061"/>
      <c r="D650" s="1105" t="s">
        <v>193</v>
      </c>
      <c r="E650" s="2226"/>
      <c r="F650" s="2225"/>
      <c r="G650" s="2227"/>
      <c r="H650" s="2227"/>
      <c r="I650" s="2228"/>
      <c r="J650" s="2227"/>
      <c r="K650" s="2230"/>
      <c r="L650" s="2231"/>
      <c r="M650" s="2232"/>
      <c r="N650" s="2221"/>
    </row>
    <row r="651" spans="1:15" ht="9" customHeight="1">
      <c r="A651" s="2224"/>
      <c r="B651" s="2225"/>
      <c r="C651" s="1061"/>
      <c r="D651" s="1106" t="s">
        <v>194</v>
      </c>
      <c r="E651" s="2226"/>
      <c r="F651" s="2225"/>
      <c r="G651" s="2227"/>
      <c r="H651" s="2227"/>
      <c r="I651" s="2229"/>
      <c r="J651" s="2227"/>
      <c r="K651" s="2231"/>
      <c r="L651" s="2231"/>
      <c r="M651" s="2229"/>
      <c r="N651" s="2222"/>
      <c r="O651" s="1064">
        <f>IF(B650="",0,1)</f>
        <v>0</v>
      </c>
    </row>
    <row r="652" spans="1:15" ht="9" customHeight="1">
      <c r="A652" s="2223"/>
      <c r="B652" s="2225"/>
      <c r="C652" s="1061"/>
      <c r="D652" s="1105" t="s">
        <v>193</v>
      </c>
      <c r="E652" s="2226"/>
      <c r="F652" s="2225"/>
      <c r="G652" s="2227"/>
      <c r="H652" s="2227"/>
      <c r="I652" s="2228"/>
      <c r="J652" s="2227"/>
      <c r="K652" s="2230"/>
      <c r="L652" s="2231"/>
      <c r="M652" s="2232"/>
      <c r="N652" s="2221"/>
    </row>
    <row r="653" spans="1:15" ht="9" customHeight="1">
      <c r="A653" s="2224"/>
      <c r="B653" s="2225"/>
      <c r="C653" s="1061"/>
      <c r="D653" s="1106" t="s">
        <v>194</v>
      </c>
      <c r="E653" s="2226"/>
      <c r="F653" s="2225"/>
      <c r="G653" s="2227"/>
      <c r="H653" s="2227"/>
      <c r="I653" s="2229"/>
      <c r="J653" s="2227"/>
      <c r="K653" s="2231"/>
      <c r="L653" s="2231"/>
      <c r="M653" s="2229"/>
      <c r="N653" s="2222"/>
      <c r="O653" s="1064">
        <f>IF(B652="",0,1)</f>
        <v>0</v>
      </c>
    </row>
    <row r="654" spans="1:15" ht="9" customHeight="1">
      <c r="A654" s="2223"/>
      <c r="B654" s="2225"/>
      <c r="C654" s="1061"/>
      <c r="D654" s="1105" t="s">
        <v>193</v>
      </c>
      <c r="E654" s="2226"/>
      <c r="F654" s="2225"/>
      <c r="G654" s="2227"/>
      <c r="H654" s="2227"/>
      <c r="I654" s="2228"/>
      <c r="J654" s="2227"/>
      <c r="K654" s="2230"/>
      <c r="L654" s="2231"/>
      <c r="M654" s="2232"/>
      <c r="N654" s="2221"/>
    </row>
    <row r="655" spans="1:15" ht="9" customHeight="1">
      <c r="A655" s="2224"/>
      <c r="B655" s="2225"/>
      <c r="C655" s="1061"/>
      <c r="D655" s="1106" t="s">
        <v>194</v>
      </c>
      <c r="E655" s="2226"/>
      <c r="F655" s="2225"/>
      <c r="G655" s="2227"/>
      <c r="H655" s="2227"/>
      <c r="I655" s="2229"/>
      <c r="J655" s="2227"/>
      <c r="K655" s="2231"/>
      <c r="L655" s="2231"/>
      <c r="M655" s="2229"/>
      <c r="N655" s="2222"/>
      <c r="O655" s="1064">
        <f>IF(B654="",0,1)</f>
        <v>0</v>
      </c>
    </row>
    <row r="656" spans="1:15" ht="9" customHeight="1">
      <c r="A656" s="2223"/>
      <c r="B656" s="2225"/>
      <c r="C656" s="1061"/>
      <c r="D656" s="1105" t="s">
        <v>193</v>
      </c>
      <c r="E656" s="2226"/>
      <c r="F656" s="2225"/>
      <c r="G656" s="2227"/>
      <c r="H656" s="2227"/>
      <c r="I656" s="2228"/>
      <c r="J656" s="2227"/>
      <c r="K656" s="2230"/>
      <c r="L656" s="2231"/>
      <c r="M656" s="2232"/>
      <c r="N656" s="2221"/>
    </row>
    <row r="657" spans="1:15" ht="9" customHeight="1">
      <c r="A657" s="2224"/>
      <c r="B657" s="2225"/>
      <c r="C657" s="1061"/>
      <c r="D657" s="1106" t="s">
        <v>194</v>
      </c>
      <c r="E657" s="2226"/>
      <c r="F657" s="2225"/>
      <c r="G657" s="2227"/>
      <c r="H657" s="2227"/>
      <c r="I657" s="2229"/>
      <c r="J657" s="2227"/>
      <c r="K657" s="2231"/>
      <c r="L657" s="2231"/>
      <c r="M657" s="2229"/>
      <c r="N657" s="2222"/>
      <c r="O657" s="1064">
        <f>IF(B656="",0,1)</f>
        <v>0</v>
      </c>
    </row>
    <row r="658" spans="1:15" ht="9" customHeight="1">
      <c r="A658" s="2223"/>
      <c r="B658" s="2225"/>
      <c r="C658" s="1061"/>
      <c r="D658" s="1105" t="s">
        <v>193</v>
      </c>
      <c r="E658" s="2226"/>
      <c r="F658" s="2225"/>
      <c r="G658" s="2227"/>
      <c r="H658" s="2227"/>
      <c r="I658" s="2228"/>
      <c r="J658" s="2227"/>
      <c r="K658" s="2230"/>
      <c r="L658" s="2231"/>
      <c r="M658" s="2232"/>
      <c r="N658" s="2221"/>
    </row>
    <row r="659" spans="1:15" ht="9" customHeight="1">
      <c r="A659" s="2224"/>
      <c r="B659" s="2225"/>
      <c r="C659" s="1061"/>
      <c r="D659" s="1106" t="s">
        <v>194</v>
      </c>
      <c r="E659" s="2226"/>
      <c r="F659" s="2225"/>
      <c r="G659" s="2227"/>
      <c r="H659" s="2227"/>
      <c r="I659" s="2229"/>
      <c r="J659" s="2227"/>
      <c r="K659" s="2231"/>
      <c r="L659" s="2231"/>
      <c r="M659" s="2229"/>
      <c r="N659" s="2222"/>
      <c r="O659" s="1064">
        <f>IF(B658="",0,1)</f>
        <v>0</v>
      </c>
    </row>
    <row r="660" spans="1:15" ht="9" customHeight="1">
      <c r="A660" s="2223"/>
      <c r="B660" s="2225"/>
      <c r="C660" s="1061"/>
      <c r="D660" s="1105" t="s">
        <v>193</v>
      </c>
      <c r="E660" s="2226"/>
      <c r="F660" s="2225"/>
      <c r="G660" s="2227"/>
      <c r="H660" s="2227"/>
      <c r="I660" s="2228"/>
      <c r="J660" s="2227"/>
      <c r="K660" s="2230"/>
      <c r="L660" s="2231"/>
      <c r="M660" s="2232"/>
      <c r="N660" s="2221"/>
    </row>
    <row r="661" spans="1:15" ht="9" customHeight="1">
      <c r="A661" s="2224"/>
      <c r="B661" s="2225"/>
      <c r="C661" s="1061"/>
      <c r="D661" s="1106" t="s">
        <v>194</v>
      </c>
      <c r="E661" s="2226"/>
      <c r="F661" s="2225"/>
      <c r="G661" s="2227"/>
      <c r="H661" s="2227"/>
      <c r="I661" s="2229"/>
      <c r="J661" s="2227"/>
      <c r="K661" s="2231"/>
      <c r="L661" s="2231"/>
      <c r="M661" s="2229"/>
      <c r="N661" s="2222"/>
      <c r="O661" s="1064">
        <f>IF(B660="",0,1)</f>
        <v>0</v>
      </c>
    </row>
    <row r="662" spans="1:15" ht="9" customHeight="1">
      <c r="A662" s="2223"/>
      <c r="B662" s="2225"/>
      <c r="C662" s="1061"/>
      <c r="D662" s="1105" t="s">
        <v>193</v>
      </c>
      <c r="E662" s="2226"/>
      <c r="F662" s="2225"/>
      <c r="G662" s="2227"/>
      <c r="H662" s="2227"/>
      <c r="I662" s="2228"/>
      <c r="J662" s="2227"/>
      <c r="K662" s="2230"/>
      <c r="L662" s="2231"/>
      <c r="M662" s="2232"/>
      <c r="N662" s="2221"/>
    </row>
    <row r="663" spans="1:15" ht="9" customHeight="1">
      <c r="A663" s="2224"/>
      <c r="B663" s="2225"/>
      <c r="C663" s="1061"/>
      <c r="D663" s="1106" t="s">
        <v>194</v>
      </c>
      <c r="E663" s="2226"/>
      <c r="F663" s="2225"/>
      <c r="G663" s="2227"/>
      <c r="H663" s="2227"/>
      <c r="I663" s="2229"/>
      <c r="J663" s="2227"/>
      <c r="K663" s="2231"/>
      <c r="L663" s="2231"/>
      <c r="M663" s="2229"/>
      <c r="N663" s="2222"/>
      <c r="O663" s="1064">
        <f>IF(B662="",0,1)</f>
        <v>0</v>
      </c>
    </row>
    <row r="664" spans="1:15" ht="9" customHeight="1">
      <c r="A664" s="2223"/>
      <c r="B664" s="2225"/>
      <c r="C664" s="1061"/>
      <c r="D664" s="1105" t="s">
        <v>193</v>
      </c>
      <c r="E664" s="2226"/>
      <c r="F664" s="2225"/>
      <c r="G664" s="2227"/>
      <c r="H664" s="2227"/>
      <c r="I664" s="2228"/>
      <c r="J664" s="2227"/>
      <c r="K664" s="2230"/>
      <c r="L664" s="2231"/>
      <c r="M664" s="2232"/>
      <c r="N664" s="2221"/>
    </row>
    <row r="665" spans="1:15" ht="9" customHeight="1">
      <c r="A665" s="2224"/>
      <c r="B665" s="2225"/>
      <c r="C665" s="1061"/>
      <c r="D665" s="1106" t="s">
        <v>194</v>
      </c>
      <c r="E665" s="2226"/>
      <c r="F665" s="2225"/>
      <c r="G665" s="2227"/>
      <c r="H665" s="2227"/>
      <c r="I665" s="2229"/>
      <c r="J665" s="2227"/>
      <c r="K665" s="2231"/>
      <c r="L665" s="2231"/>
      <c r="M665" s="2229"/>
      <c r="N665" s="2222"/>
      <c r="O665" s="1064">
        <f>IF(B664="",0,1)</f>
        <v>0</v>
      </c>
    </row>
    <row r="666" spans="1:15" ht="9" customHeight="1">
      <c r="A666" s="2223"/>
      <c r="B666" s="2225"/>
      <c r="C666" s="1061"/>
      <c r="D666" s="1105" t="s">
        <v>193</v>
      </c>
      <c r="E666" s="2226"/>
      <c r="F666" s="2225"/>
      <c r="G666" s="2227"/>
      <c r="H666" s="2227"/>
      <c r="I666" s="2228"/>
      <c r="J666" s="2227"/>
      <c r="K666" s="2230"/>
      <c r="L666" s="2231"/>
      <c r="M666" s="2232"/>
      <c r="N666" s="2221"/>
    </row>
    <row r="667" spans="1:15" ht="9" customHeight="1">
      <c r="A667" s="2224"/>
      <c r="B667" s="2225"/>
      <c r="C667" s="1061"/>
      <c r="D667" s="1106" t="s">
        <v>194</v>
      </c>
      <c r="E667" s="2226"/>
      <c r="F667" s="2225"/>
      <c r="G667" s="2227"/>
      <c r="H667" s="2227"/>
      <c r="I667" s="2229"/>
      <c r="J667" s="2227"/>
      <c r="K667" s="2231"/>
      <c r="L667" s="2231"/>
      <c r="M667" s="2229"/>
      <c r="N667" s="2222"/>
      <c r="O667" s="1064">
        <f>IF(B666="",0,1)</f>
        <v>0</v>
      </c>
    </row>
    <row r="668" spans="1:15" ht="9" customHeight="1">
      <c r="A668" s="2223"/>
      <c r="B668" s="2225"/>
      <c r="C668" s="1061"/>
      <c r="D668" s="1105" t="s">
        <v>193</v>
      </c>
      <c r="E668" s="2226"/>
      <c r="F668" s="2225"/>
      <c r="G668" s="2227"/>
      <c r="H668" s="2227"/>
      <c r="I668" s="2228"/>
      <c r="J668" s="2227"/>
      <c r="K668" s="2230"/>
      <c r="L668" s="2231"/>
      <c r="M668" s="2232"/>
      <c r="N668" s="2221"/>
    </row>
    <row r="669" spans="1:15" ht="9" customHeight="1">
      <c r="A669" s="2224"/>
      <c r="B669" s="2225"/>
      <c r="C669" s="1061"/>
      <c r="D669" s="1106" t="s">
        <v>194</v>
      </c>
      <c r="E669" s="2226"/>
      <c r="F669" s="2225"/>
      <c r="G669" s="2227"/>
      <c r="H669" s="2227"/>
      <c r="I669" s="2229"/>
      <c r="J669" s="2227"/>
      <c r="K669" s="2231"/>
      <c r="L669" s="2231"/>
      <c r="M669" s="2229"/>
      <c r="N669" s="2222"/>
      <c r="O669" s="1064">
        <f>IF(B668="",0,1)</f>
        <v>0</v>
      </c>
    </row>
    <row r="670" spans="1:15" ht="9" customHeight="1">
      <c r="A670" s="2223"/>
      <c r="B670" s="2225"/>
      <c r="C670" s="1061"/>
      <c r="D670" s="1105" t="s">
        <v>193</v>
      </c>
      <c r="E670" s="2226"/>
      <c r="F670" s="2225"/>
      <c r="G670" s="2227"/>
      <c r="H670" s="2227"/>
      <c r="I670" s="2228"/>
      <c r="J670" s="2227"/>
      <c r="K670" s="2230"/>
      <c r="L670" s="2231"/>
      <c r="M670" s="2232"/>
      <c r="N670" s="2221"/>
    </row>
    <row r="671" spans="1:15" ht="9" customHeight="1" thickBot="1">
      <c r="A671" s="2224"/>
      <c r="B671" s="2225"/>
      <c r="C671" s="1061"/>
      <c r="D671" s="1106" t="s">
        <v>194</v>
      </c>
      <c r="E671" s="2226"/>
      <c r="F671" s="2225"/>
      <c r="G671" s="2227"/>
      <c r="H671" s="2227"/>
      <c r="I671" s="2229"/>
      <c r="J671" s="2227"/>
      <c r="K671" s="2231"/>
      <c r="L671" s="2231"/>
      <c r="M671" s="2229"/>
      <c r="N671" s="2222"/>
      <c r="O671" s="1064">
        <f>IF(B670="",0,1)</f>
        <v>0</v>
      </c>
    </row>
    <row r="672" spans="1:15">
      <c r="A672" s="2212" t="s">
        <v>466</v>
      </c>
      <c r="B672" s="2215" t="s">
        <v>2311</v>
      </c>
      <c r="C672" s="2215"/>
      <c r="D672" s="2218"/>
      <c r="E672" s="2215" t="s">
        <v>94</v>
      </c>
      <c r="F672" s="2215"/>
      <c r="G672" s="2194" t="s">
        <v>93</v>
      </c>
      <c r="H672" s="2194"/>
      <c r="I672" s="2194" t="s">
        <v>406</v>
      </c>
      <c r="J672" s="2194" t="s">
        <v>1909</v>
      </c>
      <c r="K672" s="2194" t="s">
        <v>1910</v>
      </c>
      <c r="L672" s="2195"/>
      <c r="M672" s="2194" t="s">
        <v>1911</v>
      </c>
      <c r="N672" s="2200" t="s">
        <v>404</v>
      </c>
      <c r="O672" s="1064">
        <f>SUM(O625:O671)</f>
        <v>0</v>
      </c>
    </row>
    <row r="673" spans="1:19" ht="12.75" customHeight="1">
      <c r="A673" s="2213"/>
      <c r="B673" s="2216"/>
      <c r="C673" s="2219"/>
      <c r="D673" s="2216"/>
      <c r="E673" s="2216"/>
      <c r="F673" s="2219"/>
      <c r="G673" s="2196"/>
      <c r="H673" s="2196"/>
      <c r="I673" s="2196"/>
      <c r="J673" s="2197"/>
      <c r="K673" s="2196"/>
      <c r="L673" s="2197"/>
      <c r="M673" s="2196"/>
      <c r="N673" s="2201"/>
      <c r="O673" s="2206"/>
    </row>
    <row r="674" spans="1:19" ht="12.75" customHeight="1">
      <c r="A674" s="2214"/>
      <c r="B674" s="2217"/>
      <c r="C674" s="2220"/>
      <c r="D674" s="2217"/>
      <c r="E674" s="2217"/>
      <c r="F674" s="2220"/>
      <c r="G674" s="1059"/>
      <c r="H674" s="1059" t="s">
        <v>405</v>
      </c>
      <c r="I674" s="2198"/>
      <c r="J674" s="2199"/>
      <c r="K674" s="2198"/>
      <c r="L674" s="2199"/>
      <c r="M674" s="2198"/>
      <c r="N674" s="2202"/>
      <c r="O674" s="2206"/>
    </row>
    <row r="675" spans="1:19" ht="9" customHeight="1">
      <c r="A675" s="1093" t="s">
        <v>1558</v>
      </c>
      <c r="B675" s="2184">
        <v>1</v>
      </c>
      <c r="C675" s="2182"/>
      <c r="D675" s="1638"/>
      <c r="E675" s="2180">
        <f>SUM(E622:E671)</f>
        <v>400</v>
      </c>
      <c r="F675" s="2184"/>
      <c r="G675" s="2207">
        <f>SUM(G622:H671)</f>
        <v>123000</v>
      </c>
      <c r="H675" s="2208"/>
      <c r="I675" s="2192">
        <v>1</v>
      </c>
      <c r="J675" s="2185">
        <f>G675*I675</f>
        <v>123000</v>
      </c>
      <c r="K675" s="1057"/>
      <c r="L675" s="1058" t="s">
        <v>193</v>
      </c>
      <c r="M675" s="2187"/>
      <c r="N675" s="2176"/>
    </row>
    <row r="676" spans="1:19" ht="9" customHeight="1">
      <c r="A676" s="1094" t="s">
        <v>407</v>
      </c>
      <c r="B676" s="2181"/>
      <c r="C676" s="1641"/>
      <c r="D676" s="1642"/>
      <c r="E676" s="2183"/>
      <c r="F676" s="2181"/>
      <c r="G676" s="2209"/>
      <c r="H676" s="2210"/>
      <c r="I676" s="2177"/>
      <c r="J676" s="2186"/>
      <c r="K676" s="1057" t="str">
        <f>IF('Page 7'!Z498=1,"X",IF('Page 7'!Z501=1,"X",""))</f>
        <v/>
      </c>
      <c r="L676" s="1055" t="s">
        <v>194</v>
      </c>
      <c r="M676" s="2177"/>
      <c r="N676" s="2177"/>
    </row>
    <row r="677" spans="1:19" ht="9" customHeight="1">
      <c r="A677" s="2204">
        <f>A624</f>
        <v>0</v>
      </c>
      <c r="B677" s="2184">
        <f>O672</f>
        <v>0</v>
      </c>
      <c r="C677" s="2182"/>
      <c r="D677" s="1638"/>
      <c r="E677" s="2180">
        <f>SUM(E624:E671)</f>
        <v>0</v>
      </c>
      <c r="F677" s="2184"/>
      <c r="G677" s="2188"/>
      <c r="H677" s="2189"/>
      <c r="I677" s="2192" t="e">
        <f>'10% Package Page 8'!O$23</f>
        <v>#DIV/0!</v>
      </c>
      <c r="J677" s="2185" t="e">
        <f>G677*I677</f>
        <v>#DIV/0!</v>
      </c>
      <c r="K677" s="1057" t="str">
        <f>IF('Page 7'!$Z$39+'Page 7'!$Z$42&lt;1,"X","")</f>
        <v>X</v>
      </c>
      <c r="L677" s="1058" t="s">
        <v>193</v>
      </c>
      <c r="M677" s="2193"/>
      <c r="N677" s="2174"/>
      <c r="P677" s="1064" t="s">
        <v>418</v>
      </c>
      <c r="Q677" s="1064" t="s">
        <v>2115</v>
      </c>
      <c r="R677" s="1064" t="s">
        <v>2234</v>
      </c>
      <c r="S677" s="1064" t="s">
        <v>2235</v>
      </c>
    </row>
    <row r="678" spans="1:19" ht="9" customHeight="1">
      <c r="A678" s="2205"/>
      <c r="B678" s="2181"/>
      <c r="C678" s="1641"/>
      <c r="D678" s="1642"/>
      <c r="E678" s="2183"/>
      <c r="F678" s="2181"/>
      <c r="G678" s="2190"/>
      <c r="H678" s="2191"/>
      <c r="I678" s="2177"/>
      <c r="J678" s="2186"/>
      <c r="K678" s="1057" t="str">
        <f>IF('Page 7'!$Z$39=1,"X",IF('Page 7'!$Z$42=1,"X",""))</f>
        <v/>
      </c>
      <c r="L678" s="1055" t="s">
        <v>194</v>
      </c>
      <c r="M678" s="2175"/>
      <c r="N678" s="2175"/>
      <c r="P678" s="1064">
        <f>B677</f>
        <v>0</v>
      </c>
      <c r="Q678" s="1070">
        <f>E677</f>
        <v>0</v>
      </c>
      <c r="R678" s="1070">
        <f>G677</f>
        <v>0</v>
      </c>
      <c r="S678" s="1070" t="e">
        <f>J677</f>
        <v>#DIV/0!</v>
      </c>
    </row>
    <row r="679" spans="1:19" ht="30.75" customHeight="1">
      <c r="A679" s="2203" t="s">
        <v>95</v>
      </c>
      <c r="B679" s="1637"/>
      <c r="C679" s="1637"/>
      <c r="D679" s="1637"/>
      <c r="E679" s="1637"/>
      <c r="F679" s="1637"/>
      <c r="G679" s="1637"/>
      <c r="H679" s="1637"/>
      <c r="I679" s="1637"/>
      <c r="J679" s="1637"/>
      <c r="K679" s="1637"/>
      <c r="L679" s="1637"/>
      <c r="M679" s="1637"/>
      <c r="N679" s="1637"/>
    </row>
    <row r="680" spans="1:19" ht="25.5" customHeight="1">
      <c r="A680" s="2172" t="s">
        <v>2370</v>
      </c>
      <c r="B680" s="2173"/>
      <c r="C680" s="2173"/>
      <c r="D680" s="2173"/>
      <c r="E680" s="2173"/>
      <c r="F680" s="2173"/>
      <c r="G680" s="2173"/>
      <c r="H680" s="2173"/>
      <c r="I680" s="2173"/>
      <c r="J680" s="2173"/>
      <c r="K680" s="2173"/>
      <c r="L680" s="2173"/>
      <c r="M680" s="2173"/>
      <c r="N680" s="2173"/>
    </row>
    <row r="681" spans="1:19" ht="15.75">
      <c r="A681" s="1649" t="s">
        <v>1900</v>
      </c>
      <c r="B681" s="1586"/>
      <c r="C681" s="1586"/>
      <c r="D681" s="1586"/>
      <c r="E681" s="1586"/>
      <c r="F681" s="1586"/>
      <c r="G681" s="1586"/>
      <c r="H681" s="1586"/>
      <c r="I681" s="1586"/>
      <c r="J681" s="1586"/>
      <c r="K681" s="1586"/>
      <c r="L681" s="1586"/>
      <c r="M681" s="1586"/>
      <c r="N681" s="1586"/>
    </row>
    <row r="682" spans="1:19" ht="15.75">
      <c r="A682" s="2211" t="s">
        <v>1901</v>
      </c>
      <c r="B682" s="1586"/>
      <c r="C682" s="1586"/>
      <c r="D682" s="1586"/>
      <c r="E682" s="1586"/>
      <c r="F682" s="1586"/>
      <c r="G682" s="1586"/>
      <c r="H682" s="1586"/>
      <c r="I682" s="1586"/>
      <c r="J682" s="1586"/>
      <c r="K682" s="1586"/>
      <c r="L682" s="1586"/>
      <c r="M682" s="1586"/>
      <c r="N682" s="1586"/>
    </row>
    <row r="683" spans="1:19" ht="15.75">
      <c r="A683" s="2211" t="s">
        <v>1902</v>
      </c>
      <c r="B683" s="1586"/>
      <c r="C683" s="1586"/>
      <c r="D683" s="1586"/>
      <c r="E683" s="1586"/>
      <c r="F683" s="1586"/>
      <c r="G683" s="1586"/>
      <c r="H683" s="1586"/>
      <c r="I683" s="1586"/>
      <c r="J683" s="1586"/>
      <c r="K683" s="1586"/>
      <c r="L683" s="1586"/>
      <c r="M683" s="1586"/>
      <c r="N683" s="1586"/>
    </row>
    <row r="684" spans="1:19">
      <c r="A684" s="247"/>
    </row>
    <row r="685" spans="1:19" ht="48.75" customHeight="1">
      <c r="A685" s="1718" t="s">
        <v>1903</v>
      </c>
      <c r="B685" s="1520"/>
      <c r="C685" s="1520"/>
      <c r="D685" s="1520"/>
      <c r="E685" s="1520"/>
      <c r="F685" s="1520"/>
      <c r="G685" s="1520"/>
      <c r="H685" s="1520"/>
      <c r="I685" s="1520"/>
      <c r="J685" s="1520"/>
      <c r="K685" s="1520"/>
      <c r="L685" s="1520"/>
      <c r="M685" s="1520"/>
      <c r="N685" s="1520"/>
    </row>
    <row r="686" spans="1:19" ht="13.5" thickBot="1">
      <c r="G686" s="114" t="s">
        <v>1904</v>
      </c>
      <c r="H686" s="1027"/>
    </row>
    <row r="687" spans="1:19">
      <c r="A687" s="2242" t="s">
        <v>466</v>
      </c>
      <c r="B687" s="2245" t="s">
        <v>1905</v>
      </c>
      <c r="C687" s="2245" t="s">
        <v>1906</v>
      </c>
      <c r="D687" s="2248"/>
      <c r="E687" s="2245" t="s">
        <v>1907</v>
      </c>
      <c r="F687" s="2245" t="s">
        <v>1908</v>
      </c>
      <c r="G687" s="2235" t="s">
        <v>93</v>
      </c>
      <c r="H687" s="2235"/>
      <c r="I687" s="2235" t="s">
        <v>406</v>
      </c>
      <c r="J687" s="2235" t="s">
        <v>1909</v>
      </c>
      <c r="K687" s="2235" t="s">
        <v>1910</v>
      </c>
      <c r="L687" s="1736"/>
      <c r="M687" s="2235" t="s">
        <v>1911</v>
      </c>
      <c r="N687" s="2238" t="s">
        <v>404</v>
      </c>
    </row>
    <row r="688" spans="1:19" ht="12.75" customHeight="1">
      <c r="A688" s="2243"/>
      <c r="B688" s="2246"/>
      <c r="C688" s="2249"/>
      <c r="D688" s="2246"/>
      <c r="E688" s="2246"/>
      <c r="F688" s="2249"/>
      <c r="G688" s="2236"/>
      <c r="H688" s="2236"/>
      <c r="I688" s="2236"/>
      <c r="J688" s="1504"/>
      <c r="K688" s="2236"/>
      <c r="L688" s="1504"/>
      <c r="M688" s="2236"/>
      <c r="N688" s="2239"/>
      <c r="O688" s="1069"/>
    </row>
    <row r="689" spans="1:15">
      <c r="A689" s="2244"/>
      <c r="B689" s="2247"/>
      <c r="C689" s="2241"/>
      <c r="D689" s="2247"/>
      <c r="E689" s="2247"/>
      <c r="F689" s="2241"/>
      <c r="G689" s="1056"/>
      <c r="H689" s="1056" t="s">
        <v>405</v>
      </c>
      <c r="I689" s="2237"/>
      <c r="J689" s="1505"/>
      <c r="K689" s="2237"/>
      <c r="L689" s="1505"/>
      <c r="M689" s="2237"/>
      <c r="N689" s="2234"/>
      <c r="O689" s="1069"/>
    </row>
    <row r="690" spans="1:15" ht="9" customHeight="1">
      <c r="A690" s="1095" t="s">
        <v>1558</v>
      </c>
      <c r="B690" s="2184" t="s">
        <v>1557</v>
      </c>
      <c r="C690" s="1057" t="s">
        <v>1437</v>
      </c>
      <c r="D690" s="1103" t="s">
        <v>193</v>
      </c>
      <c r="E690" s="2180">
        <v>400</v>
      </c>
      <c r="F690" s="2240">
        <v>2</v>
      </c>
      <c r="G690" s="2207">
        <v>123000</v>
      </c>
      <c r="H690" s="2208"/>
      <c r="I690" s="2192">
        <v>1</v>
      </c>
      <c r="J690" s="2185">
        <v>123000</v>
      </c>
      <c r="K690" s="1057" t="str">
        <f>IF('Page 7'!$Z$39+'Page 7'!$Z$42&lt;1,"X","")</f>
        <v>X</v>
      </c>
      <c r="L690" s="1058" t="s">
        <v>193</v>
      </c>
      <c r="M690" s="2187">
        <v>36525</v>
      </c>
      <c r="N690" s="2233">
        <v>36892</v>
      </c>
    </row>
    <row r="691" spans="1:15" ht="9" customHeight="1">
      <c r="A691" s="1096" t="s">
        <v>407</v>
      </c>
      <c r="B691" s="2181"/>
      <c r="C691" s="1057"/>
      <c r="D691" s="1104" t="s">
        <v>194</v>
      </c>
      <c r="E691" s="2183"/>
      <c r="F691" s="2241"/>
      <c r="G691" s="2209"/>
      <c r="H691" s="2210"/>
      <c r="I691" s="2177"/>
      <c r="J691" s="2186"/>
      <c r="K691" s="1057" t="str">
        <f>IF('Page 7'!$Z$39=1,"X",IF('Page 7'!$Z$42=1,"X",""))</f>
        <v/>
      </c>
      <c r="L691" s="1055" t="s">
        <v>194</v>
      </c>
      <c r="M691" s="2177"/>
      <c r="N691" s="2234"/>
    </row>
    <row r="692" spans="1:15" ht="9" customHeight="1">
      <c r="A692" s="2223"/>
      <c r="B692" s="2225"/>
      <c r="C692" s="1061"/>
      <c r="D692" s="1105" t="s">
        <v>193</v>
      </c>
      <c r="E692" s="2226"/>
      <c r="F692" s="2225"/>
      <c r="G692" s="2227"/>
      <c r="H692" s="2227"/>
      <c r="I692" s="2228"/>
      <c r="J692" s="2227"/>
      <c r="K692" s="2230"/>
      <c r="L692" s="2231"/>
      <c r="M692" s="2232"/>
      <c r="N692" s="2221"/>
    </row>
    <row r="693" spans="1:15" ht="9" customHeight="1">
      <c r="A693" s="2224"/>
      <c r="B693" s="2225"/>
      <c r="C693" s="1061"/>
      <c r="D693" s="1106" t="s">
        <v>194</v>
      </c>
      <c r="E693" s="2226"/>
      <c r="F693" s="2225"/>
      <c r="G693" s="2227"/>
      <c r="H693" s="2227"/>
      <c r="I693" s="2229"/>
      <c r="J693" s="2227"/>
      <c r="K693" s="2231"/>
      <c r="L693" s="2231"/>
      <c r="M693" s="2229"/>
      <c r="N693" s="2222"/>
      <c r="O693" s="1064">
        <f>IF(B692="",0,1)</f>
        <v>0</v>
      </c>
    </row>
    <row r="694" spans="1:15" ht="9" customHeight="1">
      <c r="A694" s="2223"/>
      <c r="B694" s="2225"/>
      <c r="C694" s="1061"/>
      <c r="D694" s="1105" t="s">
        <v>193</v>
      </c>
      <c r="E694" s="2226"/>
      <c r="F694" s="2225"/>
      <c r="G694" s="2227"/>
      <c r="H694" s="2227"/>
      <c r="I694" s="2228"/>
      <c r="J694" s="2227"/>
      <c r="K694" s="2230"/>
      <c r="L694" s="2231"/>
      <c r="M694" s="2232"/>
      <c r="N694" s="2221"/>
    </row>
    <row r="695" spans="1:15" ht="9" customHeight="1">
      <c r="A695" s="2224"/>
      <c r="B695" s="2225"/>
      <c r="C695" s="1061"/>
      <c r="D695" s="1106" t="s">
        <v>194</v>
      </c>
      <c r="E695" s="2226"/>
      <c r="F695" s="2225"/>
      <c r="G695" s="2227"/>
      <c r="H695" s="2227"/>
      <c r="I695" s="2229"/>
      <c r="J695" s="2227"/>
      <c r="K695" s="2231"/>
      <c r="L695" s="2231"/>
      <c r="M695" s="2229"/>
      <c r="N695" s="2222"/>
      <c r="O695" s="1064">
        <f>IF(B694="",0,1)</f>
        <v>0</v>
      </c>
    </row>
    <row r="696" spans="1:15" ht="9" customHeight="1">
      <c r="A696" s="2223"/>
      <c r="B696" s="2225"/>
      <c r="C696" s="1061"/>
      <c r="D696" s="1105" t="s">
        <v>193</v>
      </c>
      <c r="E696" s="2226"/>
      <c r="F696" s="2225"/>
      <c r="G696" s="2227"/>
      <c r="H696" s="2227"/>
      <c r="I696" s="2228"/>
      <c r="J696" s="2227"/>
      <c r="K696" s="2230"/>
      <c r="L696" s="2231"/>
      <c r="M696" s="2232"/>
      <c r="N696" s="2221"/>
    </row>
    <row r="697" spans="1:15" ht="9" customHeight="1">
      <c r="A697" s="2224"/>
      <c r="B697" s="2225"/>
      <c r="C697" s="1061"/>
      <c r="D697" s="1106" t="s">
        <v>194</v>
      </c>
      <c r="E697" s="2226"/>
      <c r="F697" s="2225"/>
      <c r="G697" s="2227"/>
      <c r="H697" s="2227"/>
      <c r="I697" s="2229"/>
      <c r="J697" s="2227"/>
      <c r="K697" s="2231"/>
      <c r="L697" s="2231"/>
      <c r="M697" s="2229"/>
      <c r="N697" s="2222"/>
      <c r="O697" s="1064">
        <f>IF(B696="",0,1)</f>
        <v>0</v>
      </c>
    </row>
    <row r="698" spans="1:15" ht="9" customHeight="1">
      <c r="A698" s="2223"/>
      <c r="B698" s="2225"/>
      <c r="C698" s="1061"/>
      <c r="D698" s="1105" t="s">
        <v>193</v>
      </c>
      <c r="E698" s="2226"/>
      <c r="F698" s="2225"/>
      <c r="G698" s="2227"/>
      <c r="H698" s="2227"/>
      <c r="I698" s="2228"/>
      <c r="J698" s="2227"/>
      <c r="K698" s="2230"/>
      <c r="L698" s="2231"/>
      <c r="M698" s="2232"/>
      <c r="N698" s="2221"/>
    </row>
    <row r="699" spans="1:15" ht="9" customHeight="1">
      <c r="A699" s="2224"/>
      <c r="B699" s="2225"/>
      <c r="C699" s="1061"/>
      <c r="D699" s="1106" t="s">
        <v>194</v>
      </c>
      <c r="E699" s="2226"/>
      <c r="F699" s="2225"/>
      <c r="G699" s="2227"/>
      <c r="H699" s="2227"/>
      <c r="I699" s="2229"/>
      <c r="J699" s="2227"/>
      <c r="K699" s="2231"/>
      <c r="L699" s="2231"/>
      <c r="M699" s="2229"/>
      <c r="N699" s="2222"/>
      <c r="O699" s="1064">
        <f>IF(B698="",0,1)</f>
        <v>0</v>
      </c>
    </row>
    <row r="700" spans="1:15" ht="9" customHeight="1">
      <c r="A700" s="2223"/>
      <c r="B700" s="2225"/>
      <c r="C700" s="1061"/>
      <c r="D700" s="1105" t="s">
        <v>193</v>
      </c>
      <c r="E700" s="2226"/>
      <c r="F700" s="2225"/>
      <c r="G700" s="2227"/>
      <c r="H700" s="2227"/>
      <c r="I700" s="2228"/>
      <c r="J700" s="2227"/>
      <c r="K700" s="2230"/>
      <c r="L700" s="2231"/>
      <c r="M700" s="2232"/>
      <c r="N700" s="2221"/>
    </row>
    <row r="701" spans="1:15" ht="9" customHeight="1">
      <c r="A701" s="2224"/>
      <c r="B701" s="2225"/>
      <c r="C701" s="1061"/>
      <c r="D701" s="1106" t="s">
        <v>194</v>
      </c>
      <c r="E701" s="2226"/>
      <c r="F701" s="2225"/>
      <c r="G701" s="2227"/>
      <c r="H701" s="2227"/>
      <c r="I701" s="2229"/>
      <c r="J701" s="2227"/>
      <c r="K701" s="2231"/>
      <c r="L701" s="2231"/>
      <c r="M701" s="2229"/>
      <c r="N701" s="2222"/>
      <c r="O701" s="1064">
        <f>IF(B700="",0,1)</f>
        <v>0</v>
      </c>
    </row>
    <row r="702" spans="1:15" ht="9" customHeight="1">
      <c r="A702" s="2223"/>
      <c r="B702" s="2225"/>
      <c r="C702" s="1061"/>
      <c r="D702" s="1105" t="s">
        <v>193</v>
      </c>
      <c r="E702" s="2226"/>
      <c r="F702" s="2225"/>
      <c r="G702" s="2227"/>
      <c r="H702" s="2227"/>
      <c r="I702" s="2228"/>
      <c r="J702" s="2227"/>
      <c r="K702" s="2230"/>
      <c r="L702" s="2231"/>
      <c r="M702" s="2232"/>
      <c r="N702" s="2221"/>
    </row>
    <row r="703" spans="1:15" ht="9" customHeight="1">
      <c r="A703" s="2224"/>
      <c r="B703" s="2225"/>
      <c r="C703" s="1061"/>
      <c r="D703" s="1106" t="s">
        <v>194</v>
      </c>
      <c r="E703" s="2226"/>
      <c r="F703" s="2225"/>
      <c r="G703" s="2227"/>
      <c r="H703" s="2227"/>
      <c r="I703" s="2229"/>
      <c r="J703" s="2227"/>
      <c r="K703" s="2231"/>
      <c r="L703" s="2231"/>
      <c r="M703" s="2229"/>
      <c r="N703" s="2222"/>
      <c r="O703" s="1064">
        <f>IF(B702="",0,1)</f>
        <v>0</v>
      </c>
    </row>
    <row r="704" spans="1:15" ht="9" customHeight="1">
      <c r="A704" s="2223"/>
      <c r="B704" s="2225"/>
      <c r="C704" s="1061"/>
      <c r="D704" s="1105" t="s">
        <v>193</v>
      </c>
      <c r="E704" s="2226"/>
      <c r="F704" s="2225"/>
      <c r="G704" s="2227"/>
      <c r="H704" s="2227"/>
      <c r="I704" s="2228"/>
      <c r="J704" s="2227"/>
      <c r="K704" s="2230"/>
      <c r="L704" s="2231"/>
      <c r="M704" s="2232"/>
      <c r="N704" s="2221"/>
    </row>
    <row r="705" spans="1:15" ht="9" customHeight="1">
      <c r="A705" s="2224"/>
      <c r="B705" s="2225"/>
      <c r="C705" s="1061"/>
      <c r="D705" s="1106" t="s">
        <v>194</v>
      </c>
      <c r="E705" s="2226"/>
      <c r="F705" s="2225"/>
      <c r="G705" s="2227"/>
      <c r="H705" s="2227"/>
      <c r="I705" s="2229"/>
      <c r="J705" s="2227"/>
      <c r="K705" s="2231"/>
      <c r="L705" s="2231"/>
      <c r="M705" s="2229"/>
      <c r="N705" s="2222"/>
      <c r="O705" s="1064">
        <f>IF(B704="",0,1)</f>
        <v>0</v>
      </c>
    </row>
    <row r="706" spans="1:15" ht="9" customHeight="1">
      <c r="A706" s="2223"/>
      <c r="B706" s="2225"/>
      <c r="C706" s="1061"/>
      <c r="D706" s="1105" t="s">
        <v>193</v>
      </c>
      <c r="E706" s="2226"/>
      <c r="F706" s="2225"/>
      <c r="G706" s="2227"/>
      <c r="H706" s="2227"/>
      <c r="I706" s="2228"/>
      <c r="J706" s="2227"/>
      <c r="K706" s="2230"/>
      <c r="L706" s="2231"/>
      <c r="M706" s="2232"/>
      <c r="N706" s="2221"/>
    </row>
    <row r="707" spans="1:15" ht="9" customHeight="1">
      <c r="A707" s="2224"/>
      <c r="B707" s="2225"/>
      <c r="C707" s="1061"/>
      <c r="D707" s="1106" t="s">
        <v>194</v>
      </c>
      <c r="E707" s="2226"/>
      <c r="F707" s="2225"/>
      <c r="G707" s="2227"/>
      <c r="H707" s="2227"/>
      <c r="I707" s="2229"/>
      <c r="J707" s="2227"/>
      <c r="K707" s="2231"/>
      <c r="L707" s="2231"/>
      <c r="M707" s="2229"/>
      <c r="N707" s="2222"/>
      <c r="O707" s="1064">
        <f>IF(B706="",0,1)</f>
        <v>0</v>
      </c>
    </row>
    <row r="708" spans="1:15" ht="9" customHeight="1">
      <c r="A708" s="2223"/>
      <c r="B708" s="2225"/>
      <c r="C708" s="1061"/>
      <c r="D708" s="1105" t="s">
        <v>193</v>
      </c>
      <c r="E708" s="2226"/>
      <c r="F708" s="2225"/>
      <c r="G708" s="2227"/>
      <c r="H708" s="2227"/>
      <c r="I708" s="2228"/>
      <c r="J708" s="2227"/>
      <c r="K708" s="2230"/>
      <c r="L708" s="2231"/>
      <c r="M708" s="2232"/>
      <c r="N708" s="2221"/>
    </row>
    <row r="709" spans="1:15" ht="9" customHeight="1">
      <c r="A709" s="2224"/>
      <c r="B709" s="2225"/>
      <c r="C709" s="1061"/>
      <c r="D709" s="1106" t="s">
        <v>194</v>
      </c>
      <c r="E709" s="2226"/>
      <c r="F709" s="2225"/>
      <c r="G709" s="2227"/>
      <c r="H709" s="2227"/>
      <c r="I709" s="2229"/>
      <c r="J709" s="2227"/>
      <c r="K709" s="2231"/>
      <c r="L709" s="2231"/>
      <c r="M709" s="2229"/>
      <c r="N709" s="2222"/>
      <c r="O709" s="1064">
        <f>IF(B708="",0,1)</f>
        <v>0</v>
      </c>
    </row>
    <row r="710" spans="1:15" ht="9" customHeight="1">
      <c r="A710" s="2223"/>
      <c r="B710" s="2225"/>
      <c r="C710" s="1061"/>
      <c r="D710" s="1105" t="s">
        <v>193</v>
      </c>
      <c r="E710" s="2226"/>
      <c r="F710" s="2225"/>
      <c r="G710" s="2227"/>
      <c r="H710" s="2227"/>
      <c r="I710" s="2228"/>
      <c r="J710" s="2227"/>
      <c r="K710" s="2230"/>
      <c r="L710" s="2231"/>
      <c r="M710" s="2232"/>
      <c r="N710" s="2221"/>
    </row>
    <row r="711" spans="1:15" ht="9" customHeight="1">
      <c r="A711" s="2224"/>
      <c r="B711" s="2225"/>
      <c r="C711" s="1061"/>
      <c r="D711" s="1106" t="s">
        <v>194</v>
      </c>
      <c r="E711" s="2226"/>
      <c r="F711" s="2225"/>
      <c r="G711" s="2227"/>
      <c r="H711" s="2227"/>
      <c r="I711" s="2229"/>
      <c r="J711" s="2227"/>
      <c r="K711" s="2231"/>
      <c r="L711" s="2231"/>
      <c r="M711" s="2229"/>
      <c r="N711" s="2222"/>
      <c r="O711" s="1064">
        <f>IF(B710="",0,1)</f>
        <v>0</v>
      </c>
    </row>
    <row r="712" spans="1:15" ht="9" customHeight="1">
      <c r="A712" s="2223"/>
      <c r="B712" s="2225"/>
      <c r="C712" s="1061"/>
      <c r="D712" s="1105" t="s">
        <v>193</v>
      </c>
      <c r="E712" s="2226"/>
      <c r="F712" s="2225"/>
      <c r="G712" s="2227"/>
      <c r="H712" s="2227"/>
      <c r="I712" s="2228"/>
      <c r="J712" s="2227"/>
      <c r="K712" s="2230"/>
      <c r="L712" s="2231"/>
      <c r="M712" s="2232"/>
      <c r="N712" s="2221"/>
    </row>
    <row r="713" spans="1:15" ht="9" customHeight="1">
      <c r="A713" s="2224"/>
      <c r="B713" s="2225"/>
      <c r="C713" s="1061"/>
      <c r="D713" s="1106" t="s">
        <v>194</v>
      </c>
      <c r="E713" s="2226"/>
      <c r="F713" s="2225"/>
      <c r="G713" s="2227"/>
      <c r="H713" s="2227"/>
      <c r="I713" s="2229"/>
      <c r="J713" s="2227"/>
      <c r="K713" s="2231"/>
      <c r="L713" s="2231"/>
      <c r="M713" s="2229"/>
      <c r="N713" s="2222"/>
      <c r="O713" s="1064">
        <f>IF(B712="",0,1)</f>
        <v>0</v>
      </c>
    </row>
    <row r="714" spans="1:15" ht="9" customHeight="1">
      <c r="A714" s="2223"/>
      <c r="B714" s="2225"/>
      <c r="C714" s="1061"/>
      <c r="D714" s="1105" t="s">
        <v>193</v>
      </c>
      <c r="E714" s="2226"/>
      <c r="F714" s="2225"/>
      <c r="G714" s="2227"/>
      <c r="H714" s="2227"/>
      <c r="I714" s="2228"/>
      <c r="J714" s="2227"/>
      <c r="K714" s="2230"/>
      <c r="L714" s="2231"/>
      <c r="M714" s="2232"/>
      <c r="N714" s="2221"/>
    </row>
    <row r="715" spans="1:15" ht="9" customHeight="1">
      <c r="A715" s="2224"/>
      <c r="B715" s="2225"/>
      <c r="C715" s="1061"/>
      <c r="D715" s="1106" t="s">
        <v>194</v>
      </c>
      <c r="E715" s="2226"/>
      <c r="F715" s="2225"/>
      <c r="G715" s="2227"/>
      <c r="H715" s="2227"/>
      <c r="I715" s="2229"/>
      <c r="J715" s="2227"/>
      <c r="K715" s="2231"/>
      <c r="L715" s="2231"/>
      <c r="M715" s="2229"/>
      <c r="N715" s="2222"/>
      <c r="O715" s="1064">
        <f>IF(B714="",0,1)</f>
        <v>0</v>
      </c>
    </row>
    <row r="716" spans="1:15" ht="9" customHeight="1">
      <c r="A716" s="2223"/>
      <c r="B716" s="2225"/>
      <c r="C716" s="1061"/>
      <c r="D716" s="1105" t="s">
        <v>193</v>
      </c>
      <c r="E716" s="2226"/>
      <c r="F716" s="2225"/>
      <c r="G716" s="2227"/>
      <c r="H716" s="2227"/>
      <c r="I716" s="2228"/>
      <c r="J716" s="2227"/>
      <c r="K716" s="2230"/>
      <c r="L716" s="2231"/>
      <c r="M716" s="2232"/>
      <c r="N716" s="2221"/>
    </row>
    <row r="717" spans="1:15" ht="9" customHeight="1">
      <c r="A717" s="2224"/>
      <c r="B717" s="2225"/>
      <c r="C717" s="1061"/>
      <c r="D717" s="1106" t="s">
        <v>194</v>
      </c>
      <c r="E717" s="2226"/>
      <c r="F717" s="2225"/>
      <c r="G717" s="2227"/>
      <c r="H717" s="2227"/>
      <c r="I717" s="2229"/>
      <c r="J717" s="2227"/>
      <c r="K717" s="2231"/>
      <c r="L717" s="2231"/>
      <c r="M717" s="2229"/>
      <c r="N717" s="2222"/>
      <c r="O717" s="1064">
        <f>IF(B716="",0,1)</f>
        <v>0</v>
      </c>
    </row>
    <row r="718" spans="1:15" ht="9" customHeight="1">
      <c r="A718" s="2223"/>
      <c r="B718" s="2225"/>
      <c r="C718" s="1061"/>
      <c r="D718" s="1105" t="s">
        <v>193</v>
      </c>
      <c r="E718" s="2226"/>
      <c r="F718" s="2225"/>
      <c r="G718" s="2227"/>
      <c r="H718" s="2227"/>
      <c r="I718" s="2228"/>
      <c r="J718" s="2227"/>
      <c r="K718" s="2230"/>
      <c r="L718" s="2231"/>
      <c r="M718" s="2232"/>
      <c r="N718" s="2221"/>
    </row>
    <row r="719" spans="1:15" ht="9" customHeight="1">
      <c r="A719" s="2224"/>
      <c r="B719" s="2225"/>
      <c r="C719" s="1061"/>
      <c r="D719" s="1106" t="s">
        <v>194</v>
      </c>
      <c r="E719" s="2226"/>
      <c r="F719" s="2225"/>
      <c r="G719" s="2227"/>
      <c r="H719" s="2227"/>
      <c r="I719" s="2229"/>
      <c r="J719" s="2227"/>
      <c r="K719" s="2231"/>
      <c r="L719" s="2231"/>
      <c r="M719" s="2229"/>
      <c r="N719" s="2222"/>
      <c r="O719" s="1064">
        <f>IF(B718="",0,1)</f>
        <v>0</v>
      </c>
    </row>
    <row r="720" spans="1:15" ht="9" customHeight="1">
      <c r="A720" s="2223"/>
      <c r="B720" s="2225"/>
      <c r="C720" s="1061"/>
      <c r="D720" s="1105" t="s">
        <v>193</v>
      </c>
      <c r="E720" s="2226"/>
      <c r="F720" s="2225"/>
      <c r="G720" s="2227"/>
      <c r="H720" s="2227"/>
      <c r="I720" s="2228"/>
      <c r="J720" s="2227"/>
      <c r="K720" s="2230"/>
      <c r="L720" s="2231"/>
      <c r="M720" s="2232"/>
      <c r="N720" s="2221"/>
    </row>
    <row r="721" spans="1:15" ht="9" customHeight="1">
      <c r="A721" s="2224"/>
      <c r="B721" s="2225"/>
      <c r="C721" s="1061"/>
      <c r="D721" s="1106" t="s">
        <v>194</v>
      </c>
      <c r="E721" s="2226"/>
      <c r="F721" s="2225"/>
      <c r="G721" s="2227"/>
      <c r="H721" s="2227"/>
      <c r="I721" s="2229"/>
      <c r="J721" s="2227"/>
      <c r="K721" s="2231"/>
      <c r="L721" s="2231"/>
      <c r="M721" s="2229"/>
      <c r="N721" s="2222"/>
      <c r="O721" s="1064">
        <f>IF(B720="",0,1)</f>
        <v>0</v>
      </c>
    </row>
    <row r="722" spans="1:15" ht="9" customHeight="1">
      <c r="A722" s="2223"/>
      <c r="B722" s="2225"/>
      <c r="C722" s="1061"/>
      <c r="D722" s="1105" t="s">
        <v>193</v>
      </c>
      <c r="E722" s="2226"/>
      <c r="F722" s="2225"/>
      <c r="G722" s="2227"/>
      <c r="H722" s="2227"/>
      <c r="I722" s="2228"/>
      <c r="J722" s="2227"/>
      <c r="K722" s="2230"/>
      <c r="L722" s="2231"/>
      <c r="M722" s="2232"/>
      <c r="N722" s="2221"/>
    </row>
    <row r="723" spans="1:15" ht="9" customHeight="1">
      <c r="A723" s="2224"/>
      <c r="B723" s="2225"/>
      <c r="C723" s="1061"/>
      <c r="D723" s="1106" t="s">
        <v>194</v>
      </c>
      <c r="E723" s="2226"/>
      <c r="F723" s="2225"/>
      <c r="G723" s="2227"/>
      <c r="H723" s="2227"/>
      <c r="I723" s="2229"/>
      <c r="J723" s="2227"/>
      <c r="K723" s="2231"/>
      <c r="L723" s="2231"/>
      <c r="M723" s="2229"/>
      <c r="N723" s="2222"/>
      <c r="O723" s="1064">
        <f>IF(B722="",0,1)</f>
        <v>0</v>
      </c>
    </row>
    <row r="724" spans="1:15" ht="9" customHeight="1">
      <c r="A724" s="2223"/>
      <c r="B724" s="2225"/>
      <c r="C724" s="1061"/>
      <c r="D724" s="1105" t="s">
        <v>193</v>
      </c>
      <c r="E724" s="2226"/>
      <c r="F724" s="2225"/>
      <c r="G724" s="2227"/>
      <c r="H724" s="2227"/>
      <c r="I724" s="2228"/>
      <c r="J724" s="2227"/>
      <c r="K724" s="2230"/>
      <c r="L724" s="2231"/>
      <c r="M724" s="2232"/>
      <c r="N724" s="2221"/>
    </row>
    <row r="725" spans="1:15" ht="9" customHeight="1">
      <c r="A725" s="2224"/>
      <c r="B725" s="2225"/>
      <c r="C725" s="1061"/>
      <c r="D725" s="1106" t="s">
        <v>194</v>
      </c>
      <c r="E725" s="2226"/>
      <c r="F725" s="2225"/>
      <c r="G725" s="2227"/>
      <c r="H725" s="2227"/>
      <c r="I725" s="2229"/>
      <c r="J725" s="2227"/>
      <c r="K725" s="2231"/>
      <c r="L725" s="2231"/>
      <c r="M725" s="2229"/>
      <c r="N725" s="2222"/>
      <c r="O725" s="1064">
        <f>IF(B724="",0,1)</f>
        <v>0</v>
      </c>
    </row>
    <row r="726" spans="1:15" ht="9" customHeight="1">
      <c r="A726" s="2223"/>
      <c r="B726" s="2225"/>
      <c r="C726" s="1061"/>
      <c r="D726" s="1105" t="s">
        <v>193</v>
      </c>
      <c r="E726" s="2226"/>
      <c r="F726" s="2225"/>
      <c r="G726" s="2227"/>
      <c r="H726" s="2227"/>
      <c r="I726" s="2228"/>
      <c r="J726" s="2227"/>
      <c r="K726" s="2230"/>
      <c r="L726" s="2231"/>
      <c r="M726" s="2232"/>
      <c r="N726" s="2221"/>
    </row>
    <row r="727" spans="1:15" ht="9" customHeight="1">
      <c r="A727" s="2224"/>
      <c r="B727" s="2225"/>
      <c r="C727" s="1061"/>
      <c r="D727" s="1106" t="s">
        <v>194</v>
      </c>
      <c r="E727" s="2226"/>
      <c r="F727" s="2225"/>
      <c r="G727" s="2227"/>
      <c r="H727" s="2227"/>
      <c r="I727" s="2229"/>
      <c r="J727" s="2227"/>
      <c r="K727" s="2231"/>
      <c r="L727" s="2231"/>
      <c r="M727" s="2229"/>
      <c r="N727" s="2222"/>
      <c r="O727" s="1064">
        <f>IF(B726="",0,1)</f>
        <v>0</v>
      </c>
    </row>
    <row r="728" spans="1:15" ht="9" customHeight="1">
      <c r="A728" s="2223"/>
      <c r="B728" s="2225"/>
      <c r="C728" s="1061"/>
      <c r="D728" s="1105" t="s">
        <v>193</v>
      </c>
      <c r="E728" s="2226"/>
      <c r="F728" s="2225"/>
      <c r="G728" s="2227"/>
      <c r="H728" s="2227"/>
      <c r="I728" s="2228"/>
      <c r="J728" s="2227"/>
      <c r="K728" s="2230"/>
      <c r="L728" s="2231"/>
      <c r="M728" s="2232"/>
      <c r="N728" s="2221"/>
    </row>
    <row r="729" spans="1:15" ht="9" customHeight="1">
      <c r="A729" s="2224"/>
      <c r="B729" s="2225"/>
      <c r="C729" s="1061"/>
      <c r="D729" s="1106" t="s">
        <v>194</v>
      </c>
      <c r="E729" s="2226"/>
      <c r="F729" s="2225"/>
      <c r="G729" s="2227"/>
      <c r="H729" s="2227"/>
      <c r="I729" s="2229"/>
      <c r="J729" s="2227"/>
      <c r="K729" s="2231"/>
      <c r="L729" s="2231"/>
      <c r="M729" s="2229"/>
      <c r="N729" s="2222"/>
      <c r="O729" s="1064">
        <f>IF(B728="",0,1)</f>
        <v>0</v>
      </c>
    </row>
    <row r="730" spans="1:15" ht="9" customHeight="1">
      <c r="A730" s="2223"/>
      <c r="B730" s="2225"/>
      <c r="C730" s="1061"/>
      <c r="D730" s="1105" t="s">
        <v>193</v>
      </c>
      <c r="E730" s="2226"/>
      <c r="F730" s="2225"/>
      <c r="G730" s="2227"/>
      <c r="H730" s="2227"/>
      <c r="I730" s="2228"/>
      <c r="J730" s="2227"/>
      <c r="K730" s="2230"/>
      <c r="L730" s="2231"/>
      <c r="M730" s="2232"/>
      <c r="N730" s="2221"/>
    </row>
    <row r="731" spans="1:15" ht="9" customHeight="1">
      <c r="A731" s="2224"/>
      <c r="B731" s="2225"/>
      <c r="C731" s="1061"/>
      <c r="D731" s="1106" t="s">
        <v>194</v>
      </c>
      <c r="E731" s="2226"/>
      <c r="F731" s="2225"/>
      <c r="G731" s="2227"/>
      <c r="H731" s="2227"/>
      <c r="I731" s="2229"/>
      <c r="J731" s="2227"/>
      <c r="K731" s="2231"/>
      <c r="L731" s="2231"/>
      <c r="M731" s="2229"/>
      <c r="N731" s="2222"/>
      <c r="O731" s="1064">
        <f>IF(B730="",0,1)</f>
        <v>0</v>
      </c>
    </row>
    <row r="732" spans="1:15" ht="9" customHeight="1">
      <c r="A732" s="2223"/>
      <c r="B732" s="2225"/>
      <c r="C732" s="1061"/>
      <c r="D732" s="1105" t="s">
        <v>193</v>
      </c>
      <c r="E732" s="2226"/>
      <c r="F732" s="2225"/>
      <c r="G732" s="2227"/>
      <c r="H732" s="2227"/>
      <c r="I732" s="2228"/>
      <c r="J732" s="2227"/>
      <c r="K732" s="2230"/>
      <c r="L732" s="2231"/>
      <c r="M732" s="2232"/>
      <c r="N732" s="2221"/>
    </row>
    <row r="733" spans="1:15" ht="9" customHeight="1">
      <c r="A733" s="2224"/>
      <c r="B733" s="2225"/>
      <c r="C733" s="1061"/>
      <c r="D733" s="1106" t="s">
        <v>194</v>
      </c>
      <c r="E733" s="2226"/>
      <c r="F733" s="2225"/>
      <c r="G733" s="2227"/>
      <c r="H733" s="2227"/>
      <c r="I733" s="2229"/>
      <c r="J733" s="2227"/>
      <c r="K733" s="2231"/>
      <c r="L733" s="2231"/>
      <c r="M733" s="2229"/>
      <c r="N733" s="2222"/>
      <c r="O733" s="1064">
        <f>IF(B732="",0,1)</f>
        <v>0</v>
      </c>
    </row>
    <row r="734" spans="1:15" ht="9" customHeight="1">
      <c r="A734" s="2223"/>
      <c r="B734" s="2225"/>
      <c r="C734" s="1061"/>
      <c r="D734" s="1105" t="s">
        <v>193</v>
      </c>
      <c r="E734" s="2226"/>
      <c r="F734" s="2225"/>
      <c r="G734" s="2227"/>
      <c r="H734" s="2227"/>
      <c r="I734" s="2228"/>
      <c r="J734" s="2227"/>
      <c r="K734" s="2230"/>
      <c r="L734" s="2231"/>
      <c r="M734" s="2232"/>
      <c r="N734" s="2221"/>
    </row>
    <row r="735" spans="1:15" ht="9" customHeight="1">
      <c r="A735" s="2224"/>
      <c r="B735" s="2225"/>
      <c r="C735" s="1061"/>
      <c r="D735" s="1106" t="s">
        <v>194</v>
      </c>
      <c r="E735" s="2226"/>
      <c r="F735" s="2225"/>
      <c r="G735" s="2227"/>
      <c r="H735" s="2227"/>
      <c r="I735" s="2229"/>
      <c r="J735" s="2227"/>
      <c r="K735" s="2231"/>
      <c r="L735" s="2231"/>
      <c r="M735" s="2229"/>
      <c r="N735" s="2222"/>
      <c r="O735" s="1064">
        <f>IF(B734="",0,1)</f>
        <v>0</v>
      </c>
    </row>
    <row r="736" spans="1:15" ht="9" customHeight="1">
      <c r="A736" s="2223"/>
      <c r="B736" s="2225"/>
      <c r="C736" s="1061"/>
      <c r="D736" s="1105" t="s">
        <v>193</v>
      </c>
      <c r="E736" s="2226"/>
      <c r="F736" s="2225"/>
      <c r="G736" s="2227"/>
      <c r="H736" s="2227"/>
      <c r="I736" s="2228"/>
      <c r="J736" s="2227"/>
      <c r="K736" s="2230"/>
      <c r="L736" s="2231"/>
      <c r="M736" s="2232"/>
      <c r="N736" s="2221"/>
    </row>
    <row r="737" spans="1:19" ht="9" customHeight="1">
      <c r="A737" s="2224"/>
      <c r="B737" s="2225"/>
      <c r="C737" s="1061"/>
      <c r="D737" s="1106" t="s">
        <v>194</v>
      </c>
      <c r="E737" s="2226"/>
      <c r="F737" s="2225"/>
      <c r="G737" s="2227"/>
      <c r="H737" s="2227"/>
      <c r="I737" s="2229"/>
      <c r="J737" s="2227"/>
      <c r="K737" s="2231"/>
      <c r="L737" s="2231"/>
      <c r="M737" s="2229"/>
      <c r="N737" s="2222"/>
      <c r="O737" s="1064">
        <f>IF(B736="",0,1)</f>
        <v>0</v>
      </c>
    </row>
    <row r="738" spans="1:19" ht="9" customHeight="1">
      <c r="A738" s="2223"/>
      <c r="B738" s="2225"/>
      <c r="C738" s="1061"/>
      <c r="D738" s="1105" t="s">
        <v>193</v>
      </c>
      <c r="E738" s="2226"/>
      <c r="F738" s="2225"/>
      <c r="G738" s="2227"/>
      <c r="H738" s="2227"/>
      <c r="I738" s="2228"/>
      <c r="J738" s="2227"/>
      <c r="K738" s="2230"/>
      <c r="L738" s="2231"/>
      <c r="M738" s="2232"/>
      <c r="N738" s="2221"/>
    </row>
    <row r="739" spans="1:19" ht="9" customHeight="1" thickBot="1">
      <c r="A739" s="2224"/>
      <c r="B739" s="2225"/>
      <c r="C739" s="1061"/>
      <c r="D739" s="1106" t="s">
        <v>194</v>
      </c>
      <c r="E739" s="2226"/>
      <c r="F739" s="2225"/>
      <c r="G739" s="2227"/>
      <c r="H739" s="2227"/>
      <c r="I739" s="2229"/>
      <c r="J739" s="2227"/>
      <c r="K739" s="2231"/>
      <c r="L739" s="2231"/>
      <c r="M739" s="2229"/>
      <c r="N739" s="2222"/>
      <c r="O739" s="1064">
        <f>IF(B738="",0,1)</f>
        <v>0</v>
      </c>
    </row>
    <row r="740" spans="1:19">
      <c r="A740" s="2212" t="s">
        <v>466</v>
      </c>
      <c r="B740" s="2215" t="s">
        <v>2311</v>
      </c>
      <c r="C740" s="2215"/>
      <c r="D740" s="2218"/>
      <c r="E740" s="2215" t="s">
        <v>94</v>
      </c>
      <c r="F740" s="2215"/>
      <c r="G740" s="2194" t="s">
        <v>93</v>
      </c>
      <c r="H740" s="2194"/>
      <c r="I740" s="2194" t="s">
        <v>406</v>
      </c>
      <c r="J740" s="2194" t="s">
        <v>1909</v>
      </c>
      <c r="K740" s="2194" t="s">
        <v>1910</v>
      </c>
      <c r="L740" s="2195"/>
      <c r="M740" s="2194" t="s">
        <v>1911</v>
      </c>
      <c r="N740" s="2200" t="s">
        <v>404</v>
      </c>
      <c r="O740" s="1064">
        <f>SUM(O693:O739)</f>
        <v>0</v>
      </c>
    </row>
    <row r="741" spans="1:19" ht="12.75" customHeight="1">
      <c r="A741" s="2213"/>
      <c r="B741" s="2216"/>
      <c r="C741" s="2219"/>
      <c r="D741" s="2216"/>
      <c r="E741" s="2216"/>
      <c r="F741" s="2219"/>
      <c r="G741" s="2196"/>
      <c r="H741" s="2196"/>
      <c r="I741" s="2196"/>
      <c r="J741" s="2197"/>
      <c r="K741" s="2196"/>
      <c r="L741" s="2197"/>
      <c r="M741" s="2196"/>
      <c r="N741" s="2201"/>
      <c r="O741" s="2206"/>
    </row>
    <row r="742" spans="1:19" ht="12.75" customHeight="1">
      <c r="A742" s="2214"/>
      <c r="B742" s="2217"/>
      <c r="C742" s="2220"/>
      <c r="D742" s="2217"/>
      <c r="E742" s="2217"/>
      <c r="F742" s="2220"/>
      <c r="G742" s="1059"/>
      <c r="H742" s="1059" t="s">
        <v>405</v>
      </c>
      <c r="I742" s="2198"/>
      <c r="J742" s="2199"/>
      <c r="K742" s="2198"/>
      <c r="L742" s="2199"/>
      <c r="M742" s="2198"/>
      <c r="N742" s="2202"/>
      <c r="O742" s="2206"/>
    </row>
    <row r="743" spans="1:19" ht="9" customHeight="1">
      <c r="A743" s="1093" t="s">
        <v>1558</v>
      </c>
      <c r="B743" s="2184">
        <v>1</v>
      </c>
      <c r="C743" s="2182"/>
      <c r="D743" s="1638"/>
      <c r="E743" s="2180">
        <f>SUM(E690:E739)</f>
        <v>400</v>
      </c>
      <c r="F743" s="2184"/>
      <c r="G743" s="2207">
        <f>SUM(G690:H739)</f>
        <v>123000</v>
      </c>
      <c r="H743" s="2208"/>
      <c r="I743" s="2192">
        <v>1</v>
      </c>
      <c r="J743" s="2185">
        <f>G743*I743</f>
        <v>123000</v>
      </c>
      <c r="K743" s="1057"/>
      <c r="L743" s="1058" t="s">
        <v>193</v>
      </c>
      <c r="M743" s="2187"/>
      <c r="N743" s="2176"/>
    </row>
    <row r="744" spans="1:19" ht="9" customHeight="1">
      <c r="A744" s="1094" t="s">
        <v>407</v>
      </c>
      <c r="B744" s="2181"/>
      <c r="C744" s="1641"/>
      <c r="D744" s="1642"/>
      <c r="E744" s="2183"/>
      <c r="F744" s="2181"/>
      <c r="G744" s="2209"/>
      <c r="H744" s="2210"/>
      <c r="I744" s="2177"/>
      <c r="J744" s="2186"/>
      <c r="K744" s="1057" t="str">
        <f>IF('Page 7'!Z549=1,"X",IF('Page 7'!Z552=1,"X",""))</f>
        <v/>
      </c>
      <c r="L744" s="1055" t="s">
        <v>194</v>
      </c>
      <c r="M744" s="2177"/>
      <c r="N744" s="2177"/>
    </row>
    <row r="745" spans="1:19" ht="9" customHeight="1">
      <c r="A745" s="2204">
        <f>A692</f>
        <v>0</v>
      </c>
      <c r="B745" s="2184">
        <f>O740</f>
        <v>0</v>
      </c>
      <c r="C745" s="2182"/>
      <c r="D745" s="1638"/>
      <c r="E745" s="2180">
        <f>SUM(E692:E739)</f>
        <v>0</v>
      </c>
      <c r="F745" s="2184"/>
      <c r="G745" s="2188"/>
      <c r="H745" s="2189"/>
      <c r="I745" s="2192" t="e">
        <f>'10% Package Page 8'!O$23</f>
        <v>#DIV/0!</v>
      </c>
      <c r="J745" s="2185" t="e">
        <f>G745*I745</f>
        <v>#DIV/0!</v>
      </c>
      <c r="K745" s="1057" t="str">
        <f>IF('Page 7'!$Z$39+'Page 7'!$Z$42&lt;1,"X","")</f>
        <v>X</v>
      </c>
      <c r="L745" s="1058" t="s">
        <v>193</v>
      </c>
      <c r="M745" s="2193"/>
      <c r="N745" s="2174"/>
      <c r="P745" s="1064" t="s">
        <v>418</v>
      </c>
      <c r="Q745" s="1064" t="s">
        <v>2115</v>
      </c>
      <c r="R745" s="1064" t="s">
        <v>2234</v>
      </c>
      <c r="S745" s="1064" t="s">
        <v>2235</v>
      </c>
    </row>
    <row r="746" spans="1:19" ht="9" customHeight="1">
      <c r="A746" s="2205"/>
      <c r="B746" s="2181"/>
      <c r="C746" s="1641"/>
      <c r="D746" s="1642"/>
      <c r="E746" s="2183"/>
      <c r="F746" s="2181"/>
      <c r="G746" s="2190"/>
      <c r="H746" s="2191"/>
      <c r="I746" s="2177"/>
      <c r="J746" s="2186"/>
      <c r="K746" s="1057" t="str">
        <f>IF('Page 7'!$Z$39=1,"X",IF('Page 7'!$Z$42=1,"X",""))</f>
        <v/>
      </c>
      <c r="L746" s="1055" t="s">
        <v>194</v>
      </c>
      <c r="M746" s="2175"/>
      <c r="N746" s="2175"/>
      <c r="P746" s="1064">
        <f>B745</f>
        <v>0</v>
      </c>
      <c r="Q746" s="1070">
        <f>E745</f>
        <v>0</v>
      </c>
      <c r="R746" s="1070">
        <f>G745</f>
        <v>0</v>
      </c>
      <c r="S746" s="1070" t="e">
        <f>J745</f>
        <v>#DIV/0!</v>
      </c>
    </row>
    <row r="747" spans="1:19" ht="30.75" customHeight="1">
      <c r="A747" s="2203" t="s">
        <v>95</v>
      </c>
      <c r="B747" s="1637"/>
      <c r="C747" s="1637"/>
      <c r="D747" s="1637"/>
      <c r="E747" s="1637"/>
      <c r="F747" s="1637"/>
      <c r="G747" s="1637"/>
      <c r="H747" s="1637"/>
      <c r="I747" s="1637"/>
      <c r="J747" s="1637"/>
      <c r="K747" s="1637"/>
      <c r="L747" s="1637"/>
      <c r="M747" s="1637"/>
      <c r="N747" s="1637"/>
    </row>
    <row r="748" spans="1:19" ht="25.5" customHeight="1">
      <c r="A748" s="2172" t="s">
        <v>2371</v>
      </c>
      <c r="B748" s="2173"/>
      <c r="C748" s="2173"/>
      <c r="D748" s="2173"/>
      <c r="E748" s="2173"/>
      <c r="F748" s="2173"/>
      <c r="G748" s="2173"/>
      <c r="H748" s="2173"/>
      <c r="I748" s="2173"/>
      <c r="J748" s="2173"/>
      <c r="K748" s="2173"/>
      <c r="L748" s="2173"/>
      <c r="M748" s="2173"/>
      <c r="N748" s="2173"/>
    </row>
    <row r="749" spans="1:19" ht="15.75">
      <c r="A749" s="1649" t="s">
        <v>1900</v>
      </c>
      <c r="B749" s="1586"/>
      <c r="C749" s="1586"/>
      <c r="D749" s="1586"/>
      <c r="E749" s="1586"/>
      <c r="F749" s="1586"/>
      <c r="G749" s="1586"/>
      <c r="H749" s="1586"/>
      <c r="I749" s="1586"/>
      <c r="J749" s="1586"/>
      <c r="K749" s="1586"/>
      <c r="L749" s="1586"/>
      <c r="M749" s="1586"/>
      <c r="N749" s="1586"/>
    </row>
    <row r="750" spans="1:19" ht="15.75">
      <c r="A750" s="2211" t="s">
        <v>1901</v>
      </c>
      <c r="B750" s="1586"/>
      <c r="C750" s="1586"/>
      <c r="D750" s="1586"/>
      <c r="E750" s="1586"/>
      <c r="F750" s="1586"/>
      <c r="G750" s="1586"/>
      <c r="H750" s="1586"/>
      <c r="I750" s="1586"/>
      <c r="J750" s="1586"/>
      <c r="K750" s="1586"/>
      <c r="L750" s="1586"/>
      <c r="M750" s="1586"/>
      <c r="N750" s="1586"/>
    </row>
    <row r="751" spans="1:19" ht="15.75">
      <c r="A751" s="2211" t="s">
        <v>1902</v>
      </c>
      <c r="B751" s="1586"/>
      <c r="C751" s="1586"/>
      <c r="D751" s="1586"/>
      <c r="E751" s="1586"/>
      <c r="F751" s="1586"/>
      <c r="G751" s="1586"/>
      <c r="H751" s="1586"/>
      <c r="I751" s="1586"/>
      <c r="J751" s="1586"/>
      <c r="K751" s="1586"/>
      <c r="L751" s="1586"/>
      <c r="M751" s="1586"/>
      <c r="N751" s="1586"/>
    </row>
    <row r="752" spans="1:19">
      <c r="A752" s="247"/>
    </row>
    <row r="753" spans="1:15" ht="48.75" customHeight="1">
      <c r="A753" s="1718" t="s">
        <v>1903</v>
      </c>
      <c r="B753" s="1520"/>
      <c r="C753" s="1520"/>
      <c r="D753" s="1520"/>
      <c r="E753" s="1520"/>
      <c r="F753" s="1520"/>
      <c r="G753" s="1520"/>
      <c r="H753" s="1520"/>
      <c r="I753" s="1520"/>
      <c r="J753" s="1520"/>
      <c r="K753" s="1520"/>
      <c r="L753" s="1520"/>
      <c r="M753" s="1520"/>
      <c r="N753" s="1520"/>
    </row>
    <row r="754" spans="1:15" ht="13.5" thickBot="1">
      <c r="G754" s="114" t="s">
        <v>1904</v>
      </c>
      <c r="H754" s="1027"/>
    </row>
    <row r="755" spans="1:15">
      <c r="A755" s="2242" t="s">
        <v>466</v>
      </c>
      <c r="B755" s="2245" t="s">
        <v>1905</v>
      </c>
      <c r="C755" s="2245" t="s">
        <v>1906</v>
      </c>
      <c r="D755" s="2248"/>
      <c r="E755" s="2245" t="s">
        <v>1907</v>
      </c>
      <c r="F755" s="2245" t="s">
        <v>1908</v>
      </c>
      <c r="G755" s="2235" t="s">
        <v>93</v>
      </c>
      <c r="H755" s="2235"/>
      <c r="I755" s="2235" t="s">
        <v>406</v>
      </c>
      <c r="J755" s="2235" t="s">
        <v>1909</v>
      </c>
      <c r="K755" s="2235" t="s">
        <v>1910</v>
      </c>
      <c r="L755" s="1736"/>
      <c r="M755" s="2235" t="s">
        <v>1911</v>
      </c>
      <c r="N755" s="2238" t="s">
        <v>404</v>
      </c>
    </row>
    <row r="756" spans="1:15" ht="12.75" customHeight="1">
      <c r="A756" s="2243"/>
      <c r="B756" s="2246"/>
      <c r="C756" s="2249"/>
      <c r="D756" s="2246"/>
      <c r="E756" s="2246"/>
      <c r="F756" s="2249"/>
      <c r="G756" s="2236"/>
      <c r="H756" s="2236"/>
      <c r="I756" s="2236"/>
      <c r="J756" s="1504"/>
      <c r="K756" s="2236"/>
      <c r="L756" s="1504"/>
      <c r="M756" s="2236"/>
      <c r="N756" s="2239"/>
      <c r="O756" s="1069"/>
    </row>
    <row r="757" spans="1:15">
      <c r="A757" s="2244"/>
      <c r="B757" s="2247"/>
      <c r="C757" s="2241"/>
      <c r="D757" s="2247"/>
      <c r="E757" s="2247"/>
      <c r="F757" s="2241"/>
      <c r="G757" s="1056"/>
      <c r="H757" s="1056" t="s">
        <v>405</v>
      </c>
      <c r="I757" s="2237"/>
      <c r="J757" s="1505"/>
      <c r="K757" s="2237"/>
      <c r="L757" s="1505"/>
      <c r="M757" s="2237"/>
      <c r="N757" s="2234"/>
      <c r="O757" s="1069"/>
    </row>
    <row r="758" spans="1:15" ht="9" customHeight="1">
      <c r="A758" s="1095" t="s">
        <v>1558</v>
      </c>
      <c r="B758" s="2184" t="s">
        <v>1557</v>
      </c>
      <c r="C758" s="1057" t="s">
        <v>1437</v>
      </c>
      <c r="D758" s="1103" t="s">
        <v>193</v>
      </c>
      <c r="E758" s="2180">
        <v>400</v>
      </c>
      <c r="F758" s="2240">
        <v>2</v>
      </c>
      <c r="G758" s="2207">
        <v>123000</v>
      </c>
      <c r="H758" s="2208"/>
      <c r="I758" s="2192">
        <v>1</v>
      </c>
      <c r="J758" s="2185">
        <v>123000</v>
      </c>
      <c r="K758" s="1057" t="str">
        <f>IF('Page 7'!$Z$39+'Page 7'!$Z$42&lt;1,"X","")</f>
        <v>X</v>
      </c>
      <c r="L758" s="1058" t="s">
        <v>193</v>
      </c>
      <c r="M758" s="2187">
        <v>36525</v>
      </c>
      <c r="N758" s="2233">
        <v>36892</v>
      </c>
    </row>
    <row r="759" spans="1:15" ht="9" customHeight="1">
      <c r="A759" s="1096" t="s">
        <v>407</v>
      </c>
      <c r="B759" s="2181"/>
      <c r="C759" s="1057"/>
      <c r="D759" s="1104" t="s">
        <v>194</v>
      </c>
      <c r="E759" s="2183"/>
      <c r="F759" s="2241"/>
      <c r="G759" s="2209"/>
      <c r="H759" s="2210"/>
      <c r="I759" s="2177"/>
      <c r="J759" s="2186"/>
      <c r="K759" s="1057" t="str">
        <f>IF('Page 7'!$Z$39=1,"X",IF('Page 7'!$Z$42=1,"X",""))</f>
        <v/>
      </c>
      <c r="L759" s="1055" t="s">
        <v>194</v>
      </c>
      <c r="M759" s="2177"/>
      <c r="N759" s="2234"/>
    </row>
    <row r="760" spans="1:15" ht="9" customHeight="1">
      <c r="A760" s="2223"/>
      <c r="B760" s="2225"/>
      <c r="C760" s="1061"/>
      <c r="D760" s="1105" t="s">
        <v>193</v>
      </c>
      <c r="E760" s="2226"/>
      <c r="F760" s="2225"/>
      <c r="G760" s="2227"/>
      <c r="H760" s="2227"/>
      <c r="I760" s="2228"/>
      <c r="J760" s="2227"/>
      <c r="K760" s="2230"/>
      <c r="L760" s="2231"/>
      <c r="M760" s="2232"/>
      <c r="N760" s="2221"/>
    </row>
    <row r="761" spans="1:15" ht="9" customHeight="1">
      <c r="A761" s="2224"/>
      <c r="B761" s="2225"/>
      <c r="C761" s="1061"/>
      <c r="D761" s="1106" t="s">
        <v>194</v>
      </c>
      <c r="E761" s="2226"/>
      <c r="F761" s="2225"/>
      <c r="G761" s="2227"/>
      <c r="H761" s="2227"/>
      <c r="I761" s="2229"/>
      <c r="J761" s="2227"/>
      <c r="K761" s="2231"/>
      <c r="L761" s="2231"/>
      <c r="M761" s="2229"/>
      <c r="N761" s="2222"/>
      <c r="O761" s="1064">
        <f>IF(B760="",0,1)</f>
        <v>0</v>
      </c>
    </row>
    <row r="762" spans="1:15" ht="9" customHeight="1">
      <c r="A762" s="2223"/>
      <c r="B762" s="2225"/>
      <c r="C762" s="1061"/>
      <c r="D762" s="1105" t="s">
        <v>193</v>
      </c>
      <c r="E762" s="2226"/>
      <c r="F762" s="2225"/>
      <c r="G762" s="2227"/>
      <c r="H762" s="2227"/>
      <c r="I762" s="2228"/>
      <c r="J762" s="2227"/>
      <c r="K762" s="2230"/>
      <c r="L762" s="2231"/>
      <c r="M762" s="2232"/>
      <c r="N762" s="2221"/>
    </row>
    <row r="763" spans="1:15" ht="9" customHeight="1">
      <c r="A763" s="2224"/>
      <c r="B763" s="2225"/>
      <c r="C763" s="1061"/>
      <c r="D763" s="1106" t="s">
        <v>194</v>
      </c>
      <c r="E763" s="2226"/>
      <c r="F763" s="2225"/>
      <c r="G763" s="2227"/>
      <c r="H763" s="2227"/>
      <c r="I763" s="2229"/>
      <c r="J763" s="2227"/>
      <c r="K763" s="2231"/>
      <c r="L763" s="2231"/>
      <c r="M763" s="2229"/>
      <c r="N763" s="2222"/>
      <c r="O763" s="1064">
        <f>IF(B762="",0,1)</f>
        <v>0</v>
      </c>
    </row>
    <row r="764" spans="1:15" ht="9" customHeight="1">
      <c r="A764" s="2223"/>
      <c r="B764" s="2225"/>
      <c r="C764" s="1061"/>
      <c r="D764" s="1105" t="s">
        <v>193</v>
      </c>
      <c r="E764" s="2226"/>
      <c r="F764" s="2225"/>
      <c r="G764" s="2227"/>
      <c r="H764" s="2227"/>
      <c r="I764" s="2228"/>
      <c r="J764" s="2227"/>
      <c r="K764" s="2230"/>
      <c r="L764" s="2231"/>
      <c r="M764" s="2232"/>
      <c r="N764" s="2221"/>
    </row>
    <row r="765" spans="1:15" ht="9" customHeight="1">
      <c r="A765" s="2224"/>
      <c r="B765" s="2225"/>
      <c r="C765" s="1061"/>
      <c r="D765" s="1106" t="s">
        <v>194</v>
      </c>
      <c r="E765" s="2226"/>
      <c r="F765" s="2225"/>
      <c r="G765" s="2227"/>
      <c r="H765" s="2227"/>
      <c r="I765" s="2229"/>
      <c r="J765" s="2227"/>
      <c r="K765" s="2231"/>
      <c r="L765" s="2231"/>
      <c r="M765" s="2229"/>
      <c r="N765" s="2222"/>
      <c r="O765" s="1064">
        <f>IF(B764="",0,1)</f>
        <v>0</v>
      </c>
    </row>
    <row r="766" spans="1:15" ht="9" customHeight="1">
      <c r="A766" s="2223"/>
      <c r="B766" s="2225"/>
      <c r="C766" s="1061"/>
      <c r="D766" s="1105" t="s">
        <v>193</v>
      </c>
      <c r="E766" s="2226"/>
      <c r="F766" s="2225"/>
      <c r="G766" s="2227"/>
      <c r="H766" s="2227"/>
      <c r="I766" s="2228"/>
      <c r="J766" s="2227"/>
      <c r="K766" s="2230"/>
      <c r="L766" s="2231"/>
      <c r="M766" s="2232"/>
      <c r="N766" s="2221"/>
    </row>
    <row r="767" spans="1:15" ht="9" customHeight="1">
      <c r="A767" s="2224"/>
      <c r="B767" s="2225"/>
      <c r="C767" s="1061"/>
      <c r="D767" s="1106" t="s">
        <v>194</v>
      </c>
      <c r="E767" s="2226"/>
      <c r="F767" s="2225"/>
      <c r="G767" s="2227"/>
      <c r="H767" s="2227"/>
      <c r="I767" s="2229"/>
      <c r="J767" s="2227"/>
      <c r="K767" s="2231"/>
      <c r="L767" s="2231"/>
      <c r="M767" s="2229"/>
      <c r="N767" s="2222"/>
      <c r="O767" s="1064">
        <f>IF(B766="",0,1)</f>
        <v>0</v>
      </c>
    </row>
    <row r="768" spans="1:15" ht="9" customHeight="1">
      <c r="A768" s="2223"/>
      <c r="B768" s="2225"/>
      <c r="C768" s="1061"/>
      <c r="D768" s="1105" t="s">
        <v>193</v>
      </c>
      <c r="E768" s="2226"/>
      <c r="F768" s="2225"/>
      <c r="G768" s="2227"/>
      <c r="H768" s="2227"/>
      <c r="I768" s="2228"/>
      <c r="J768" s="2227"/>
      <c r="K768" s="2230"/>
      <c r="L768" s="2231"/>
      <c r="M768" s="2232"/>
      <c r="N768" s="2221"/>
    </row>
    <row r="769" spans="1:15" ht="9" customHeight="1">
      <c r="A769" s="2224"/>
      <c r="B769" s="2225"/>
      <c r="C769" s="1061"/>
      <c r="D769" s="1106" t="s">
        <v>194</v>
      </c>
      <c r="E769" s="2226"/>
      <c r="F769" s="2225"/>
      <c r="G769" s="2227"/>
      <c r="H769" s="2227"/>
      <c r="I769" s="2229"/>
      <c r="J769" s="2227"/>
      <c r="K769" s="2231"/>
      <c r="L769" s="2231"/>
      <c r="M769" s="2229"/>
      <c r="N769" s="2222"/>
      <c r="O769" s="1064">
        <f>IF(B768="",0,1)</f>
        <v>0</v>
      </c>
    </row>
    <row r="770" spans="1:15" ht="9" customHeight="1">
      <c r="A770" s="2223"/>
      <c r="B770" s="2225"/>
      <c r="C770" s="1061"/>
      <c r="D770" s="1105" t="s">
        <v>193</v>
      </c>
      <c r="E770" s="2226"/>
      <c r="F770" s="2225"/>
      <c r="G770" s="2227"/>
      <c r="H770" s="2227"/>
      <c r="I770" s="2228"/>
      <c r="J770" s="2227"/>
      <c r="K770" s="2230"/>
      <c r="L770" s="2231"/>
      <c r="M770" s="2232"/>
      <c r="N770" s="2221"/>
    </row>
    <row r="771" spans="1:15" ht="9" customHeight="1">
      <c r="A771" s="2224"/>
      <c r="B771" s="2225"/>
      <c r="C771" s="1061"/>
      <c r="D771" s="1106" t="s">
        <v>194</v>
      </c>
      <c r="E771" s="2226"/>
      <c r="F771" s="2225"/>
      <c r="G771" s="2227"/>
      <c r="H771" s="2227"/>
      <c r="I771" s="2229"/>
      <c r="J771" s="2227"/>
      <c r="K771" s="2231"/>
      <c r="L771" s="2231"/>
      <c r="M771" s="2229"/>
      <c r="N771" s="2222"/>
      <c r="O771" s="1064">
        <f>IF(B770="",0,1)</f>
        <v>0</v>
      </c>
    </row>
    <row r="772" spans="1:15" ht="9" customHeight="1">
      <c r="A772" s="2223"/>
      <c r="B772" s="2225"/>
      <c r="C772" s="1061"/>
      <c r="D772" s="1105" t="s">
        <v>193</v>
      </c>
      <c r="E772" s="2226"/>
      <c r="F772" s="2225"/>
      <c r="G772" s="2227"/>
      <c r="H772" s="2227"/>
      <c r="I772" s="2228"/>
      <c r="J772" s="2227"/>
      <c r="K772" s="2230"/>
      <c r="L772" s="2231"/>
      <c r="M772" s="2232"/>
      <c r="N772" s="2221"/>
    </row>
    <row r="773" spans="1:15" ht="9" customHeight="1">
      <c r="A773" s="2224"/>
      <c r="B773" s="2225"/>
      <c r="C773" s="1061"/>
      <c r="D773" s="1106" t="s">
        <v>194</v>
      </c>
      <c r="E773" s="2226"/>
      <c r="F773" s="2225"/>
      <c r="G773" s="2227"/>
      <c r="H773" s="2227"/>
      <c r="I773" s="2229"/>
      <c r="J773" s="2227"/>
      <c r="K773" s="2231"/>
      <c r="L773" s="2231"/>
      <c r="M773" s="2229"/>
      <c r="N773" s="2222"/>
      <c r="O773" s="1064">
        <f>IF(B772="",0,1)</f>
        <v>0</v>
      </c>
    </row>
    <row r="774" spans="1:15" ht="9" customHeight="1">
      <c r="A774" s="2223"/>
      <c r="B774" s="2225"/>
      <c r="C774" s="1061"/>
      <c r="D774" s="1105" t="s">
        <v>193</v>
      </c>
      <c r="E774" s="2226"/>
      <c r="F774" s="2225"/>
      <c r="G774" s="2227"/>
      <c r="H774" s="2227"/>
      <c r="I774" s="2228"/>
      <c r="J774" s="2227"/>
      <c r="K774" s="2230"/>
      <c r="L774" s="2231"/>
      <c r="M774" s="2232"/>
      <c r="N774" s="2221"/>
    </row>
    <row r="775" spans="1:15" ht="9" customHeight="1">
      <c r="A775" s="2224"/>
      <c r="B775" s="2225"/>
      <c r="C775" s="1061"/>
      <c r="D775" s="1106" t="s">
        <v>194</v>
      </c>
      <c r="E775" s="2226"/>
      <c r="F775" s="2225"/>
      <c r="G775" s="2227"/>
      <c r="H775" s="2227"/>
      <c r="I775" s="2229"/>
      <c r="J775" s="2227"/>
      <c r="K775" s="2231"/>
      <c r="L775" s="2231"/>
      <c r="M775" s="2229"/>
      <c r="N775" s="2222"/>
      <c r="O775" s="1064">
        <f>IF(B774="",0,1)</f>
        <v>0</v>
      </c>
    </row>
    <row r="776" spans="1:15" ht="9" customHeight="1">
      <c r="A776" s="2223"/>
      <c r="B776" s="2225"/>
      <c r="C776" s="1061"/>
      <c r="D776" s="1105" t="s">
        <v>193</v>
      </c>
      <c r="E776" s="2226"/>
      <c r="F776" s="2225"/>
      <c r="G776" s="2227"/>
      <c r="H776" s="2227"/>
      <c r="I776" s="2228"/>
      <c r="J776" s="2227"/>
      <c r="K776" s="2230"/>
      <c r="L776" s="2231"/>
      <c r="M776" s="2232"/>
      <c r="N776" s="2221"/>
    </row>
    <row r="777" spans="1:15" ht="9" customHeight="1">
      <c r="A777" s="2224"/>
      <c r="B777" s="2225"/>
      <c r="C777" s="1061"/>
      <c r="D777" s="1106" t="s">
        <v>194</v>
      </c>
      <c r="E777" s="2226"/>
      <c r="F777" s="2225"/>
      <c r="G777" s="2227"/>
      <c r="H777" s="2227"/>
      <c r="I777" s="2229"/>
      <c r="J777" s="2227"/>
      <c r="K777" s="2231"/>
      <c r="L777" s="2231"/>
      <c r="M777" s="2229"/>
      <c r="N777" s="2222"/>
      <c r="O777" s="1064">
        <f>IF(B776="",0,1)</f>
        <v>0</v>
      </c>
    </row>
    <row r="778" spans="1:15" ht="9" customHeight="1">
      <c r="A778" s="2223"/>
      <c r="B778" s="2225"/>
      <c r="C778" s="1061"/>
      <c r="D778" s="1105" t="s">
        <v>193</v>
      </c>
      <c r="E778" s="2226"/>
      <c r="F778" s="2225"/>
      <c r="G778" s="2227"/>
      <c r="H778" s="2227"/>
      <c r="I778" s="2228"/>
      <c r="J778" s="2227"/>
      <c r="K778" s="2230"/>
      <c r="L778" s="2231"/>
      <c r="M778" s="2232"/>
      <c r="N778" s="2221"/>
    </row>
    <row r="779" spans="1:15" ht="9" customHeight="1">
      <c r="A779" s="2224"/>
      <c r="B779" s="2225"/>
      <c r="C779" s="1061"/>
      <c r="D779" s="1106" t="s">
        <v>194</v>
      </c>
      <c r="E779" s="2226"/>
      <c r="F779" s="2225"/>
      <c r="G779" s="2227"/>
      <c r="H779" s="2227"/>
      <c r="I779" s="2229"/>
      <c r="J779" s="2227"/>
      <c r="K779" s="2231"/>
      <c r="L779" s="2231"/>
      <c r="M779" s="2229"/>
      <c r="N779" s="2222"/>
      <c r="O779" s="1064">
        <f>IF(B778="",0,1)</f>
        <v>0</v>
      </c>
    </row>
    <row r="780" spans="1:15" ht="9" customHeight="1">
      <c r="A780" s="2223"/>
      <c r="B780" s="2225"/>
      <c r="C780" s="1061"/>
      <c r="D780" s="1105" t="s">
        <v>193</v>
      </c>
      <c r="E780" s="2226"/>
      <c r="F780" s="2225"/>
      <c r="G780" s="2227"/>
      <c r="H780" s="2227"/>
      <c r="I780" s="2228"/>
      <c r="J780" s="2227"/>
      <c r="K780" s="2230"/>
      <c r="L780" s="2231"/>
      <c r="M780" s="2232"/>
      <c r="N780" s="2221"/>
    </row>
    <row r="781" spans="1:15" ht="9" customHeight="1">
      <c r="A781" s="2224"/>
      <c r="B781" s="2225"/>
      <c r="C781" s="1061"/>
      <c r="D781" s="1106" t="s">
        <v>194</v>
      </c>
      <c r="E781" s="2226"/>
      <c r="F781" s="2225"/>
      <c r="G781" s="2227"/>
      <c r="H781" s="2227"/>
      <c r="I781" s="2229"/>
      <c r="J781" s="2227"/>
      <c r="K781" s="2231"/>
      <c r="L781" s="2231"/>
      <c r="M781" s="2229"/>
      <c r="N781" s="2222"/>
      <c r="O781" s="1064">
        <f>IF(B780="",0,1)</f>
        <v>0</v>
      </c>
    </row>
    <row r="782" spans="1:15" ht="9" customHeight="1">
      <c r="A782" s="2223"/>
      <c r="B782" s="2225"/>
      <c r="C782" s="1061"/>
      <c r="D782" s="1105" t="s">
        <v>193</v>
      </c>
      <c r="E782" s="2226"/>
      <c r="F782" s="2225"/>
      <c r="G782" s="2227"/>
      <c r="H782" s="2227"/>
      <c r="I782" s="2228"/>
      <c r="J782" s="2227"/>
      <c r="K782" s="2230"/>
      <c r="L782" s="2231"/>
      <c r="M782" s="2232"/>
      <c r="N782" s="2221"/>
    </row>
    <row r="783" spans="1:15" ht="9" customHeight="1">
      <c r="A783" s="2224"/>
      <c r="B783" s="2225"/>
      <c r="C783" s="1061"/>
      <c r="D783" s="1106" t="s">
        <v>194</v>
      </c>
      <c r="E783" s="2226"/>
      <c r="F783" s="2225"/>
      <c r="G783" s="2227"/>
      <c r="H783" s="2227"/>
      <c r="I783" s="2229"/>
      <c r="J783" s="2227"/>
      <c r="K783" s="2231"/>
      <c r="L783" s="2231"/>
      <c r="M783" s="2229"/>
      <c r="N783" s="2222"/>
      <c r="O783" s="1064">
        <f>IF(B782="",0,1)</f>
        <v>0</v>
      </c>
    </row>
    <row r="784" spans="1:15" ht="9" customHeight="1">
      <c r="A784" s="2223"/>
      <c r="B784" s="2225"/>
      <c r="C784" s="1061"/>
      <c r="D784" s="1105" t="s">
        <v>193</v>
      </c>
      <c r="E784" s="2226"/>
      <c r="F784" s="2225"/>
      <c r="G784" s="2227"/>
      <c r="H784" s="2227"/>
      <c r="I784" s="2228"/>
      <c r="J784" s="2227"/>
      <c r="K784" s="2230"/>
      <c r="L784" s="2231"/>
      <c r="M784" s="2232"/>
      <c r="N784" s="2221"/>
    </row>
    <row r="785" spans="1:15" ht="9" customHeight="1">
      <c r="A785" s="2224"/>
      <c r="B785" s="2225"/>
      <c r="C785" s="1061"/>
      <c r="D785" s="1106" t="s">
        <v>194</v>
      </c>
      <c r="E785" s="2226"/>
      <c r="F785" s="2225"/>
      <c r="G785" s="2227"/>
      <c r="H785" s="2227"/>
      <c r="I785" s="2229"/>
      <c r="J785" s="2227"/>
      <c r="K785" s="2231"/>
      <c r="L785" s="2231"/>
      <c r="M785" s="2229"/>
      <c r="N785" s="2222"/>
      <c r="O785" s="1064">
        <f>IF(B784="",0,1)</f>
        <v>0</v>
      </c>
    </row>
    <row r="786" spans="1:15" ht="9" customHeight="1">
      <c r="A786" s="2223"/>
      <c r="B786" s="2225"/>
      <c r="C786" s="1061"/>
      <c r="D786" s="1105" t="s">
        <v>193</v>
      </c>
      <c r="E786" s="2226"/>
      <c r="F786" s="2225"/>
      <c r="G786" s="2227"/>
      <c r="H786" s="2227"/>
      <c r="I786" s="2228"/>
      <c r="J786" s="2227"/>
      <c r="K786" s="2230"/>
      <c r="L786" s="2231"/>
      <c r="M786" s="2232"/>
      <c r="N786" s="2221"/>
    </row>
    <row r="787" spans="1:15" ht="9" customHeight="1">
      <c r="A787" s="2224"/>
      <c r="B787" s="2225"/>
      <c r="C787" s="1061"/>
      <c r="D787" s="1106" t="s">
        <v>194</v>
      </c>
      <c r="E787" s="2226"/>
      <c r="F787" s="2225"/>
      <c r="G787" s="2227"/>
      <c r="H787" s="2227"/>
      <c r="I787" s="2229"/>
      <c r="J787" s="2227"/>
      <c r="K787" s="2231"/>
      <c r="L787" s="2231"/>
      <c r="M787" s="2229"/>
      <c r="N787" s="2222"/>
      <c r="O787" s="1064">
        <f>IF(B786="",0,1)</f>
        <v>0</v>
      </c>
    </row>
    <row r="788" spans="1:15" ht="9" customHeight="1">
      <c r="A788" s="2223"/>
      <c r="B788" s="2225"/>
      <c r="C788" s="1061"/>
      <c r="D788" s="1105" t="s">
        <v>193</v>
      </c>
      <c r="E788" s="2226"/>
      <c r="F788" s="2225"/>
      <c r="G788" s="2227"/>
      <c r="H788" s="2227"/>
      <c r="I788" s="2228"/>
      <c r="J788" s="2227"/>
      <c r="K788" s="2230"/>
      <c r="L788" s="2231"/>
      <c r="M788" s="2232"/>
      <c r="N788" s="2221"/>
    </row>
    <row r="789" spans="1:15" ht="9" customHeight="1">
      <c r="A789" s="2224"/>
      <c r="B789" s="2225"/>
      <c r="C789" s="1061"/>
      <c r="D789" s="1106" t="s">
        <v>194</v>
      </c>
      <c r="E789" s="2226"/>
      <c r="F789" s="2225"/>
      <c r="G789" s="2227"/>
      <c r="H789" s="2227"/>
      <c r="I789" s="2229"/>
      <c r="J789" s="2227"/>
      <c r="K789" s="2231"/>
      <c r="L789" s="2231"/>
      <c r="M789" s="2229"/>
      <c r="N789" s="2222"/>
      <c r="O789" s="1064">
        <f>IF(B788="",0,1)</f>
        <v>0</v>
      </c>
    </row>
    <row r="790" spans="1:15" ht="9" customHeight="1">
      <c r="A790" s="2223"/>
      <c r="B790" s="2225"/>
      <c r="C790" s="1061"/>
      <c r="D790" s="1105" t="s">
        <v>193</v>
      </c>
      <c r="E790" s="2226"/>
      <c r="F790" s="2225"/>
      <c r="G790" s="2227"/>
      <c r="H790" s="2227"/>
      <c r="I790" s="2228"/>
      <c r="J790" s="2227"/>
      <c r="K790" s="2230"/>
      <c r="L790" s="2231"/>
      <c r="M790" s="2232"/>
      <c r="N790" s="2221"/>
    </row>
    <row r="791" spans="1:15" ht="9" customHeight="1">
      <c r="A791" s="2224"/>
      <c r="B791" s="2225"/>
      <c r="C791" s="1061"/>
      <c r="D791" s="1106" t="s">
        <v>194</v>
      </c>
      <c r="E791" s="2226"/>
      <c r="F791" s="2225"/>
      <c r="G791" s="2227"/>
      <c r="H791" s="2227"/>
      <c r="I791" s="2229"/>
      <c r="J791" s="2227"/>
      <c r="K791" s="2231"/>
      <c r="L791" s="2231"/>
      <c r="M791" s="2229"/>
      <c r="N791" s="2222"/>
      <c r="O791" s="1064">
        <f>IF(B790="",0,1)</f>
        <v>0</v>
      </c>
    </row>
    <row r="792" spans="1:15" ht="9" customHeight="1">
      <c r="A792" s="2223"/>
      <c r="B792" s="2225"/>
      <c r="C792" s="1061"/>
      <c r="D792" s="1105" t="s">
        <v>193</v>
      </c>
      <c r="E792" s="2226"/>
      <c r="F792" s="2225"/>
      <c r="G792" s="2227"/>
      <c r="H792" s="2227"/>
      <c r="I792" s="2228"/>
      <c r="J792" s="2227"/>
      <c r="K792" s="2230"/>
      <c r="L792" s="2231"/>
      <c r="M792" s="2232"/>
      <c r="N792" s="2221"/>
    </row>
    <row r="793" spans="1:15" ht="9" customHeight="1">
      <c r="A793" s="2224"/>
      <c r="B793" s="2225"/>
      <c r="C793" s="1061"/>
      <c r="D793" s="1106" t="s">
        <v>194</v>
      </c>
      <c r="E793" s="2226"/>
      <c r="F793" s="2225"/>
      <c r="G793" s="2227"/>
      <c r="H793" s="2227"/>
      <c r="I793" s="2229"/>
      <c r="J793" s="2227"/>
      <c r="K793" s="2231"/>
      <c r="L793" s="2231"/>
      <c r="M793" s="2229"/>
      <c r="N793" s="2222"/>
      <c r="O793" s="1064">
        <f>IF(B792="",0,1)</f>
        <v>0</v>
      </c>
    </row>
    <row r="794" spans="1:15" ht="9" customHeight="1">
      <c r="A794" s="2223"/>
      <c r="B794" s="2225"/>
      <c r="C794" s="1061"/>
      <c r="D794" s="1105" t="s">
        <v>193</v>
      </c>
      <c r="E794" s="2226"/>
      <c r="F794" s="2225"/>
      <c r="G794" s="2227"/>
      <c r="H794" s="2227"/>
      <c r="I794" s="2228"/>
      <c r="J794" s="2227"/>
      <c r="K794" s="2230"/>
      <c r="L794" s="2231"/>
      <c r="M794" s="2232"/>
      <c r="N794" s="2221"/>
    </row>
    <row r="795" spans="1:15" ht="9" customHeight="1">
      <c r="A795" s="2224"/>
      <c r="B795" s="2225"/>
      <c r="C795" s="1061"/>
      <c r="D795" s="1106" t="s">
        <v>194</v>
      </c>
      <c r="E795" s="2226"/>
      <c r="F795" s="2225"/>
      <c r="G795" s="2227"/>
      <c r="H795" s="2227"/>
      <c r="I795" s="2229"/>
      <c r="J795" s="2227"/>
      <c r="K795" s="2231"/>
      <c r="L795" s="2231"/>
      <c r="M795" s="2229"/>
      <c r="N795" s="2222"/>
      <c r="O795" s="1064">
        <f>IF(B794="",0,1)</f>
        <v>0</v>
      </c>
    </row>
    <row r="796" spans="1:15" ht="9" customHeight="1">
      <c r="A796" s="2223"/>
      <c r="B796" s="2225"/>
      <c r="C796" s="1061"/>
      <c r="D796" s="1105" t="s">
        <v>193</v>
      </c>
      <c r="E796" s="2226"/>
      <c r="F796" s="2225"/>
      <c r="G796" s="2227"/>
      <c r="H796" s="2227"/>
      <c r="I796" s="2228"/>
      <c r="J796" s="2227"/>
      <c r="K796" s="2230"/>
      <c r="L796" s="2231"/>
      <c r="M796" s="2232"/>
      <c r="N796" s="2221"/>
    </row>
    <row r="797" spans="1:15" ht="9" customHeight="1">
      <c r="A797" s="2224"/>
      <c r="B797" s="2225"/>
      <c r="C797" s="1061"/>
      <c r="D797" s="1106" t="s">
        <v>194</v>
      </c>
      <c r="E797" s="2226"/>
      <c r="F797" s="2225"/>
      <c r="G797" s="2227"/>
      <c r="H797" s="2227"/>
      <c r="I797" s="2229"/>
      <c r="J797" s="2227"/>
      <c r="K797" s="2231"/>
      <c r="L797" s="2231"/>
      <c r="M797" s="2229"/>
      <c r="N797" s="2222"/>
      <c r="O797" s="1064">
        <f>IF(B796="",0,1)</f>
        <v>0</v>
      </c>
    </row>
    <row r="798" spans="1:15" ht="9" customHeight="1">
      <c r="A798" s="2223"/>
      <c r="B798" s="2225"/>
      <c r="C798" s="1061"/>
      <c r="D798" s="1105" t="s">
        <v>193</v>
      </c>
      <c r="E798" s="2226"/>
      <c r="F798" s="2225"/>
      <c r="G798" s="2227"/>
      <c r="H798" s="2227"/>
      <c r="I798" s="2228"/>
      <c r="J798" s="2227"/>
      <c r="K798" s="2230"/>
      <c r="L798" s="2231"/>
      <c r="M798" s="2232"/>
      <c r="N798" s="2221"/>
    </row>
    <row r="799" spans="1:15" ht="9" customHeight="1">
      <c r="A799" s="2224"/>
      <c r="B799" s="2225"/>
      <c r="C799" s="1061"/>
      <c r="D799" s="1106" t="s">
        <v>194</v>
      </c>
      <c r="E799" s="2226"/>
      <c r="F799" s="2225"/>
      <c r="G799" s="2227"/>
      <c r="H799" s="2227"/>
      <c r="I799" s="2229"/>
      <c r="J799" s="2227"/>
      <c r="K799" s="2231"/>
      <c r="L799" s="2231"/>
      <c r="M799" s="2229"/>
      <c r="N799" s="2222"/>
      <c r="O799" s="1064">
        <f>IF(B798="",0,1)</f>
        <v>0</v>
      </c>
    </row>
    <row r="800" spans="1:15" ht="9" customHeight="1">
      <c r="A800" s="2223"/>
      <c r="B800" s="2225"/>
      <c r="C800" s="1061"/>
      <c r="D800" s="1105" t="s">
        <v>193</v>
      </c>
      <c r="E800" s="2226"/>
      <c r="F800" s="2225"/>
      <c r="G800" s="2227"/>
      <c r="H800" s="2227"/>
      <c r="I800" s="2228"/>
      <c r="J800" s="2227"/>
      <c r="K800" s="2230"/>
      <c r="L800" s="2231"/>
      <c r="M800" s="2232"/>
      <c r="N800" s="2221"/>
    </row>
    <row r="801" spans="1:19" ht="9" customHeight="1">
      <c r="A801" s="2224"/>
      <c r="B801" s="2225"/>
      <c r="C801" s="1061"/>
      <c r="D801" s="1106" t="s">
        <v>194</v>
      </c>
      <c r="E801" s="2226"/>
      <c r="F801" s="2225"/>
      <c r="G801" s="2227"/>
      <c r="H801" s="2227"/>
      <c r="I801" s="2229"/>
      <c r="J801" s="2227"/>
      <c r="K801" s="2231"/>
      <c r="L801" s="2231"/>
      <c r="M801" s="2229"/>
      <c r="N801" s="2222"/>
      <c r="O801" s="1064">
        <f>IF(B800="",0,1)</f>
        <v>0</v>
      </c>
    </row>
    <row r="802" spans="1:19" ht="9" customHeight="1">
      <c r="A802" s="2223"/>
      <c r="B802" s="2225"/>
      <c r="C802" s="1061"/>
      <c r="D802" s="1105" t="s">
        <v>193</v>
      </c>
      <c r="E802" s="2226"/>
      <c r="F802" s="2225"/>
      <c r="G802" s="2227"/>
      <c r="H802" s="2227"/>
      <c r="I802" s="2228"/>
      <c r="J802" s="2227"/>
      <c r="K802" s="2230"/>
      <c r="L802" s="2231"/>
      <c r="M802" s="2232"/>
      <c r="N802" s="2221"/>
    </row>
    <row r="803" spans="1:19" ht="9" customHeight="1">
      <c r="A803" s="2224"/>
      <c r="B803" s="2225"/>
      <c r="C803" s="1061"/>
      <c r="D803" s="1106" t="s">
        <v>194</v>
      </c>
      <c r="E803" s="2226"/>
      <c r="F803" s="2225"/>
      <c r="G803" s="2227"/>
      <c r="H803" s="2227"/>
      <c r="I803" s="2229"/>
      <c r="J803" s="2227"/>
      <c r="K803" s="2231"/>
      <c r="L803" s="2231"/>
      <c r="M803" s="2229"/>
      <c r="N803" s="2222"/>
      <c r="O803" s="1064">
        <f>IF(B802="",0,1)</f>
        <v>0</v>
      </c>
    </row>
    <row r="804" spans="1:19" ht="9" customHeight="1">
      <c r="A804" s="2223"/>
      <c r="B804" s="2225"/>
      <c r="C804" s="1061"/>
      <c r="D804" s="1105" t="s">
        <v>193</v>
      </c>
      <c r="E804" s="2226"/>
      <c r="F804" s="2225"/>
      <c r="G804" s="2227"/>
      <c r="H804" s="2227"/>
      <c r="I804" s="2228"/>
      <c r="J804" s="2227"/>
      <c r="K804" s="2230"/>
      <c r="L804" s="2231"/>
      <c r="M804" s="2232"/>
      <c r="N804" s="2221"/>
    </row>
    <row r="805" spans="1:19" ht="9" customHeight="1">
      <c r="A805" s="2224"/>
      <c r="B805" s="2225"/>
      <c r="C805" s="1061"/>
      <c r="D805" s="1106" t="s">
        <v>194</v>
      </c>
      <c r="E805" s="2226"/>
      <c r="F805" s="2225"/>
      <c r="G805" s="2227"/>
      <c r="H805" s="2227"/>
      <c r="I805" s="2229"/>
      <c r="J805" s="2227"/>
      <c r="K805" s="2231"/>
      <c r="L805" s="2231"/>
      <c r="M805" s="2229"/>
      <c r="N805" s="2222"/>
      <c r="O805" s="1064">
        <f>IF(B804="",0,1)</f>
        <v>0</v>
      </c>
    </row>
    <row r="806" spans="1:19" ht="9" customHeight="1">
      <c r="A806" s="2223"/>
      <c r="B806" s="2225"/>
      <c r="C806" s="1061"/>
      <c r="D806" s="1105" t="s">
        <v>193</v>
      </c>
      <c r="E806" s="2226"/>
      <c r="F806" s="2225"/>
      <c r="G806" s="2227"/>
      <c r="H806" s="2227"/>
      <c r="I806" s="2228"/>
      <c r="J806" s="2227"/>
      <c r="K806" s="2230"/>
      <c r="L806" s="2231"/>
      <c r="M806" s="2232"/>
      <c r="N806" s="2221"/>
    </row>
    <row r="807" spans="1:19" ht="9" customHeight="1" thickBot="1">
      <c r="A807" s="2224"/>
      <c r="B807" s="2225"/>
      <c r="C807" s="1061"/>
      <c r="D807" s="1106" t="s">
        <v>194</v>
      </c>
      <c r="E807" s="2226"/>
      <c r="F807" s="2225"/>
      <c r="G807" s="2227"/>
      <c r="H807" s="2227"/>
      <c r="I807" s="2229"/>
      <c r="J807" s="2227"/>
      <c r="K807" s="2231"/>
      <c r="L807" s="2231"/>
      <c r="M807" s="2229"/>
      <c r="N807" s="2222"/>
      <c r="O807" s="1064">
        <f>IF(B806="",0,1)</f>
        <v>0</v>
      </c>
    </row>
    <row r="808" spans="1:19">
      <c r="A808" s="2212" t="s">
        <v>466</v>
      </c>
      <c r="B808" s="2215" t="s">
        <v>2311</v>
      </c>
      <c r="C808" s="2215"/>
      <c r="D808" s="2218"/>
      <c r="E808" s="2215" t="s">
        <v>94</v>
      </c>
      <c r="F808" s="2215"/>
      <c r="G808" s="2194" t="s">
        <v>93</v>
      </c>
      <c r="H808" s="2194"/>
      <c r="I808" s="2194" t="s">
        <v>406</v>
      </c>
      <c r="J808" s="2194" t="s">
        <v>1909</v>
      </c>
      <c r="K808" s="2194" t="s">
        <v>1910</v>
      </c>
      <c r="L808" s="2195"/>
      <c r="M808" s="2194" t="s">
        <v>1911</v>
      </c>
      <c r="N808" s="2200" t="s">
        <v>404</v>
      </c>
      <c r="O808" s="1064">
        <f>SUM(O761:O807)</f>
        <v>0</v>
      </c>
    </row>
    <row r="809" spans="1:19" ht="12.75" customHeight="1">
      <c r="A809" s="2213"/>
      <c r="B809" s="2216"/>
      <c r="C809" s="2219"/>
      <c r="D809" s="2216"/>
      <c r="E809" s="2216"/>
      <c r="F809" s="2219"/>
      <c r="G809" s="2196"/>
      <c r="H809" s="2196"/>
      <c r="I809" s="2196"/>
      <c r="J809" s="2197"/>
      <c r="K809" s="2196"/>
      <c r="L809" s="2197"/>
      <c r="M809" s="2196"/>
      <c r="N809" s="2201"/>
      <c r="O809" s="2206"/>
    </row>
    <row r="810" spans="1:19" ht="12.75" customHeight="1">
      <c r="A810" s="2214"/>
      <c r="B810" s="2217"/>
      <c r="C810" s="2220"/>
      <c r="D810" s="2217"/>
      <c r="E810" s="2217"/>
      <c r="F810" s="2220"/>
      <c r="G810" s="1059"/>
      <c r="H810" s="1059" t="s">
        <v>405</v>
      </c>
      <c r="I810" s="2198"/>
      <c r="J810" s="2199"/>
      <c r="K810" s="2198"/>
      <c r="L810" s="2199"/>
      <c r="M810" s="2198"/>
      <c r="N810" s="2202"/>
      <c r="O810" s="2206"/>
    </row>
    <row r="811" spans="1:19" ht="9" customHeight="1">
      <c r="A811" s="1093" t="s">
        <v>1558</v>
      </c>
      <c r="B811" s="2184">
        <v>1</v>
      </c>
      <c r="C811" s="2182"/>
      <c r="D811" s="1638"/>
      <c r="E811" s="2180">
        <f>SUM(E758:E807)</f>
        <v>400</v>
      </c>
      <c r="F811" s="2184"/>
      <c r="G811" s="2207">
        <f>SUM(G758:H807)</f>
        <v>123000</v>
      </c>
      <c r="H811" s="2208"/>
      <c r="I811" s="2192">
        <v>1</v>
      </c>
      <c r="J811" s="2185">
        <f>G811*I811</f>
        <v>123000</v>
      </c>
      <c r="K811" s="1057"/>
      <c r="L811" s="1058" t="s">
        <v>193</v>
      </c>
      <c r="M811" s="2187"/>
      <c r="N811" s="2176"/>
    </row>
    <row r="812" spans="1:19" ht="9" customHeight="1">
      <c r="A812" s="1094" t="s">
        <v>407</v>
      </c>
      <c r="B812" s="2181"/>
      <c r="C812" s="1641"/>
      <c r="D812" s="1642"/>
      <c r="E812" s="2183"/>
      <c r="F812" s="2181"/>
      <c r="G812" s="2209"/>
      <c r="H812" s="2210"/>
      <c r="I812" s="2177"/>
      <c r="J812" s="2186"/>
      <c r="K812" s="1057" t="str">
        <f>IF('Page 7'!Z600=1,"X",IF('Page 7'!Z603=1,"X",""))</f>
        <v/>
      </c>
      <c r="L812" s="1055" t="s">
        <v>194</v>
      </c>
      <c r="M812" s="2177"/>
      <c r="N812" s="2177"/>
    </row>
    <row r="813" spans="1:19" ht="9" customHeight="1">
      <c r="A813" s="2204">
        <f>A760</f>
        <v>0</v>
      </c>
      <c r="B813" s="2184">
        <f>O808</f>
        <v>0</v>
      </c>
      <c r="C813" s="2182"/>
      <c r="D813" s="1638"/>
      <c r="E813" s="2180">
        <f>SUM(E760:E807)</f>
        <v>0</v>
      </c>
      <c r="F813" s="2184"/>
      <c r="G813" s="2188"/>
      <c r="H813" s="2189"/>
      <c r="I813" s="2192" t="e">
        <f>'10% Package Page 8'!O$23</f>
        <v>#DIV/0!</v>
      </c>
      <c r="J813" s="2185" t="e">
        <f>G813*I813</f>
        <v>#DIV/0!</v>
      </c>
      <c r="K813" s="1057" t="str">
        <f>IF('Page 7'!$Z$39+'Page 7'!$Z$42&lt;1,"X","")</f>
        <v>X</v>
      </c>
      <c r="L813" s="1058" t="s">
        <v>193</v>
      </c>
      <c r="M813" s="2193"/>
      <c r="N813" s="2174"/>
      <c r="P813" s="1064" t="s">
        <v>418</v>
      </c>
      <c r="Q813" s="1064" t="s">
        <v>2115</v>
      </c>
      <c r="R813" s="1064" t="s">
        <v>2234</v>
      </c>
      <c r="S813" s="1064" t="s">
        <v>2235</v>
      </c>
    </row>
    <row r="814" spans="1:19" ht="9" customHeight="1">
      <c r="A814" s="2205"/>
      <c r="B814" s="2181"/>
      <c r="C814" s="1641"/>
      <c r="D814" s="1642"/>
      <c r="E814" s="2183"/>
      <c r="F814" s="2181"/>
      <c r="G814" s="2190"/>
      <c r="H814" s="2191"/>
      <c r="I814" s="2177"/>
      <c r="J814" s="2186"/>
      <c r="K814" s="1057" t="str">
        <f>IF('Page 7'!$Z$39=1,"X",IF('Page 7'!$Z$42=1,"X",""))</f>
        <v/>
      </c>
      <c r="L814" s="1055" t="s">
        <v>194</v>
      </c>
      <c r="M814" s="2175"/>
      <c r="N814" s="2175"/>
      <c r="P814" s="1064">
        <f>B813</f>
        <v>0</v>
      </c>
      <c r="Q814" s="1070">
        <f>E813</f>
        <v>0</v>
      </c>
      <c r="R814" s="1070">
        <f>G813</f>
        <v>0</v>
      </c>
      <c r="S814" s="1070" t="e">
        <f>J813</f>
        <v>#DIV/0!</v>
      </c>
    </row>
    <row r="815" spans="1:19" ht="30.75" customHeight="1">
      <c r="A815" s="2203" t="s">
        <v>95</v>
      </c>
      <c r="B815" s="1637"/>
      <c r="C815" s="1637"/>
      <c r="D815" s="1637"/>
      <c r="E815" s="1637"/>
      <c r="F815" s="1637"/>
      <c r="G815" s="1637"/>
      <c r="H815" s="1637"/>
      <c r="I815" s="1637"/>
      <c r="J815" s="1637"/>
      <c r="K815" s="1637"/>
      <c r="L815" s="1637"/>
      <c r="M815" s="1637"/>
      <c r="N815" s="1637"/>
    </row>
    <row r="816" spans="1:19" ht="25.5" customHeight="1">
      <c r="A816" s="2172" t="s">
        <v>2372</v>
      </c>
      <c r="B816" s="2173"/>
      <c r="C816" s="2173"/>
      <c r="D816" s="2173"/>
      <c r="E816" s="2173"/>
      <c r="F816" s="2173"/>
      <c r="G816" s="2173"/>
      <c r="H816" s="2173"/>
      <c r="I816" s="2173"/>
      <c r="J816" s="2173"/>
      <c r="K816" s="2173"/>
      <c r="L816" s="2173"/>
      <c r="M816" s="2173"/>
      <c r="N816" s="2173"/>
    </row>
    <row r="817" spans="1:15" ht="15.75">
      <c r="A817" s="1649" t="s">
        <v>1900</v>
      </c>
      <c r="B817" s="1586"/>
      <c r="C817" s="1586"/>
      <c r="D817" s="1586"/>
      <c r="E817" s="1586"/>
      <c r="F817" s="1586"/>
      <c r="G817" s="1586"/>
      <c r="H817" s="1586"/>
      <c r="I817" s="1586"/>
      <c r="J817" s="1586"/>
      <c r="K817" s="1586"/>
      <c r="L817" s="1586"/>
      <c r="M817" s="1586"/>
      <c r="N817" s="1586"/>
    </row>
    <row r="818" spans="1:15" ht="15.75">
      <c r="A818" s="2211" t="s">
        <v>1901</v>
      </c>
      <c r="B818" s="1586"/>
      <c r="C818" s="1586"/>
      <c r="D818" s="1586"/>
      <c r="E818" s="1586"/>
      <c r="F818" s="1586"/>
      <c r="G818" s="1586"/>
      <c r="H818" s="1586"/>
      <c r="I818" s="1586"/>
      <c r="J818" s="1586"/>
      <c r="K818" s="1586"/>
      <c r="L818" s="1586"/>
      <c r="M818" s="1586"/>
      <c r="N818" s="1586"/>
    </row>
    <row r="819" spans="1:15" ht="15.75">
      <c r="A819" s="2211" t="s">
        <v>1902</v>
      </c>
      <c r="B819" s="1586"/>
      <c r="C819" s="1586"/>
      <c r="D819" s="1586"/>
      <c r="E819" s="1586"/>
      <c r="F819" s="1586"/>
      <c r="G819" s="1586"/>
      <c r="H819" s="1586"/>
      <c r="I819" s="1586"/>
      <c r="J819" s="1586"/>
      <c r="K819" s="1586"/>
      <c r="L819" s="1586"/>
      <c r="M819" s="1586"/>
      <c r="N819" s="1586"/>
    </row>
    <row r="820" spans="1:15">
      <c r="A820" s="247"/>
    </row>
    <row r="821" spans="1:15" ht="48.75" customHeight="1">
      <c r="A821" s="1718" t="s">
        <v>1903</v>
      </c>
      <c r="B821" s="1520"/>
      <c r="C821" s="1520"/>
      <c r="D821" s="1520"/>
      <c r="E821" s="1520"/>
      <c r="F821" s="1520"/>
      <c r="G821" s="1520"/>
      <c r="H821" s="1520"/>
      <c r="I821" s="1520"/>
      <c r="J821" s="1520"/>
      <c r="K821" s="1520"/>
      <c r="L821" s="1520"/>
      <c r="M821" s="1520"/>
      <c r="N821" s="1520"/>
    </row>
    <row r="822" spans="1:15" ht="13.5" thickBot="1">
      <c r="G822" s="114" t="s">
        <v>1904</v>
      </c>
      <c r="H822" s="1027"/>
    </row>
    <row r="823" spans="1:15">
      <c r="A823" s="2242" t="s">
        <v>466</v>
      </c>
      <c r="B823" s="2245" t="s">
        <v>1905</v>
      </c>
      <c r="C823" s="2245" t="s">
        <v>1906</v>
      </c>
      <c r="D823" s="2248"/>
      <c r="E823" s="2245" t="s">
        <v>1907</v>
      </c>
      <c r="F823" s="2245" t="s">
        <v>1908</v>
      </c>
      <c r="G823" s="2235" t="s">
        <v>93</v>
      </c>
      <c r="H823" s="2235"/>
      <c r="I823" s="2235" t="s">
        <v>406</v>
      </c>
      <c r="J823" s="2235" t="s">
        <v>1909</v>
      </c>
      <c r="K823" s="2235" t="s">
        <v>1910</v>
      </c>
      <c r="L823" s="1736"/>
      <c r="M823" s="2235" t="s">
        <v>1911</v>
      </c>
      <c r="N823" s="2238" t="s">
        <v>404</v>
      </c>
    </row>
    <row r="824" spans="1:15" ht="12.75" customHeight="1">
      <c r="A824" s="2243"/>
      <c r="B824" s="2246"/>
      <c r="C824" s="2249"/>
      <c r="D824" s="2246"/>
      <c r="E824" s="2246"/>
      <c r="F824" s="2249"/>
      <c r="G824" s="2236"/>
      <c r="H824" s="2236"/>
      <c r="I824" s="2236"/>
      <c r="J824" s="1504"/>
      <c r="K824" s="2236"/>
      <c r="L824" s="1504"/>
      <c r="M824" s="2236"/>
      <c r="N824" s="2239"/>
      <c r="O824" s="1069"/>
    </row>
    <row r="825" spans="1:15">
      <c r="A825" s="2244"/>
      <c r="B825" s="2247"/>
      <c r="C825" s="2241"/>
      <c r="D825" s="2247"/>
      <c r="E825" s="2247"/>
      <c r="F825" s="2241"/>
      <c r="G825" s="1056"/>
      <c r="H825" s="1056" t="s">
        <v>405</v>
      </c>
      <c r="I825" s="2237"/>
      <c r="J825" s="1505"/>
      <c r="K825" s="2237"/>
      <c r="L825" s="1505"/>
      <c r="M825" s="2237"/>
      <c r="N825" s="2234"/>
      <c r="O825" s="1069"/>
    </row>
    <row r="826" spans="1:15" ht="9" customHeight="1">
      <c r="A826" s="1095" t="s">
        <v>1558</v>
      </c>
      <c r="B826" s="2184" t="s">
        <v>1557</v>
      </c>
      <c r="C826" s="1057" t="s">
        <v>1437</v>
      </c>
      <c r="D826" s="1103" t="s">
        <v>193</v>
      </c>
      <c r="E826" s="2180">
        <v>400</v>
      </c>
      <c r="F826" s="2240">
        <v>2</v>
      </c>
      <c r="G826" s="2207">
        <v>123000</v>
      </c>
      <c r="H826" s="2208"/>
      <c r="I826" s="2192">
        <v>1</v>
      </c>
      <c r="J826" s="2185">
        <v>123000</v>
      </c>
      <c r="K826" s="1057" t="str">
        <f>IF('Page 7'!$Z$39+'Page 7'!$Z$42&lt;1,"X","")</f>
        <v>X</v>
      </c>
      <c r="L826" s="1058" t="s">
        <v>193</v>
      </c>
      <c r="M826" s="2187">
        <v>36525</v>
      </c>
      <c r="N826" s="2233">
        <v>36892</v>
      </c>
    </row>
    <row r="827" spans="1:15" ht="9" customHeight="1">
      <c r="A827" s="1096" t="s">
        <v>407</v>
      </c>
      <c r="B827" s="2181"/>
      <c r="C827" s="1057"/>
      <c r="D827" s="1104" t="s">
        <v>194</v>
      </c>
      <c r="E827" s="2183"/>
      <c r="F827" s="2241"/>
      <c r="G827" s="2209"/>
      <c r="H827" s="2210"/>
      <c r="I827" s="2177"/>
      <c r="J827" s="2186"/>
      <c r="K827" s="1057" t="str">
        <f>IF('Page 7'!$Z$39=1,"X",IF('Page 7'!$Z$42=1,"X",""))</f>
        <v/>
      </c>
      <c r="L827" s="1055" t="s">
        <v>194</v>
      </c>
      <c r="M827" s="2177"/>
      <c r="N827" s="2234"/>
    </row>
    <row r="828" spans="1:15" ht="9" customHeight="1">
      <c r="A828" s="2223"/>
      <c r="B828" s="2225"/>
      <c r="C828" s="1061"/>
      <c r="D828" s="1105" t="s">
        <v>193</v>
      </c>
      <c r="E828" s="2226"/>
      <c r="F828" s="2225"/>
      <c r="G828" s="2227"/>
      <c r="H828" s="2227"/>
      <c r="I828" s="2228"/>
      <c r="J828" s="2227"/>
      <c r="K828" s="2230"/>
      <c r="L828" s="2231"/>
      <c r="M828" s="2232"/>
      <c r="N828" s="2221"/>
    </row>
    <row r="829" spans="1:15" ht="9" customHeight="1">
      <c r="A829" s="2224"/>
      <c r="B829" s="2225"/>
      <c r="C829" s="1061"/>
      <c r="D829" s="1106" t="s">
        <v>194</v>
      </c>
      <c r="E829" s="2226"/>
      <c r="F829" s="2225"/>
      <c r="G829" s="2227"/>
      <c r="H829" s="2227"/>
      <c r="I829" s="2229"/>
      <c r="J829" s="2227"/>
      <c r="K829" s="2231"/>
      <c r="L829" s="2231"/>
      <c r="M829" s="2229"/>
      <c r="N829" s="2222"/>
      <c r="O829" s="1064">
        <f>IF(B828="",0,1)</f>
        <v>0</v>
      </c>
    </row>
    <row r="830" spans="1:15" ht="9" customHeight="1">
      <c r="A830" s="2223"/>
      <c r="B830" s="2225"/>
      <c r="C830" s="1061"/>
      <c r="D830" s="1105" t="s">
        <v>193</v>
      </c>
      <c r="E830" s="2226"/>
      <c r="F830" s="2225"/>
      <c r="G830" s="2227"/>
      <c r="H830" s="2227"/>
      <c r="I830" s="2228"/>
      <c r="J830" s="2227"/>
      <c r="K830" s="2230"/>
      <c r="L830" s="2231"/>
      <c r="M830" s="2232"/>
      <c r="N830" s="2221"/>
    </row>
    <row r="831" spans="1:15" ht="9" customHeight="1">
      <c r="A831" s="2224"/>
      <c r="B831" s="2225"/>
      <c r="C831" s="1061"/>
      <c r="D831" s="1106" t="s">
        <v>194</v>
      </c>
      <c r="E831" s="2226"/>
      <c r="F831" s="2225"/>
      <c r="G831" s="2227"/>
      <c r="H831" s="2227"/>
      <c r="I831" s="2229"/>
      <c r="J831" s="2227"/>
      <c r="K831" s="2231"/>
      <c r="L831" s="2231"/>
      <c r="M831" s="2229"/>
      <c r="N831" s="2222"/>
      <c r="O831" s="1064">
        <f>IF(B830="",0,1)</f>
        <v>0</v>
      </c>
    </row>
    <row r="832" spans="1:15" ht="9" customHeight="1">
      <c r="A832" s="2223"/>
      <c r="B832" s="2225"/>
      <c r="C832" s="1061"/>
      <c r="D832" s="1105" t="s">
        <v>193</v>
      </c>
      <c r="E832" s="2226"/>
      <c r="F832" s="2225"/>
      <c r="G832" s="2227"/>
      <c r="H832" s="2227"/>
      <c r="I832" s="2228"/>
      <c r="J832" s="2227"/>
      <c r="K832" s="2230"/>
      <c r="L832" s="2231"/>
      <c r="M832" s="2232"/>
      <c r="N832" s="2221"/>
    </row>
    <row r="833" spans="1:15" ht="9" customHeight="1">
      <c r="A833" s="2224"/>
      <c r="B833" s="2225"/>
      <c r="C833" s="1061"/>
      <c r="D833" s="1106" t="s">
        <v>194</v>
      </c>
      <c r="E833" s="2226"/>
      <c r="F833" s="2225"/>
      <c r="G833" s="2227"/>
      <c r="H833" s="2227"/>
      <c r="I833" s="2229"/>
      <c r="J833" s="2227"/>
      <c r="K833" s="2231"/>
      <c r="L833" s="2231"/>
      <c r="M833" s="2229"/>
      <c r="N833" s="2222"/>
      <c r="O833" s="1064">
        <f>IF(B832="",0,1)</f>
        <v>0</v>
      </c>
    </row>
    <row r="834" spans="1:15" ht="9" customHeight="1">
      <c r="A834" s="2223"/>
      <c r="B834" s="2225"/>
      <c r="C834" s="1061"/>
      <c r="D834" s="1105" t="s">
        <v>193</v>
      </c>
      <c r="E834" s="2226"/>
      <c r="F834" s="2225"/>
      <c r="G834" s="2227"/>
      <c r="H834" s="2227"/>
      <c r="I834" s="2228"/>
      <c r="J834" s="2227"/>
      <c r="K834" s="2230"/>
      <c r="L834" s="2231"/>
      <c r="M834" s="2232"/>
      <c r="N834" s="2221"/>
    </row>
    <row r="835" spans="1:15" ht="9" customHeight="1">
      <c r="A835" s="2224"/>
      <c r="B835" s="2225"/>
      <c r="C835" s="1061"/>
      <c r="D835" s="1106" t="s">
        <v>194</v>
      </c>
      <c r="E835" s="2226"/>
      <c r="F835" s="2225"/>
      <c r="G835" s="2227"/>
      <c r="H835" s="2227"/>
      <c r="I835" s="2229"/>
      <c r="J835" s="2227"/>
      <c r="K835" s="2231"/>
      <c r="L835" s="2231"/>
      <c r="M835" s="2229"/>
      <c r="N835" s="2222"/>
      <c r="O835" s="1064">
        <f>IF(B834="",0,1)</f>
        <v>0</v>
      </c>
    </row>
    <row r="836" spans="1:15" ht="9" customHeight="1">
      <c r="A836" s="2223"/>
      <c r="B836" s="2225"/>
      <c r="C836" s="1061"/>
      <c r="D836" s="1105" t="s">
        <v>193</v>
      </c>
      <c r="E836" s="2226"/>
      <c r="F836" s="2225"/>
      <c r="G836" s="2227"/>
      <c r="H836" s="2227"/>
      <c r="I836" s="2228"/>
      <c r="J836" s="2227"/>
      <c r="K836" s="2230"/>
      <c r="L836" s="2231"/>
      <c r="M836" s="2232"/>
      <c r="N836" s="2221"/>
    </row>
    <row r="837" spans="1:15" ht="9" customHeight="1">
      <c r="A837" s="2224"/>
      <c r="B837" s="2225"/>
      <c r="C837" s="1061"/>
      <c r="D837" s="1106" t="s">
        <v>194</v>
      </c>
      <c r="E837" s="2226"/>
      <c r="F837" s="2225"/>
      <c r="G837" s="2227"/>
      <c r="H837" s="2227"/>
      <c r="I837" s="2229"/>
      <c r="J837" s="2227"/>
      <c r="K837" s="2231"/>
      <c r="L837" s="2231"/>
      <c r="M837" s="2229"/>
      <c r="N837" s="2222"/>
      <c r="O837" s="1064">
        <f>IF(B836="",0,1)</f>
        <v>0</v>
      </c>
    </row>
    <row r="838" spans="1:15" ht="9" customHeight="1">
      <c r="A838" s="2223"/>
      <c r="B838" s="2225"/>
      <c r="C838" s="1061"/>
      <c r="D838" s="1105" t="s">
        <v>193</v>
      </c>
      <c r="E838" s="2226"/>
      <c r="F838" s="2225"/>
      <c r="G838" s="2227"/>
      <c r="H838" s="2227"/>
      <c r="I838" s="2228"/>
      <c r="J838" s="2227"/>
      <c r="K838" s="2230"/>
      <c r="L838" s="2231"/>
      <c r="M838" s="2232"/>
      <c r="N838" s="2221"/>
    </row>
    <row r="839" spans="1:15" ht="9" customHeight="1">
      <c r="A839" s="2224"/>
      <c r="B839" s="2225"/>
      <c r="C839" s="1061"/>
      <c r="D839" s="1106" t="s">
        <v>194</v>
      </c>
      <c r="E839" s="2226"/>
      <c r="F839" s="2225"/>
      <c r="G839" s="2227"/>
      <c r="H839" s="2227"/>
      <c r="I839" s="2229"/>
      <c r="J839" s="2227"/>
      <c r="K839" s="2231"/>
      <c r="L839" s="2231"/>
      <c r="M839" s="2229"/>
      <c r="N839" s="2222"/>
      <c r="O839" s="1064">
        <f>IF(B838="",0,1)</f>
        <v>0</v>
      </c>
    </row>
    <row r="840" spans="1:15" ht="9" customHeight="1">
      <c r="A840" s="2223"/>
      <c r="B840" s="2225"/>
      <c r="C840" s="1061"/>
      <c r="D840" s="1105" t="s">
        <v>193</v>
      </c>
      <c r="E840" s="2226"/>
      <c r="F840" s="2225"/>
      <c r="G840" s="2227"/>
      <c r="H840" s="2227"/>
      <c r="I840" s="2228"/>
      <c r="J840" s="2227"/>
      <c r="K840" s="2230"/>
      <c r="L840" s="2231"/>
      <c r="M840" s="2232"/>
      <c r="N840" s="2221"/>
    </row>
    <row r="841" spans="1:15" ht="9" customHeight="1">
      <c r="A841" s="2224"/>
      <c r="B841" s="2225"/>
      <c r="C841" s="1061"/>
      <c r="D841" s="1106" t="s">
        <v>194</v>
      </c>
      <c r="E841" s="2226"/>
      <c r="F841" s="2225"/>
      <c r="G841" s="2227"/>
      <c r="H841" s="2227"/>
      <c r="I841" s="2229"/>
      <c r="J841" s="2227"/>
      <c r="K841" s="2231"/>
      <c r="L841" s="2231"/>
      <c r="M841" s="2229"/>
      <c r="N841" s="2222"/>
      <c r="O841" s="1064">
        <f>IF(B840="",0,1)</f>
        <v>0</v>
      </c>
    </row>
    <row r="842" spans="1:15" ht="9" customHeight="1">
      <c r="A842" s="2223"/>
      <c r="B842" s="2225"/>
      <c r="C842" s="1061"/>
      <c r="D842" s="1105" t="s">
        <v>193</v>
      </c>
      <c r="E842" s="2226"/>
      <c r="F842" s="2225"/>
      <c r="G842" s="2227"/>
      <c r="H842" s="2227"/>
      <c r="I842" s="2228"/>
      <c r="J842" s="2227"/>
      <c r="K842" s="2230"/>
      <c r="L842" s="2231"/>
      <c r="M842" s="2232"/>
      <c r="N842" s="2221"/>
    </row>
    <row r="843" spans="1:15" ht="9" customHeight="1">
      <c r="A843" s="2224"/>
      <c r="B843" s="2225"/>
      <c r="C843" s="1061"/>
      <c r="D843" s="1106" t="s">
        <v>194</v>
      </c>
      <c r="E843" s="2226"/>
      <c r="F843" s="2225"/>
      <c r="G843" s="2227"/>
      <c r="H843" s="2227"/>
      <c r="I843" s="2229"/>
      <c r="J843" s="2227"/>
      <c r="K843" s="2231"/>
      <c r="L843" s="2231"/>
      <c r="M843" s="2229"/>
      <c r="N843" s="2222"/>
      <c r="O843" s="1064">
        <f>IF(B842="",0,1)</f>
        <v>0</v>
      </c>
    </row>
    <row r="844" spans="1:15" ht="9" customHeight="1">
      <c r="A844" s="2223"/>
      <c r="B844" s="2225"/>
      <c r="C844" s="1061"/>
      <c r="D844" s="1105" t="s">
        <v>193</v>
      </c>
      <c r="E844" s="2226"/>
      <c r="F844" s="2225"/>
      <c r="G844" s="2227"/>
      <c r="H844" s="2227"/>
      <c r="I844" s="2228"/>
      <c r="J844" s="2227"/>
      <c r="K844" s="2230"/>
      <c r="L844" s="2231"/>
      <c r="M844" s="2232"/>
      <c r="N844" s="2221"/>
    </row>
    <row r="845" spans="1:15" ht="9" customHeight="1">
      <c r="A845" s="2224"/>
      <c r="B845" s="2225"/>
      <c r="C845" s="1061"/>
      <c r="D845" s="1106" t="s">
        <v>194</v>
      </c>
      <c r="E845" s="2226"/>
      <c r="F845" s="2225"/>
      <c r="G845" s="2227"/>
      <c r="H845" s="2227"/>
      <c r="I845" s="2229"/>
      <c r="J845" s="2227"/>
      <c r="K845" s="2231"/>
      <c r="L845" s="2231"/>
      <c r="M845" s="2229"/>
      <c r="N845" s="2222"/>
      <c r="O845" s="1064">
        <f>IF(B844="",0,1)</f>
        <v>0</v>
      </c>
    </row>
    <row r="846" spans="1:15" ht="9" customHeight="1">
      <c r="A846" s="2223"/>
      <c r="B846" s="2225"/>
      <c r="C846" s="1061"/>
      <c r="D846" s="1105" t="s">
        <v>193</v>
      </c>
      <c r="E846" s="2226"/>
      <c r="F846" s="2225"/>
      <c r="G846" s="2227"/>
      <c r="H846" s="2227"/>
      <c r="I846" s="2228"/>
      <c r="J846" s="2227"/>
      <c r="K846" s="2230"/>
      <c r="L846" s="2231"/>
      <c r="M846" s="2232"/>
      <c r="N846" s="2221"/>
    </row>
    <row r="847" spans="1:15" ht="9" customHeight="1">
      <c r="A847" s="2224"/>
      <c r="B847" s="2225"/>
      <c r="C847" s="1061"/>
      <c r="D847" s="1106" t="s">
        <v>194</v>
      </c>
      <c r="E847" s="2226"/>
      <c r="F847" s="2225"/>
      <c r="G847" s="2227"/>
      <c r="H847" s="2227"/>
      <c r="I847" s="2229"/>
      <c r="J847" s="2227"/>
      <c r="K847" s="2231"/>
      <c r="L847" s="2231"/>
      <c r="M847" s="2229"/>
      <c r="N847" s="2222"/>
      <c r="O847" s="1064">
        <f>IF(B846="",0,1)</f>
        <v>0</v>
      </c>
    </row>
    <row r="848" spans="1:15" ht="9" customHeight="1">
      <c r="A848" s="2223"/>
      <c r="B848" s="2225"/>
      <c r="C848" s="1061"/>
      <c r="D848" s="1105" t="s">
        <v>193</v>
      </c>
      <c r="E848" s="2226"/>
      <c r="F848" s="2225"/>
      <c r="G848" s="2227"/>
      <c r="H848" s="2227"/>
      <c r="I848" s="2228"/>
      <c r="J848" s="2227"/>
      <c r="K848" s="2230"/>
      <c r="L848" s="2231"/>
      <c r="M848" s="2232"/>
      <c r="N848" s="2221"/>
    </row>
    <row r="849" spans="1:15" ht="9" customHeight="1">
      <c r="A849" s="2224"/>
      <c r="B849" s="2225"/>
      <c r="C849" s="1061"/>
      <c r="D849" s="1106" t="s">
        <v>194</v>
      </c>
      <c r="E849" s="2226"/>
      <c r="F849" s="2225"/>
      <c r="G849" s="2227"/>
      <c r="H849" s="2227"/>
      <c r="I849" s="2229"/>
      <c r="J849" s="2227"/>
      <c r="K849" s="2231"/>
      <c r="L849" s="2231"/>
      <c r="M849" s="2229"/>
      <c r="N849" s="2222"/>
      <c r="O849" s="1064">
        <f>IF(B848="",0,1)</f>
        <v>0</v>
      </c>
    </row>
    <row r="850" spans="1:15" ht="9" customHeight="1">
      <c r="A850" s="2223"/>
      <c r="B850" s="2225"/>
      <c r="C850" s="1061"/>
      <c r="D850" s="1105" t="s">
        <v>193</v>
      </c>
      <c r="E850" s="2226"/>
      <c r="F850" s="2225"/>
      <c r="G850" s="2227"/>
      <c r="H850" s="2227"/>
      <c r="I850" s="2228"/>
      <c r="J850" s="2227"/>
      <c r="K850" s="2230"/>
      <c r="L850" s="2231"/>
      <c r="M850" s="2232"/>
      <c r="N850" s="2221"/>
    </row>
    <row r="851" spans="1:15" ht="9" customHeight="1">
      <c r="A851" s="2224"/>
      <c r="B851" s="2225"/>
      <c r="C851" s="1061"/>
      <c r="D851" s="1106" t="s">
        <v>194</v>
      </c>
      <c r="E851" s="2226"/>
      <c r="F851" s="2225"/>
      <c r="G851" s="2227"/>
      <c r="H851" s="2227"/>
      <c r="I851" s="2229"/>
      <c r="J851" s="2227"/>
      <c r="K851" s="2231"/>
      <c r="L851" s="2231"/>
      <c r="M851" s="2229"/>
      <c r="N851" s="2222"/>
      <c r="O851" s="1064">
        <f>IF(B850="",0,1)</f>
        <v>0</v>
      </c>
    </row>
    <row r="852" spans="1:15" ht="9" customHeight="1">
      <c r="A852" s="2223"/>
      <c r="B852" s="2225"/>
      <c r="C852" s="1061"/>
      <c r="D852" s="1105" t="s">
        <v>193</v>
      </c>
      <c r="E852" s="2226"/>
      <c r="F852" s="2225"/>
      <c r="G852" s="2227"/>
      <c r="H852" s="2227"/>
      <c r="I852" s="2228"/>
      <c r="J852" s="2227"/>
      <c r="K852" s="2230"/>
      <c r="L852" s="2231"/>
      <c r="M852" s="2232"/>
      <c r="N852" s="2221"/>
    </row>
    <row r="853" spans="1:15" ht="9" customHeight="1">
      <c r="A853" s="2224"/>
      <c r="B853" s="2225"/>
      <c r="C853" s="1061"/>
      <c r="D853" s="1106" t="s">
        <v>194</v>
      </c>
      <c r="E853" s="2226"/>
      <c r="F853" s="2225"/>
      <c r="G853" s="2227"/>
      <c r="H853" s="2227"/>
      <c r="I853" s="2229"/>
      <c r="J853" s="2227"/>
      <c r="K853" s="2231"/>
      <c r="L853" s="2231"/>
      <c r="M853" s="2229"/>
      <c r="N853" s="2222"/>
      <c r="O853" s="1064">
        <f>IF(B852="",0,1)</f>
        <v>0</v>
      </c>
    </row>
    <row r="854" spans="1:15" ht="9" customHeight="1">
      <c r="A854" s="2223"/>
      <c r="B854" s="2225"/>
      <c r="C854" s="1061"/>
      <c r="D854" s="1105" t="s">
        <v>193</v>
      </c>
      <c r="E854" s="2226"/>
      <c r="F854" s="2225"/>
      <c r="G854" s="2227"/>
      <c r="H854" s="2227"/>
      <c r="I854" s="2228"/>
      <c r="J854" s="2227"/>
      <c r="K854" s="2230"/>
      <c r="L854" s="2231"/>
      <c r="M854" s="2232"/>
      <c r="N854" s="2221"/>
    </row>
    <row r="855" spans="1:15" ht="9" customHeight="1">
      <c r="A855" s="2224"/>
      <c r="B855" s="2225"/>
      <c r="C855" s="1061"/>
      <c r="D855" s="1106" t="s">
        <v>194</v>
      </c>
      <c r="E855" s="2226"/>
      <c r="F855" s="2225"/>
      <c r="G855" s="2227"/>
      <c r="H855" s="2227"/>
      <c r="I855" s="2229"/>
      <c r="J855" s="2227"/>
      <c r="K855" s="2231"/>
      <c r="L855" s="2231"/>
      <c r="M855" s="2229"/>
      <c r="N855" s="2222"/>
      <c r="O855" s="1064">
        <f>IF(B854="",0,1)</f>
        <v>0</v>
      </c>
    </row>
    <row r="856" spans="1:15" ht="9" customHeight="1">
      <c r="A856" s="2223"/>
      <c r="B856" s="2225"/>
      <c r="C856" s="1061"/>
      <c r="D856" s="1105" t="s">
        <v>193</v>
      </c>
      <c r="E856" s="2226"/>
      <c r="F856" s="2225"/>
      <c r="G856" s="2227"/>
      <c r="H856" s="2227"/>
      <c r="I856" s="2228"/>
      <c r="J856" s="2227"/>
      <c r="K856" s="2230"/>
      <c r="L856" s="2231"/>
      <c r="M856" s="2232"/>
      <c r="N856" s="2221"/>
    </row>
    <row r="857" spans="1:15" ht="9" customHeight="1">
      <c r="A857" s="2224"/>
      <c r="B857" s="2225"/>
      <c r="C857" s="1061"/>
      <c r="D857" s="1106" t="s">
        <v>194</v>
      </c>
      <c r="E857" s="2226"/>
      <c r="F857" s="2225"/>
      <c r="G857" s="2227"/>
      <c r="H857" s="2227"/>
      <c r="I857" s="2229"/>
      <c r="J857" s="2227"/>
      <c r="K857" s="2231"/>
      <c r="L857" s="2231"/>
      <c r="M857" s="2229"/>
      <c r="N857" s="2222"/>
      <c r="O857" s="1064">
        <f>IF(B856="",0,1)</f>
        <v>0</v>
      </c>
    </row>
    <row r="858" spans="1:15" ht="9" customHeight="1">
      <c r="A858" s="2223"/>
      <c r="B858" s="2225"/>
      <c r="C858" s="1061"/>
      <c r="D858" s="1105" t="s">
        <v>193</v>
      </c>
      <c r="E858" s="2226"/>
      <c r="F858" s="2225"/>
      <c r="G858" s="2227"/>
      <c r="H858" s="2227"/>
      <c r="I858" s="2228"/>
      <c r="J858" s="2227"/>
      <c r="K858" s="2230"/>
      <c r="L858" s="2231"/>
      <c r="M858" s="2232"/>
      <c r="N858" s="2221"/>
    </row>
    <row r="859" spans="1:15" ht="9" customHeight="1">
      <c r="A859" s="2224"/>
      <c r="B859" s="2225"/>
      <c r="C859" s="1061"/>
      <c r="D859" s="1106" t="s">
        <v>194</v>
      </c>
      <c r="E859" s="2226"/>
      <c r="F859" s="2225"/>
      <c r="G859" s="2227"/>
      <c r="H859" s="2227"/>
      <c r="I859" s="2229"/>
      <c r="J859" s="2227"/>
      <c r="K859" s="2231"/>
      <c r="L859" s="2231"/>
      <c r="M859" s="2229"/>
      <c r="N859" s="2222"/>
      <c r="O859" s="1064">
        <f>IF(B858="",0,1)</f>
        <v>0</v>
      </c>
    </row>
    <row r="860" spans="1:15" ht="9" customHeight="1">
      <c r="A860" s="2223"/>
      <c r="B860" s="2225"/>
      <c r="C860" s="1061"/>
      <c r="D860" s="1105" t="s">
        <v>193</v>
      </c>
      <c r="E860" s="2226"/>
      <c r="F860" s="2225"/>
      <c r="G860" s="2227"/>
      <c r="H860" s="2227"/>
      <c r="I860" s="2228"/>
      <c r="J860" s="2227"/>
      <c r="K860" s="2230"/>
      <c r="L860" s="2231"/>
      <c r="M860" s="2232"/>
      <c r="N860" s="2221"/>
    </row>
    <row r="861" spans="1:15" ht="9" customHeight="1">
      <c r="A861" s="2224"/>
      <c r="B861" s="2225"/>
      <c r="C861" s="1061"/>
      <c r="D861" s="1106" t="s">
        <v>194</v>
      </c>
      <c r="E861" s="2226"/>
      <c r="F861" s="2225"/>
      <c r="G861" s="2227"/>
      <c r="H861" s="2227"/>
      <c r="I861" s="2229"/>
      <c r="J861" s="2227"/>
      <c r="K861" s="2231"/>
      <c r="L861" s="2231"/>
      <c r="M861" s="2229"/>
      <c r="N861" s="2222"/>
      <c r="O861" s="1064">
        <f>IF(B860="",0,1)</f>
        <v>0</v>
      </c>
    </row>
    <row r="862" spans="1:15" ht="9" customHeight="1">
      <c r="A862" s="2223"/>
      <c r="B862" s="2225"/>
      <c r="C862" s="1061"/>
      <c r="D862" s="1105" t="s">
        <v>193</v>
      </c>
      <c r="E862" s="2226"/>
      <c r="F862" s="2225"/>
      <c r="G862" s="2227"/>
      <c r="H862" s="2227"/>
      <c r="I862" s="2228"/>
      <c r="J862" s="2227"/>
      <c r="K862" s="2230"/>
      <c r="L862" s="2231"/>
      <c r="M862" s="2232"/>
      <c r="N862" s="2221"/>
    </row>
    <row r="863" spans="1:15" ht="9" customHeight="1">
      <c r="A863" s="2224"/>
      <c r="B863" s="2225"/>
      <c r="C863" s="1061"/>
      <c r="D863" s="1106" t="s">
        <v>194</v>
      </c>
      <c r="E863" s="2226"/>
      <c r="F863" s="2225"/>
      <c r="G863" s="2227"/>
      <c r="H863" s="2227"/>
      <c r="I863" s="2229"/>
      <c r="J863" s="2227"/>
      <c r="K863" s="2231"/>
      <c r="L863" s="2231"/>
      <c r="M863" s="2229"/>
      <c r="N863" s="2222"/>
      <c r="O863" s="1064">
        <f>IF(B862="",0,1)</f>
        <v>0</v>
      </c>
    </row>
    <row r="864" spans="1:15" ht="9" customHeight="1">
      <c r="A864" s="2223"/>
      <c r="B864" s="2225"/>
      <c r="C864" s="1061"/>
      <c r="D864" s="1105" t="s">
        <v>193</v>
      </c>
      <c r="E864" s="2226"/>
      <c r="F864" s="2225"/>
      <c r="G864" s="2227"/>
      <c r="H864" s="2227"/>
      <c r="I864" s="2228"/>
      <c r="J864" s="2227"/>
      <c r="K864" s="2230"/>
      <c r="L864" s="2231"/>
      <c r="M864" s="2232"/>
      <c r="N864" s="2221"/>
    </row>
    <row r="865" spans="1:15" ht="9" customHeight="1">
      <c r="A865" s="2224"/>
      <c r="B865" s="2225"/>
      <c r="C865" s="1061"/>
      <c r="D865" s="1106" t="s">
        <v>194</v>
      </c>
      <c r="E865" s="2226"/>
      <c r="F865" s="2225"/>
      <c r="G865" s="2227"/>
      <c r="H865" s="2227"/>
      <c r="I865" s="2229"/>
      <c r="J865" s="2227"/>
      <c r="K865" s="2231"/>
      <c r="L865" s="2231"/>
      <c r="M865" s="2229"/>
      <c r="N865" s="2222"/>
      <c r="O865" s="1064">
        <f>IF(B864="",0,1)</f>
        <v>0</v>
      </c>
    </row>
    <row r="866" spans="1:15" ht="9" customHeight="1">
      <c r="A866" s="2223"/>
      <c r="B866" s="2225"/>
      <c r="C866" s="1061"/>
      <c r="D866" s="1105" t="s">
        <v>193</v>
      </c>
      <c r="E866" s="2226"/>
      <c r="F866" s="2225"/>
      <c r="G866" s="2227"/>
      <c r="H866" s="2227"/>
      <c r="I866" s="2228"/>
      <c r="J866" s="2227"/>
      <c r="K866" s="2230"/>
      <c r="L866" s="2231"/>
      <c r="M866" s="2232"/>
      <c r="N866" s="2221"/>
    </row>
    <row r="867" spans="1:15" ht="9" customHeight="1">
      <c r="A867" s="2224"/>
      <c r="B867" s="2225"/>
      <c r="C867" s="1061"/>
      <c r="D867" s="1106" t="s">
        <v>194</v>
      </c>
      <c r="E867" s="2226"/>
      <c r="F867" s="2225"/>
      <c r="G867" s="2227"/>
      <c r="H867" s="2227"/>
      <c r="I867" s="2229"/>
      <c r="J867" s="2227"/>
      <c r="K867" s="2231"/>
      <c r="L867" s="2231"/>
      <c r="M867" s="2229"/>
      <c r="N867" s="2222"/>
      <c r="O867" s="1064">
        <f>IF(B866="",0,1)</f>
        <v>0</v>
      </c>
    </row>
    <row r="868" spans="1:15" ht="9" customHeight="1">
      <c r="A868" s="2223"/>
      <c r="B868" s="2225"/>
      <c r="C868" s="1061"/>
      <c r="D868" s="1105" t="s">
        <v>193</v>
      </c>
      <c r="E868" s="2226"/>
      <c r="F868" s="2225"/>
      <c r="G868" s="2227"/>
      <c r="H868" s="2227"/>
      <c r="I868" s="2228"/>
      <c r="J868" s="2227"/>
      <c r="K868" s="2230"/>
      <c r="L868" s="2231"/>
      <c r="M868" s="2232"/>
      <c r="N868" s="2221"/>
    </row>
    <row r="869" spans="1:15" ht="9" customHeight="1">
      <c r="A869" s="2224"/>
      <c r="B869" s="2225"/>
      <c r="C869" s="1061"/>
      <c r="D869" s="1106" t="s">
        <v>194</v>
      </c>
      <c r="E869" s="2226"/>
      <c r="F869" s="2225"/>
      <c r="G869" s="2227"/>
      <c r="H869" s="2227"/>
      <c r="I869" s="2229"/>
      <c r="J869" s="2227"/>
      <c r="K869" s="2231"/>
      <c r="L869" s="2231"/>
      <c r="M869" s="2229"/>
      <c r="N869" s="2222"/>
      <c r="O869" s="1064">
        <f>IF(B868="",0,1)</f>
        <v>0</v>
      </c>
    </row>
    <row r="870" spans="1:15" ht="9" customHeight="1">
      <c r="A870" s="2223"/>
      <c r="B870" s="2225"/>
      <c r="C870" s="1061"/>
      <c r="D870" s="1105" t="s">
        <v>193</v>
      </c>
      <c r="E870" s="2226"/>
      <c r="F870" s="2225"/>
      <c r="G870" s="2227"/>
      <c r="H870" s="2227"/>
      <c r="I870" s="2228"/>
      <c r="J870" s="2227"/>
      <c r="K870" s="2230"/>
      <c r="L870" s="2231"/>
      <c r="M870" s="2232"/>
      <c r="N870" s="2221"/>
    </row>
    <row r="871" spans="1:15" ht="9" customHeight="1">
      <c r="A871" s="2224"/>
      <c r="B871" s="2225"/>
      <c r="C871" s="1061"/>
      <c r="D871" s="1106" t="s">
        <v>194</v>
      </c>
      <c r="E871" s="2226"/>
      <c r="F871" s="2225"/>
      <c r="G871" s="2227"/>
      <c r="H871" s="2227"/>
      <c r="I871" s="2229"/>
      <c r="J871" s="2227"/>
      <c r="K871" s="2231"/>
      <c r="L871" s="2231"/>
      <c r="M871" s="2229"/>
      <c r="N871" s="2222"/>
      <c r="O871" s="1064">
        <f>IF(B870="",0,1)</f>
        <v>0</v>
      </c>
    </row>
    <row r="872" spans="1:15" ht="9" customHeight="1">
      <c r="A872" s="2223"/>
      <c r="B872" s="2225"/>
      <c r="C872" s="1061"/>
      <c r="D872" s="1105" t="s">
        <v>193</v>
      </c>
      <c r="E872" s="2226"/>
      <c r="F872" s="2225"/>
      <c r="G872" s="2227"/>
      <c r="H872" s="2227"/>
      <c r="I872" s="2228"/>
      <c r="J872" s="2227"/>
      <c r="K872" s="2230"/>
      <c r="L872" s="2231"/>
      <c r="M872" s="2232"/>
      <c r="N872" s="2221"/>
    </row>
    <row r="873" spans="1:15" ht="9" customHeight="1">
      <c r="A873" s="2224"/>
      <c r="B873" s="2225"/>
      <c r="C873" s="1061"/>
      <c r="D873" s="1106" t="s">
        <v>194</v>
      </c>
      <c r="E873" s="2226"/>
      <c r="F873" s="2225"/>
      <c r="G873" s="2227"/>
      <c r="H873" s="2227"/>
      <c r="I873" s="2229"/>
      <c r="J873" s="2227"/>
      <c r="K873" s="2231"/>
      <c r="L873" s="2231"/>
      <c r="M873" s="2229"/>
      <c r="N873" s="2222"/>
      <c r="O873" s="1064">
        <f>IF(B872="",0,1)</f>
        <v>0</v>
      </c>
    </row>
    <row r="874" spans="1:15" ht="9" customHeight="1">
      <c r="A874" s="2223"/>
      <c r="B874" s="2225"/>
      <c r="C874" s="1061"/>
      <c r="D874" s="1105" t="s">
        <v>193</v>
      </c>
      <c r="E874" s="2226"/>
      <c r="F874" s="2225"/>
      <c r="G874" s="2227"/>
      <c r="H874" s="2227"/>
      <c r="I874" s="2228"/>
      <c r="J874" s="2227"/>
      <c r="K874" s="2230"/>
      <c r="L874" s="2231"/>
      <c r="M874" s="2232"/>
      <c r="N874" s="2221"/>
    </row>
    <row r="875" spans="1:15" ht="9" customHeight="1" thickBot="1">
      <c r="A875" s="2224"/>
      <c r="B875" s="2225"/>
      <c r="C875" s="1061"/>
      <c r="D875" s="1106" t="s">
        <v>194</v>
      </c>
      <c r="E875" s="2226"/>
      <c r="F875" s="2225"/>
      <c r="G875" s="2227"/>
      <c r="H875" s="2227"/>
      <c r="I875" s="2229"/>
      <c r="J875" s="2227"/>
      <c r="K875" s="2231"/>
      <c r="L875" s="2231"/>
      <c r="M875" s="2229"/>
      <c r="N875" s="2222"/>
      <c r="O875" s="1064">
        <f>IF(B874="",0,1)</f>
        <v>0</v>
      </c>
    </row>
    <row r="876" spans="1:15">
      <c r="A876" s="2212" t="s">
        <v>466</v>
      </c>
      <c r="B876" s="2215" t="s">
        <v>2311</v>
      </c>
      <c r="C876" s="2215"/>
      <c r="D876" s="2218"/>
      <c r="E876" s="2215" t="s">
        <v>94</v>
      </c>
      <c r="F876" s="2215"/>
      <c r="G876" s="2194" t="s">
        <v>93</v>
      </c>
      <c r="H876" s="2194"/>
      <c r="I876" s="2194" t="s">
        <v>406</v>
      </c>
      <c r="J876" s="2194" t="s">
        <v>1909</v>
      </c>
      <c r="K876" s="2194" t="s">
        <v>1910</v>
      </c>
      <c r="L876" s="2195"/>
      <c r="M876" s="2194" t="s">
        <v>1911</v>
      </c>
      <c r="N876" s="2200" t="s">
        <v>404</v>
      </c>
      <c r="O876" s="1064">
        <f>SUM(O829:O875)</f>
        <v>0</v>
      </c>
    </row>
    <row r="877" spans="1:15" ht="12.75" customHeight="1">
      <c r="A877" s="2213"/>
      <c r="B877" s="2216"/>
      <c r="C877" s="2219"/>
      <c r="D877" s="2216"/>
      <c r="E877" s="2216"/>
      <c r="F877" s="2219"/>
      <c r="G877" s="2196"/>
      <c r="H877" s="2196"/>
      <c r="I877" s="2196"/>
      <c r="J877" s="2197"/>
      <c r="K877" s="2196"/>
      <c r="L877" s="2197"/>
      <c r="M877" s="2196"/>
      <c r="N877" s="2201"/>
      <c r="O877" s="2206"/>
    </row>
    <row r="878" spans="1:15" ht="12.75" customHeight="1">
      <c r="A878" s="2214"/>
      <c r="B878" s="2217"/>
      <c r="C878" s="2220"/>
      <c r="D878" s="2217"/>
      <c r="E878" s="2217"/>
      <c r="F878" s="2220"/>
      <c r="G878" s="1059"/>
      <c r="H878" s="1059" t="s">
        <v>405</v>
      </c>
      <c r="I878" s="2198"/>
      <c r="J878" s="2199"/>
      <c r="K878" s="2198"/>
      <c r="L878" s="2199"/>
      <c r="M878" s="2198"/>
      <c r="N878" s="2202"/>
      <c r="O878" s="2206"/>
    </row>
    <row r="879" spans="1:15" ht="9" customHeight="1">
      <c r="A879" s="1093" t="s">
        <v>1558</v>
      </c>
      <c r="B879" s="2184">
        <v>1</v>
      </c>
      <c r="C879" s="2182"/>
      <c r="D879" s="1638"/>
      <c r="E879" s="2180">
        <f>SUM(E826:E875)</f>
        <v>400</v>
      </c>
      <c r="F879" s="2184"/>
      <c r="G879" s="2207">
        <f>SUM(G826:H875)</f>
        <v>123000</v>
      </c>
      <c r="H879" s="2208"/>
      <c r="I879" s="2192">
        <v>1</v>
      </c>
      <c r="J879" s="2185">
        <f>G879*I879</f>
        <v>123000</v>
      </c>
      <c r="K879" s="1057"/>
      <c r="L879" s="1058" t="s">
        <v>193</v>
      </c>
      <c r="M879" s="2187"/>
      <c r="N879" s="2176"/>
    </row>
    <row r="880" spans="1:15" ht="9" customHeight="1">
      <c r="A880" s="1094" t="s">
        <v>407</v>
      </c>
      <c r="B880" s="2181"/>
      <c r="C880" s="1641"/>
      <c r="D880" s="1642"/>
      <c r="E880" s="2183"/>
      <c r="F880" s="2181"/>
      <c r="G880" s="2209"/>
      <c r="H880" s="2210"/>
      <c r="I880" s="2177"/>
      <c r="J880" s="2186"/>
      <c r="K880" s="1057" t="str">
        <f>IF('Page 7'!Z651=1,"X",IF('Page 7'!Z654=1,"X",""))</f>
        <v/>
      </c>
      <c r="L880" s="1055" t="s">
        <v>194</v>
      </c>
      <c r="M880" s="2177"/>
      <c r="N880" s="2177"/>
    </row>
    <row r="881" spans="1:19" ht="9" customHeight="1">
      <c r="A881" s="2204">
        <f>A828</f>
        <v>0</v>
      </c>
      <c r="B881" s="2184">
        <f>O876</f>
        <v>0</v>
      </c>
      <c r="C881" s="2182"/>
      <c r="D881" s="1638"/>
      <c r="E881" s="2180">
        <f>SUM(E828:E875)</f>
        <v>0</v>
      </c>
      <c r="F881" s="2184"/>
      <c r="G881" s="2188"/>
      <c r="H881" s="2189"/>
      <c r="I881" s="2192" t="e">
        <f>'10% Package Page 8'!O$23</f>
        <v>#DIV/0!</v>
      </c>
      <c r="J881" s="2185" t="e">
        <f>G881*I881</f>
        <v>#DIV/0!</v>
      </c>
      <c r="K881" s="1057" t="str">
        <f>IF('Page 7'!$Z$39+'Page 7'!$Z$42&lt;1,"X","")</f>
        <v>X</v>
      </c>
      <c r="L881" s="1058" t="s">
        <v>193</v>
      </c>
      <c r="M881" s="2193"/>
      <c r="N881" s="2174"/>
      <c r="P881" s="1064" t="s">
        <v>418</v>
      </c>
      <c r="Q881" s="1064" t="s">
        <v>2115</v>
      </c>
      <c r="R881" s="1064" t="s">
        <v>2234</v>
      </c>
      <c r="S881" s="1064" t="s">
        <v>2235</v>
      </c>
    </row>
    <row r="882" spans="1:19" ht="9" customHeight="1">
      <c r="A882" s="2205"/>
      <c r="B882" s="2181"/>
      <c r="C882" s="1641"/>
      <c r="D882" s="1642"/>
      <c r="E882" s="2183"/>
      <c r="F882" s="2181"/>
      <c r="G882" s="2190"/>
      <c r="H882" s="2191"/>
      <c r="I882" s="2177"/>
      <c r="J882" s="2186"/>
      <c r="K882" s="1057" t="str">
        <f>IF('Page 7'!$Z$39=1,"X",IF('Page 7'!$Z$42=1,"X",""))</f>
        <v/>
      </c>
      <c r="L882" s="1055" t="s">
        <v>194</v>
      </c>
      <c r="M882" s="2175"/>
      <c r="N882" s="2175"/>
      <c r="P882" s="1064">
        <f>B881</f>
        <v>0</v>
      </c>
      <c r="Q882" s="1070">
        <f>E881</f>
        <v>0</v>
      </c>
      <c r="R882" s="1070">
        <f>G881</f>
        <v>0</v>
      </c>
      <c r="S882" s="1070" t="e">
        <f>J881</f>
        <v>#DIV/0!</v>
      </c>
    </row>
    <row r="883" spans="1:19" ht="30.75" customHeight="1">
      <c r="A883" s="2203" t="s">
        <v>95</v>
      </c>
      <c r="B883" s="1637"/>
      <c r="C883" s="1637"/>
      <c r="D883" s="1637"/>
      <c r="E883" s="1637"/>
      <c r="F883" s="1637"/>
      <c r="G883" s="1637"/>
      <c r="H883" s="1637"/>
      <c r="I883" s="1637"/>
      <c r="J883" s="1637"/>
      <c r="K883" s="1637"/>
      <c r="L883" s="1637"/>
      <c r="M883" s="1637"/>
      <c r="N883" s="1637"/>
    </row>
    <row r="884" spans="1:19" ht="25.5" customHeight="1">
      <c r="A884" s="2172" t="s">
        <v>2373</v>
      </c>
      <c r="B884" s="2173"/>
      <c r="C884" s="2173"/>
      <c r="D884" s="2173"/>
      <c r="E884" s="2173"/>
      <c r="F884" s="2173"/>
      <c r="G884" s="2173"/>
      <c r="H884" s="2173"/>
      <c r="I884" s="2173"/>
      <c r="J884" s="2173"/>
      <c r="K884" s="2173"/>
      <c r="L884" s="2173"/>
      <c r="M884" s="2173"/>
      <c r="N884" s="2173"/>
    </row>
    <row r="885" spans="1:19" ht="15.75">
      <c r="A885" s="1649" t="s">
        <v>1900</v>
      </c>
      <c r="B885" s="1586"/>
      <c r="C885" s="1586"/>
      <c r="D885" s="1586"/>
      <c r="E885" s="1586"/>
      <c r="F885" s="1586"/>
      <c r="G885" s="1586"/>
      <c r="H885" s="1586"/>
      <c r="I885" s="1586"/>
      <c r="J885" s="1586"/>
      <c r="K885" s="1586"/>
      <c r="L885" s="1586"/>
      <c r="M885" s="1586"/>
      <c r="N885" s="1586"/>
    </row>
    <row r="886" spans="1:19" ht="15.75">
      <c r="A886" s="2211" t="s">
        <v>1901</v>
      </c>
      <c r="B886" s="1586"/>
      <c r="C886" s="1586"/>
      <c r="D886" s="1586"/>
      <c r="E886" s="1586"/>
      <c r="F886" s="1586"/>
      <c r="G886" s="1586"/>
      <c r="H886" s="1586"/>
      <c r="I886" s="1586"/>
      <c r="J886" s="1586"/>
      <c r="K886" s="1586"/>
      <c r="L886" s="1586"/>
      <c r="M886" s="1586"/>
      <c r="N886" s="1586"/>
    </row>
    <row r="887" spans="1:19" ht="15.75">
      <c r="A887" s="2211" t="s">
        <v>1902</v>
      </c>
      <c r="B887" s="1586"/>
      <c r="C887" s="1586"/>
      <c r="D887" s="1586"/>
      <c r="E887" s="1586"/>
      <c r="F887" s="1586"/>
      <c r="G887" s="1586"/>
      <c r="H887" s="1586"/>
      <c r="I887" s="1586"/>
      <c r="J887" s="1586"/>
      <c r="K887" s="1586"/>
      <c r="L887" s="1586"/>
      <c r="M887" s="1586"/>
      <c r="N887" s="1586"/>
    </row>
    <row r="888" spans="1:19">
      <c r="A888" s="247"/>
    </row>
    <row r="889" spans="1:19" ht="48.75" customHeight="1">
      <c r="A889" s="1718" t="s">
        <v>1903</v>
      </c>
      <c r="B889" s="1520"/>
      <c r="C889" s="1520"/>
      <c r="D889" s="1520"/>
      <c r="E889" s="1520"/>
      <c r="F889" s="1520"/>
      <c r="G889" s="1520"/>
      <c r="H889" s="1520"/>
      <c r="I889" s="1520"/>
      <c r="J889" s="1520"/>
      <c r="K889" s="1520"/>
      <c r="L889" s="1520"/>
      <c r="M889" s="1520"/>
      <c r="N889" s="1520"/>
    </row>
    <row r="890" spans="1:19" ht="13.5" thickBot="1">
      <c r="G890" s="114" t="s">
        <v>1904</v>
      </c>
      <c r="H890" s="1027"/>
    </row>
    <row r="891" spans="1:19">
      <c r="A891" s="2242" t="s">
        <v>466</v>
      </c>
      <c r="B891" s="2245" t="s">
        <v>1905</v>
      </c>
      <c r="C891" s="2245" t="s">
        <v>1906</v>
      </c>
      <c r="D891" s="2248"/>
      <c r="E891" s="2245" t="s">
        <v>1907</v>
      </c>
      <c r="F891" s="2245" t="s">
        <v>1908</v>
      </c>
      <c r="G891" s="2235" t="s">
        <v>93</v>
      </c>
      <c r="H891" s="2235"/>
      <c r="I891" s="2235" t="s">
        <v>406</v>
      </c>
      <c r="J891" s="2235" t="s">
        <v>1909</v>
      </c>
      <c r="K891" s="2235" t="s">
        <v>1910</v>
      </c>
      <c r="L891" s="1736"/>
      <c r="M891" s="2235" t="s">
        <v>1911</v>
      </c>
      <c r="N891" s="2238" t="s">
        <v>404</v>
      </c>
    </row>
    <row r="892" spans="1:19" ht="12.75" customHeight="1">
      <c r="A892" s="2243"/>
      <c r="B892" s="2246"/>
      <c r="C892" s="2249"/>
      <c r="D892" s="2246"/>
      <c r="E892" s="2246"/>
      <c r="F892" s="2249"/>
      <c r="G892" s="2236"/>
      <c r="H892" s="2236"/>
      <c r="I892" s="2236"/>
      <c r="J892" s="1504"/>
      <c r="K892" s="2236"/>
      <c r="L892" s="1504"/>
      <c r="M892" s="2236"/>
      <c r="N892" s="2239"/>
      <c r="O892" s="1069"/>
    </row>
    <row r="893" spans="1:19">
      <c r="A893" s="2244"/>
      <c r="B893" s="2247"/>
      <c r="C893" s="2241"/>
      <c r="D893" s="2247"/>
      <c r="E893" s="2247"/>
      <c r="F893" s="2241"/>
      <c r="G893" s="1056"/>
      <c r="H893" s="1056" t="s">
        <v>405</v>
      </c>
      <c r="I893" s="2237"/>
      <c r="J893" s="1505"/>
      <c r="K893" s="2237"/>
      <c r="L893" s="1505"/>
      <c r="M893" s="2237"/>
      <c r="N893" s="2234"/>
      <c r="O893" s="1069"/>
    </row>
    <row r="894" spans="1:19" ht="9" customHeight="1">
      <c r="A894" s="1095" t="s">
        <v>1558</v>
      </c>
      <c r="B894" s="2184" t="s">
        <v>1557</v>
      </c>
      <c r="C894" s="1057" t="s">
        <v>1437</v>
      </c>
      <c r="D894" s="1103" t="s">
        <v>193</v>
      </c>
      <c r="E894" s="2180">
        <v>400</v>
      </c>
      <c r="F894" s="2240">
        <v>2</v>
      </c>
      <c r="G894" s="2207">
        <v>123000</v>
      </c>
      <c r="H894" s="2208"/>
      <c r="I894" s="2192">
        <v>1</v>
      </c>
      <c r="J894" s="2185">
        <v>123000</v>
      </c>
      <c r="K894" s="1057" t="str">
        <f>IF('Page 7'!$Z$39+'Page 7'!$Z$42&lt;1,"X","")</f>
        <v>X</v>
      </c>
      <c r="L894" s="1058" t="s">
        <v>193</v>
      </c>
      <c r="M894" s="2187">
        <v>36525</v>
      </c>
      <c r="N894" s="2233">
        <v>36892</v>
      </c>
    </row>
    <row r="895" spans="1:19" ht="9" customHeight="1">
      <c r="A895" s="1096" t="s">
        <v>407</v>
      </c>
      <c r="B895" s="2181"/>
      <c r="C895" s="1057"/>
      <c r="D895" s="1104" t="s">
        <v>194</v>
      </c>
      <c r="E895" s="2183"/>
      <c r="F895" s="2241"/>
      <c r="G895" s="2209"/>
      <c r="H895" s="2210"/>
      <c r="I895" s="2177"/>
      <c r="J895" s="2186"/>
      <c r="K895" s="1057" t="str">
        <f>IF('Page 7'!$Z$39=1,"X",IF('Page 7'!$Z$42=1,"X",""))</f>
        <v/>
      </c>
      <c r="L895" s="1055" t="s">
        <v>194</v>
      </c>
      <c r="M895" s="2177"/>
      <c r="N895" s="2234"/>
    </row>
    <row r="896" spans="1:19" ht="9" customHeight="1">
      <c r="A896" s="2223"/>
      <c r="B896" s="2225"/>
      <c r="C896" s="1061"/>
      <c r="D896" s="1105" t="s">
        <v>193</v>
      </c>
      <c r="E896" s="2226"/>
      <c r="F896" s="2225"/>
      <c r="G896" s="2227"/>
      <c r="H896" s="2227"/>
      <c r="I896" s="2228"/>
      <c r="J896" s="2227"/>
      <c r="K896" s="2230"/>
      <c r="L896" s="2231"/>
      <c r="M896" s="2232"/>
      <c r="N896" s="2221"/>
    </row>
    <row r="897" spans="1:15" ht="9" customHeight="1">
      <c r="A897" s="2224"/>
      <c r="B897" s="2225"/>
      <c r="C897" s="1061"/>
      <c r="D897" s="1106" t="s">
        <v>194</v>
      </c>
      <c r="E897" s="2226"/>
      <c r="F897" s="2225"/>
      <c r="G897" s="2227"/>
      <c r="H897" s="2227"/>
      <c r="I897" s="2229"/>
      <c r="J897" s="2227"/>
      <c r="K897" s="2231"/>
      <c r="L897" s="2231"/>
      <c r="M897" s="2229"/>
      <c r="N897" s="2222"/>
      <c r="O897" s="1064">
        <f>IF(B896="",0,1)</f>
        <v>0</v>
      </c>
    </row>
    <row r="898" spans="1:15" ht="9" customHeight="1">
      <c r="A898" s="2223"/>
      <c r="B898" s="2225"/>
      <c r="C898" s="1061"/>
      <c r="D898" s="1105" t="s">
        <v>193</v>
      </c>
      <c r="E898" s="2226"/>
      <c r="F898" s="2225"/>
      <c r="G898" s="2227"/>
      <c r="H898" s="2227"/>
      <c r="I898" s="2228"/>
      <c r="J898" s="2227"/>
      <c r="K898" s="2230"/>
      <c r="L898" s="2231"/>
      <c r="M898" s="2232"/>
      <c r="N898" s="2221"/>
    </row>
    <row r="899" spans="1:15" ht="9" customHeight="1">
      <c r="A899" s="2224"/>
      <c r="B899" s="2225"/>
      <c r="C899" s="1061"/>
      <c r="D899" s="1106" t="s">
        <v>194</v>
      </c>
      <c r="E899" s="2226"/>
      <c r="F899" s="2225"/>
      <c r="G899" s="2227"/>
      <c r="H899" s="2227"/>
      <c r="I899" s="2229"/>
      <c r="J899" s="2227"/>
      <c r="K899" s="2231"/>
      <c r="L899" s="2231"/>
      <c r="M899" s="2229"/>
      <c r="N899" s="2222"/>
      <c r="O899" s="1064">
        <f>IF(B898="",0,1)</f>
        <v>0</v>
      </c>
    </row>
    <row r="900" spans="1:15" ht="9" customHeight="1">
      <c r="A900" s="2223"/>
      <c r="B900" s="2225"/>
      <c r="C900" s="1061"/>
      <c r="D900" s="1105" t="s">
        <v>193</v>
      </c>
      <c r="E900" s="2226"/>
      <c r="F900" s="2225"/>
      <c r="G900" s="2227"/>
      <c r="H900" s="2227"/>
      <c r="I900" s="2228"/>
      <c r="J900" s="2227"/>
      <c r="K900" s="2230"/>
      <c r="L900" s="2231"/>
      <c r="M900" s="2232"/>
      <c r="N900" s="2221"/>
    </row>
    <row r="901" spans="1:15" ht="9" customHeight="1">
      <c r="A901" s="2224"/>
      <c r="B901" s="2225"/>
      <c r="C901" s="1061"/>
      <c r="D901" s="1106" t="s">
        <v>194</v>
      </c>
      <c r="E901" s="2226"/>
      <c r="F901" s="2225"/>
      <c r="G901" s="2227"/>
      <c r="H901" s="2227"/>
      <c r="I901" s="2229"/>
      <c r="J901" s="2227"/>
      <c r="K901" s="2231"/>
      <c r="L901" s="2231"/>
      <c r="M901" s="2229"/>
      <c r="N901" s="2222"/>
      <c r="O901" s="1064">
        <f>IF(B900="",0,1)</f>
        <v>0</v>
      </c>
    </row>
    <row r="902" spans="1:15" ht="9" customHeight="1">
      <c r="A902" s="2223"/>
      <c r="B902" s="2225"/>
      <c r="C902" s="1061"/>
      <c r="D902" s="1105" t="s">
        <v>193</v>
      </c>
      <c r="E902" s="2226"/>
      <c r="F902" s="2225"/>
      <c r="G902" s="2227"/>
      <c r="H902" s="2227"/>
      <c r="I902" s="2228"/>
      <c r="J902" s="2227"/>
      <c r="K902" s="2230"/>
      <c r="L902" s="2231"/>
      <c r="M902" s="2232"/>
      <c r="N902" s="2221"/>
    </row>
    <row r="903" spans="1:15" ht="9" customHeight="1">
      <c r="A903" s="2224"/>
      <c r="B903" s="2225"/>
      <c r="C903" s="1061"/>
      <c r="D903" s="1106" t="s">
        <v>194</v>
      </c>
      <c r="E903" s="2226"/>
      <c r="F903" s="2225"/>
      <c r="G903" s="2227"/>
      <c r="H903" s="2227"/>
      <c r="I903" s="2229"/>
      <c r="J903" s="2227"/>
      <c r="K903" s="2231"/>
      <c r="L903" s="2231"/>
      <c r="M903" s="2229"/>
      <c r="N903" s="2222"/>
      <c r="O903" s="1064">
        <f>IF(B902="",0,1)</f>
        <v>0</v>
      </c>
    </row>
    <row r="904" spans="1:15" ht="9" customHeight="1">
      <c r="A904" s="2223"/>
      <c r="B904" s="2225"/>
      <c r="C904" s="1061"/>
      <c r="D904" s="1105" t="s">
        <v>193</v>
      </c>
      <c r="E904" s="2226"/>
      <c r="F904" s="2225"/>
      <c r="G904" s="2227"/>
      <c r="H904" s="2227"/>
      <c r="I904" s="2228"/>
      <c r="J904" s="2227"/>
      <c r="K904" s="2230"/>
      <c r="L904" s="2231"/>
      <c r="M904" s="2232"/>
      <c r="N904" s="2221"/>
    </row>
    <row r="905" spans="1:15" ht="9" customHeight="1">
      <c r="A905" s="2224"/>
      <c r="B905" s="2225"/>
      <c r="C905" s="1061"/>
      <c r="D905" s="1106" t="s">
        <v>194</v>
      </c>
      <c r="E905" s="2226"/>
      <c r="F905" s="2225"/>
      <c r="G905" s="2227"/>
      <c r="H905" s="2227"/>
      <c r="I905" s="2229"/>
      <c r="J905" s="2227"/>
      <c r="K905" s="2231"/>
      <c r="L905" s="2231"/>
      <c r="M905" s="2229"/>
      <c r="N905" s="2222"/>
      <c r="O905" s="1064">
        <f>IF(B904="",0,1)</f>
        <v>0</v>
      </c>
    </row>
    <row r="906" spans="1:15" ht="9" customHeight="1">
      <c r="A906" s="2223"/>
      <c r="B906" s="2225"/>
      <c r="C906" s="1061"/>
      <c r="D906" s="1105" t="s">
        <v>193</v>
      </c>
      <c r="E906" s="2226"/>
      <c r="F906" s="2225"/>
      <c r="G906" s="2227"/>
      <c r="H906" s="2227"/>
      <c r="I906" s="2228"/>
      <c r="J906" s="2227"/>
      <c r="K906" s="2230"/>
      <c r="L906" s="2231"/>
      <c r="M906" s="2232"/>
      <c r="N906" s="2221"/>
    </row>
    <row r="907" spans="1:15" ht="9" customHeight="1">
      <c r="A907" s="2224"/>
      <c r="B907" s="2225"/>
      <c r="C907" s="1061"/>
      <c r="D907" s="1106" t="s">
        <v>194</v>
      </c>
      <c r="E907" s="2226"/>
      <c r="F907" s="2225"/>
      <c r="G907" s="2227"/>
      <c r="H907" s="2227"/>
      <c r="I907" s="2229"/>
      <c r="J907" s="2227"/>
      <c r="K907" s="2231"/>
      <c r="L907" s="2231"/>
      <c r="M907" s="2229"/>
      <c r="N907" s="2222"/>
      <c r="O907" s="1064">
        <f>IF(B906="",0,1)</f>
        <v>0</v>
      </c>
    </row>
    <row r="908" spans="1:15" ht="9" customHeight="1">
      <c r="A908" s="2223"/>
      <c r="B908" s="2225"/>
      <c r="C908" s="1061"/>
      <c r="D908" s="1105" t="s">
        <v>193</v>
      </c>
      <c r="E908" s="2226"/>
      <c r="F908" s="2225"/>
      <c r="G908" s="2227"/>
      <c r="H908" s="2227"/>
      <c r="I908" s="2228"/>
      <c r="J908" s="2227"/>
      <c r="K908" s="2230"/>
      <c r="L908" s="2231"/>
      <c r="M908" s="2232"/>
      <c r="N908" s="2221"/>
    </row>
    <row r="909" spans="1:15" ht="9" customHeight="1">
      <c r="A909" s="2224"/>
      <c r="B909" s="2225"/>
      <c r="C909" s="1061"/>
      <c r="D909" s="1106" t="s">
        <v>194</v>
      </c>
      <c r="E909" s="2226"/>
      <c r="F909" s="2225"/>
      <c r="G909" s="2227"/>
      <c r="H909" s="2227"/>
      <c r="I909" s="2229"/>
      <c r="J909" s="2227"/>
      <c r="K909" s="2231"/>
      <c r="L909" s="2231"/>
      <c r="M909" s="2229"/>
      <c r="N909" s="2222"/>
      <c r="O909" s="1064">
        <f>IF(B908="",0,1)</f>
        <v>0</v>
      </c>
    </row>
    <row r="910" spans="1:15" ht="9" customHeight="1">
      <c r="A910" s="2223"/>
      <c r="B910" s="2225"/>
      <c r="C910" s="1061"/>
      <c r="D910" s="1105" t="s">
        <v>193</v>
      </c>
      <c r="E910" s="2226"/>
      <c r="F910" s="2225"/>
      <c r="G910" s="2227"/>
      <c r="H910" s="2227"/>
      <c r="I910" s="2228"/>
      <c r="J910" s="2227"/>
      <c r="K910" s="2230"/>
      <c r="L910" s="2231"/>
      <c r="M910" s="2232"/>
      <c r="N910" s="2221"/>
    </row>
    <row r="911" spans="1:15" ht="9" customHeight="1">
      <c r="A911" s="2224"/>
      <c r="B911" s="2225"/>
      <c r="C911" s="1061"/>
      <c r="D911" s="1106" t="s">
        <v>194</v>
      </c>
      <c r="E911" s="2226"/>
      <c r="F911" s="2225"/>
      <c r="G911" s="2227"/>
      <c r="H911" s="2227"/>
      <c r="I911" s="2229"/>
      <c r="J911" s="2227"/>
      <c r="K911" s="2231"/>
      <c r="L911" s="2231"/>
      <c r="M911" s="2229"/>
      <c r="N911" s="2222"/>
      <c r="O911" s="1064">
        <f>IF(B910="",0,1)</f>
        <v>0</v>
      </c>
    </row>
    <row r="912" spans="1:15" ht="9" customHeight="1">
      <c r="A912" s="2223"/>
      <c r="B912" s="2225"/>
      <c r="C912" s="1061"/>
      <c r="D912" s="1105" t="s">
        <v>193</v>
      </c>
      <c r="E912" s="2226"/>
      <c r="F912" s="2225"/>
      <c r="G912" s="2227"/>
      <c r="H912" s="2227"/>
      <c r="I912" s="2228"/>
      <c r="J912" s="2227"/>
      <c r="K912" s="2230"/>
      <c r="L912" s="2231"/>
      <c r="M912" s="2232"/>
      <c r="N912" s="2221"/>
    </row>
    <row r="913" spans="1:15" ht="9" customHeight="1">
      <c r="A913" s="2224"/>
      <c r="B913" s="2225"/>
      <c r="C913" s="1061"/>
      <c r="D913" s="1106" t="s">
        <v>194</v>
      </c>
      <c r="E913" s="2226"/>
      <c r="F913" s="2225"/>
      <c r="G913" s="2227"/>
      <c r="H913" s="2227"/>
      <c r="I913" s="2229"/>
      <c r="J913" s="2227"/>
      <c r="K913" s="2231"/>
      <c r="L913" s="2231"/>
      <c r="M913" s="2229"/>
      <c r="N913" s="2222"/>
      <c r="O913" s="1064">
        <f>IF(B912="",0,1)</f>
        <v>0</v>
      </c>
    </row>
    <row r="914" spans="1:15" ht="9" customHeight="1">
      <c r="A914" s="2223"/>
      <c r="B914" s="2225"/>
      <c r="C914" s="1061"/>
      <c r="D914" s="1105" t="s">
        <v>193</v>
      </c>
      <c r="E914" s="2226"/>
      <c r="F914" s="2225"/>
      <c r="G914" s="2227"/>
      <c r="H914" s="2227"/>
      <c r="I914" s="2228"/>
      <c r="J914" s="2227"/>
      <c r="K914" s="2230"/>
      <c r="L914" s="2231"/>
      <c r="M914" s="2232"/>
      <c r="N914" s="2221"/>
    </row>
    <row r="915" spans="1:15" ht="9" customHeight="1">
      <c r="A915" s="2224"/>
      <c r="B915" s="2225"/>
      <c r="C915" s="1061"/>
      <c r="D915" s="1106" t="s">
        <v>194</v>
      </c>
      <c r="E915" s="2226"/>
      <c r="F915" s="2225"/>
      <c r="G915" s="2227"/>
      <c r="H915" s="2227"/>
      <c r="I915" s="2229"/>
      <c r="J915" s="2227"/>
      <c r="K915" s="2231"/>
      <c r="L915" s="2231"/>
      <c r="M915" s="2229"/>
      <c r="N915" s="2222"/>
      <c r="O915" s="1064">
        <f>IF(B914="",0,1)</f>
        <v>0</v>
      </c>
    </row>
    <row r="916" spans="1:15" ht="9" customHeight="1">
      <c r="A916" s="2223"/>
      <c r="B916" s="2225"/>
      <c r="C916" s="1061"/>
      <c r="D916" s="1105" t="s">
        <v>193</v>
      </c>
      <c r="E916" s="2226"/>
      <c r="F916" s="2225"/>
      <c r="G916" s="2227"/>
      <c r="H916" s="2227"/>
      <c r="I916" s="2228"/>
      <c r="J916" s="2227"/>
      <c r="K916" s="2230"/>
      <c r="L916" s="2231"/>
      <c r="M916" s="2232"/>
      <c r="N916" s="2221"/>
    </row>
    <row r="917" spans="1:15" ht="9" customHeight="1">
      <c r="A917" s="2224"/>
      <c r="B917" s="2225"/>
      <c r="C917" s="1061"/>
      <c r="D917" s="1106" t="s">
        <v>194</v>
      </c>
      <c r="E917" s="2226"/>
      <c r="F917" s="2225"/>
      <c r="G917" s="2227"/>
      <c r="H917" s="2227"/>
      <c r="I917" s="2229"/>
      <c r="J917" s="2227"/>
      <c r="K917" s="2231"/>
      <c r="L917" s="2231"/>
      <c r="M917" s="2229"/>
      <c r="N917" s="2222"/>
      <c r="O917" s="1064">
        <f>IF(B916="",0,1)</f>
        <v>0</v>
      </c>
    </row>
    <row r="918" spans="1:15" ht="9" customHeight="1">
      <c r="A918" s="2223"/>
      <c r="B918" s="2225"/>
      <c r="C918" s="1061"/>
      <c r="D918" s="1105" t="s">
        <v>193</v>
      </c>
      <c r="E918" s="2226"/>
      <c r="F918" s="2225"/>
      <c r="G918" s="2227"/>
      <c r="H918" s="2227"/>
      <c r="I918" s="2228"/>
      <c r="J918" s="2227"/>
      <c r="K918" s="2230"/>
      <c r="L918" s="2231"/>
      <c r="M918" s="2232"/>
      <c r="N918" s="2221"/>
    </row>
    <row r="919" spans="1:15" ht="9" customHeight="1">
      <c r="A919" s="2224"/>
      <c r="B919" s="2225"/>
      <c r="C919" s="1061"/>
      <c r="D919" s="1106" t="s">
        <v>194</v>
      </c>
      <c r="E919" s="2226"/>
      <c r="F919" s="2225"/>
      <c r="G919" s="2227"/>
      <c r="H919" s="2227"/>
      <c r="I919" s="2229"/>
      <c r="J919" s="2227"/>
      <c r="K919" s="2231"/>
      <c r="L919" s="2231"/>
      <c r="M919" s="2229"/>
      <c r="N919" s="2222"/>
      <c r="O919" s="1064">
        <f>IF(B918="",0,1)</f>
        <v>0</v>
      </c>
    </row>
    <row r="920" spans="1:15" ht="9" customHeight="1">
      <c r="A920" s="2223"/>
      <c r="B920" s="2225"/>
      <c r="C920" s="1061"/>
      <c r="D920" s="1105" t="s">
        <v>193</v>
      </c>
      <c r="E920" s="2226"/>
      <c r="F920" s="2225"/>
      <c r="G920" s="2227"/>
      <c r="H920" s="2227"/>
      <c r="I920" s="2228"/>
      <c r="J920" s="2227"/>
      <c r="K920" s="2230"/>
      <c r="L920" s="2231"/>
      <c r="M920" s="2232"/>
      <c r="N920" s="2221"/>
    </row>
    <row r="921" spans="1:15" ht="9" customHeight="1">
      <c r="A921" s="2224"/>
      <c r="B921" s="2225"/>
      <c r="C921" s="1061"/>
      <c r="D921" s="1106" t="s">
        <v>194</v>
      </c>
      <c r="E921" s="2226"/>
      <c r="F921" s="2225"/>
      <c r="G921" s="2227"/>
      <c r="H921" s="2227"/>
      <c r="I921" s="2229"/>
      <c r="J921" s="2227"/>
      <c r="K921" s="2231"/>
      <c r="L921" s="2231"/>
      <c r="M921" s="2229"/>
      <c r="N921" s="2222"/>
      <c r="O921" s="1064">
        <f>IF(B920="",0,1)</f>
        <v>0</v>
      </c>
    </row>
    <row r="922" spans="1:15" ht="9" customHeight="1">
      <c r="A922" s="2223"/>
      <c r="B922" s="2225"/>
      <c r="C922" s="1061"/>
      <c r="D922" s="1105" t="s">
        <v>193</v>
      </c>
      <c r="E922" s="2226"/>
      <c r="F922" s="2225"/>
      <c r="G922" s="2227"/>
      <c r="H922" s="2227"/>
      <c r="I922" s="2228"/>
      <c r="J922" s="2227"/>
      <c r="K922" s="2230"/>
      <c r="L922" s="2231"/>
      <c r="M922" s="2232"/>
      <c r="N922" s="2221"/>
    </row>
    <row r="923" spans="1:15" ht="9" customHeight="1">
      <c r="A923" s="2224"/>
      <c r="B923" s="2225"/>
      <c r="C923" s="1061"/>
      <c r="D923" s="1106" t="s">
        <v>194</v>
      </c>
      <c r="E923" s="2226"/>
      <c r="F923" s="2225"/>
      <c r="G923" s="2227"/>
      <c r="H923" s="2227"/>
      <c r="I923" s="2229"/>
      <c r="J923" s="2227"/>
      <c r="K923" s="2231"/>
      <c r="L923" s="2231"/>
      <c r="M923" s="2229"/>
      <c r="N923" s="2222"/>
      <c r="O923" s="1064">
        <f>IF(B922="",0,1)</f>
        <v>0</v>
      </c>
    </row>
    <row r="924" spans="1:15" ht="9" customHeight="1">
      <c r="A924" s="2223"/>
      <c r="B924" s="2225"/>
      <c r="C924" s="1061"/>
      <c r="D924" s="1105" t="s">
        <v>193</v>
      </c>
      <c r="E924" s="2226"/>
      <c r="F924" s="2225"/>
      <c r="G924" s="2227"/>
      <c r="H924" s="2227"/>
      <c r="I924" s="2228"/>
      <c r="J924" s="2227"/>
      <c r="K924" s="2230"/>
      <c r="L924" s="2231"/>
      <c r="M924" s="2232"/>
      <c r="N924" s="2221"/>
    </row>
    <row r="925" spans="1:15" ht="9" customHeight="1">
      <c r="A925" s="2224"/>
      <c r="B925" s="2225"/>
      <c r="C925" s="1061"/>
      <c r="D925" s="1106" t="s">
        <v>194</v>
      </c>
      <c r="E925" s="2226"/>
      <c r="F925" s="2225"/>
      <c r="G925" s="2227"/>
      <c r="H925" s="2227"/>
      <c r="I925" s="2229"/>
      <c r="J925" s="2227"/>
      <c r="K925" s="2231"/>
      <c r="L925" s="2231"/>
      <c r="M925" s="2229"/>
      <c r="N925" s="2222"/>
      <c r="O925" s="1064">
        <f>IF(B924="",0,1)</f>
        <v>0</v>
      </c>
    </row>
    <row r="926" spans="1:15" ht="9" customHeight="1">
      <c r="A926" s="2223"/>
      <c r="B926" s="2225"/>
      <c r="C926" s="1061"/>
      <c r="D926" s="1105" t="s">
        <v>193</v>
      </c>
      <c r="E926" s="2226"/>
      <c r="F926" s="2225"/>
      <c r="G926" s="2227"/>
      <c r="H926" s="2227"/>
      <c r="I926" s="2228"/>
      <c r="J926" s="2227"/>
      <c r="K926" s="2230"/>
      <c r="L926" s="2231"/>
      <c r="M926" s="2232"/>
      <c r="N926" s="2221"/>
    </row>
    <row r="927" spans="1:15" ht="9" customHeight="1">
      <c r="A927" s="2224"/>
      <c r="B927" s="2225"/>
      <c r="C927" s="1061"/>
      <c r="D927" s="1106" t="s">
        <v>194</v>
      </c>
      <c r="E927" s="2226"/>
      <c r="F927" s="2225"/>
      <c r="G927" s="2227"/>
      <c r="H927" s="2227"/>
      <c r="I927" s="2229"/>
      <c r="J927" s="2227"/>
      <c r="K927" s="2231"/>
      <c r="L927" s="2231"/>
      <c r="M927" s="2229"/>
      <c r="N927" s="2222"/>
      <c r="O927" s="1064">
        <f>IF(B926="",0,1)</f>
        <v>0</v>
      </c>
    </row>
    <row r="928" spans="1:15" ht="9" customHeight="1">
      <c r="A928" s="2223"/>
      <c r="B928" s="2225"/>
      <c r="C928" s="1061"/>
      <c r="D928" s="1105" t="s">
        <v>193</v>
      </c>
      <c r="E928" s="2226"/>
      <c r="F928" s="2225"/>
      <c r="G928" s="2227"/>
      <c r="H928" s="2227"/>
      <c r="I928" s="2228"/>
      <c r="J928" s="2227"/>
      <c r="K928" s="2230"/>
      <c r="L928" s="2231"/>
      <c r="M928" s="2232"/>
      <c r="N928" s="2221"/>
    </row>
    <row r="929" spans="1:15" ht="9" customHeight="1">
      <c r="A929" s="2224"/>
      <c r="B929" s="2225"/>
      <c r="C929" s="1061"/>
      <c r="D929" s="1106" t="s">
        <v>194</v>
      </c>
      <c r="E929" s="2226"/>
      <c r="F929" s="2225"/>
      <c r="G929" s="2227"/>
      <c r="H929" s="2227"/>
      <c r="I929" s="2229"/>
      <c r="J929" s="2227"/>
      <c r="K929" s="2231"/>
      <c r="L929" s="2231"/>
      <c r="M929" s="2229"/>
      <c r="N929" s="2222"/>
      <c r="O929" s="1064">
        <f>IF(B928="",0,1)</f>
        <v>0</v>
      </c>
    </row>
    <row r="930" spans="1:15" ht="9" customHeight="1">
      <c r="A930" s="2223"/>
      <c r="B930" s="2225"/>
      <c r="C930" s="1061"/>
      <c r="D930" s="1105" t="s">
        <v>193</v>
      </c>
      <c r="E930" s="2226"/>
      <c r="F930" s="2225"/>
      <c r="G930" s="2227"/>
      <c r="H930" s="2227"/>
      <c r="I930" s="2228"/>
      <c r="J930" s="2227"/>
      <c r="K930" s="2230"/>
      <c r="L930" s="2231"/>
      <c r="M930" s="2232"/>
      <c r="N930" s="2221"/>
    </row>
    <row r="931" spans="1:15" ht="9" customHeight="1">
      <c r="A931" s="2224"/>
      <c r="B931" s="2225"/>
      <c r="C931" s="1061"/>
      <c r="D931" s="1106" t="s">
        <v>194</v>
      </c>
      <c r="E931" s="2226"/>
      <c r="F931" s="2225"/>
      <c r="G931" s="2227"/>
      <c r="H931" s="2227"/>
      <c r="I931" s="2229"/>
      <c r="J931" s="2227"/>
      <c r="K931" s="2231"/>
      <c r="L931" s="2231"/>
      <c r="M931" s="2229"/>
      <c r="N931" s="2222"/>
      <c r="O931" s="1064">
        <f>IF(B930="",0,1)</f>
        <v>0</v>
      </c>
    </row>
    <row r="932" spans="1:15" ht="9" customHeight="1">
      <c r="A932" s="2223"/>
      <c r="B932" s="2225"/>
      <c r="C932" s="1061"/>
      <c r="D932" s="1105" t="s">
        <v>193</v>
      </c>
      <c r="E932" s="2226"/>
      <c r="F932" s="2225"/>
      <c r="G932" s="2227"/>
      <c r="H932" s="2227"/>
      <c r="I932" s="2228"/>
      <c r="J932" s="2227"/>
      <c r="K932" s="2230"/>
      <c r="L932" s="2231"/>
      <c r="M932" s="2232"/>
      <c r="N932" s="2221"/>
    </row>
    <row r="933" spans="1:15" ht="9" customHeight="1">
      <c r="A933" s="2224"/>
      <c r="B933" s="2225"/>
      <c r="C933" s="1061"/>
      <c r="D933" s="1106" t="s">
        <v>194</v>
      </c>
      <c r="E933" s="2226"/>
      <c r="F933" s="2225"/>
      <c r="G933" s="2227"/>
      <c r="H933" s="2227"/>
      <c r="I933" s="2229"/>
      <c r="J933" s="2227"/>
      <c r="K933" s="2231"/>
      <c r="L933" s="2231"/>
      <c r="M933" s="2229"/>
      <c r="N933" s="2222"/>
      <c r="O933" s="1064">
        <f>IF(B932="",0,1)</f>
        <v>0</v>
      </c>
    </row>
    <row r="934" spans="1:15" ht="9" customHeight="1">
      <c r="A934" s="2223"/>
      <c r="B934" s="2225"/>
      <c r="C934" s="1061"/>
      <c r="D934" s="1105" t="s">
        <v>193</v>
      </c>
      <c r="E934" s="2226"/>
      <c r="F934" s="2225"/>
      <c r="G934" s="2227"/>
      <c r="H934" s="2227"/>
      <c r="I934" s="2228"/>
      <c r="J934" s="2227"/>
      <c r="K934" s="2230"/>
      <c r="L934" s="2231"/>
      <c r="M934" s="2232"/>
      <c r="N934" s="2221"/>
    </row>
    <row r="935" spans="1:15" ht="9" customHeight="1">
      <c r="A935" s="2224"/>
      <c r="B935" s="2225"/>
      <c r="C935" s="1061"/>
      <c r="D935" s="1106" t="s">
        <v>194</v>
      </c>
      <c r="E935" s="2226"/>
      <c r="F935" s="2225"/>
      <c r="G935" s="2227"/>
      <c r="H935" s="2227"/>
      <c r="I935" s="2229"/>
      <c r="J935" s="2227"/>
      <c r="K935" s="2231"/>
      <c r="L935" s="2231"/>
      <c r="M935" s="2229"/>
      <c r="N935" s="2222"/>
      <c r="O935" s="1064">
        <f>IF(B934="",0,1)</f>
        <v>0</v>
      </c>
    </row>
    <row r="936" spans="1:15" ht="9" customHeight="1">
      <c r="A936" s="2223"/>
      <c r="B936" s="2225"/>
      <c r="C936" s="1061"/>
      <c r="D936" s="1105" t="s">
        <v>193</v>
      </c>
      <c r="E936" s="2226"/>
      <c r="F936" s="2225"/>
      <c r="G936" s="2227"/>
      <c r="H936" s="2227"/>
      <c r="I936" s="2228"/>
      <c r="J936" s="2227"/>
      <c r="K936" s="2230"/>
      <c r="L936" s="2231"/>
      <c r="M936" s="2232"/>
      <c r="N936" s="2221"/>
    </row>
    <row r="937" spans="1:15" ht="9" customHeight="1">
      <c r="A937" s="2224"/>
      <c r="B937" s="2225"/>
      <c r="C937" s="1061"/>
      <c r="D937" s="1106" t="s">
        <v>194</v>
      </c>
      <c r="E937" s="2226"/>
      <c r="F937" s="2225"/>
      <c r="G937" s="2227"/>
      <c r="H937" s="2227"/>
      <c r="I937" s="2229"/>
      <c r="J937" s="2227"/>
      <c r="K937" s="2231"/>
      <c r="L937" s="2231"/>
      <c r="M937" s="2229"/>
      <c r="N937" s="2222"/>
      <c r="O937" s="1064">
        <f>IF(B936="",0,1)</f>
        <v>0</v>
      </c>
    </row>
    <row r="938" spans="1:15" ht="9" customHeight="1">
      <c r="A938" s="2223"/>
      <c r="B938" s="2225"/>
      <c r="C938" s="1061"/>
      <c r="D938" s="1105" t="s">
        <v>193</v>
      </c>
      <c r="E938" s="2226"/>
      <c r="F938" s="2225"/>
      <c r="G938" s="2227"/>
      <c r="H938" s="2227"/>
      <c r="I938" s="2228"/>
      <c r="J938" s="2227"/>
      <c r="K938" s="2230"/>
      <c r="L938" s="2231"/>
      <c r="M938" s="2232"/>
      <c r="N938" s="2221"/>
    </row>
    <row r="939" spans="1:15" ht="9" customHeight="1">
      <c r="A939" s="2224"/>
      <c r="B939" s="2225"/>
      <c r="C939" s="1061"/>
      <c r="D939" s="1106" t="s">
        <v>194</v>
      </c>
      <c r="E939" s="2226"/>
      <c r="F939" s="2225"/>
      <c r="G939" s="2227"/>
      <c r="H939" s="2227"/>
      <c r="I939" s="2229"/>
      <c r="J939" s="2227"/>
      <c r="K939" s="2231"/>
      <c r="L939" s="2231"/>
      <c r="M939" s="2229"/>
      <c r="N939" s="2222"/>
      <c r="O939" s="1064">
        <f>IF(B938="",0,1)</f>
        <v>0</v>
      </c>
    </row>
    <row r="940" spans="1:15" ht="9" customHeight="1">
      <c r="A940" s="2223"/>
      <c r="B940" s="2225"/>
      <c r="C940" s="1061"/>
      <c r="D940" s="1105" t="s">
        <v>193</v>
      </c>
      <c r="E940" s="2226"/>
      <c r="F940" s="2225"/>
      <c r="G940" s="2227"/>
      <c r="H940" s="2227"/>
      <c r="I940" s="2228"/>
      <c r="J940" s="2227"/>
      <c r="K940" s="2230"/>
      <c r="L940" s="2231"/>
      <c r="M940" s="2232"/>
      <c r="N940" s="2221"/>
    </row>
    <row r="941" spans="1:15" ht="9" customHeight="1">
      <c r="A941" s="2224"/>
      <c r="B941" s="2225"/>
      <c r="C941" s="1061"/>
      <c r="D941" s="1106" t="s">
        <v>194</v>
      </c>
      <c r="E941" s="2226"/>
      <c r="F941" s="2225"/>
      <c r="G941" s="2227"/>
      <c r="H941" s="2227"/>
      <c r="I941" s="2229"/>
      <c r="J941" s="2227"/>
      <c r="K941" s="2231"/>
      <c r="L941" s="2231"/>
      <c r="M941" s="2229"/>
      <c r="N941" s="2222"/>
      <c r="O941" s="1064">
        <f>IF(B940="",0,1)</f>
        <v>0</v>
      </c>
    </row>
    <row r="942" spans="1:15" ht="9" customHeight="1">
      <c r="A942" s="2223"/>
      <c r="B942" s="2225"/>
      <c r="C942" s="1061"/>
      <c r="D942" s="1105" t="s">
        <v>193</v>
      </c>
      <c r="E942" s="2226"/>
      <c r="F942" s="2225"/>
      <c r="G942" s="2227"/>
      <c r="H942" s="2227"/>
      <c r="I942" s="2228"/>
      <c r="J942" s="2227"/>
      <c r="K942" s="2230"/>
      <c r="L942" s="2231"/>
      <c r="M942" s="2232"/>
      <c r="N942" s="2221"/>
    </row>
    <row r="943" spans="1:15" ht="9" customHeight="1" thickBot="1">
      <c r="A943" s="2224"/>
      <c r="B943" s="2225"/>
      <c r="C943" s="1061"/>
      <c r="D943" s="1106" t="s">
        <v>194</v>
      </c>
      <c r="E943" s="2226"/>
      <c r="F943" s="2225"/>
      <c r="G943" s="2227"/>
      <c r="H943" s="2227"/>
      <c r="I943" s="2229"/>
      <c r="J943" s="2227"/>
      <c r="K943" s="2231"/>
      <c r="L943" s="2231"/>
      <c r="M943" s="2229"/>
      <c r="N943" s="2222"/>
      <c r="O943" s="1064">
        <f>IF(B942="",0,1)</f>
        <v>0</v>
      </c>
    </row>
    <row r="944" spans="1:15">
      <c r="A944" s="2212" t="s">
        <v>466</v>
      </c>
      <c r="B944" s="2215" t="s">
        <v>2311</v>
      </c>
      <c r="C944" s="2215"/>
      <c r="D944" s="2218"/>
      <c r="E944" s="2215" t="s">
        <v>94</v>
      </c>
      <c r="F944" s="2215"/>
      <c r="G944" s="2194" t="s">
        <v>93</v>
      </c>
      <c r="H944" s="2194"/>
      <c r="I944" s="2194" t="s">
        <v>406</v>
      </c>
      <c r="J944" s="2194" t="s">
        <v>1909</v>
      </c>
      <c r="K944" s="2194" t="s">
        <v>1910</v>
      </c>
      <c r="L944" s="2195"/>
      <c r="M944" s="2194" t="s">
        <v>1911</v>
      </c>
      <c r="N944" s="2200" t="s">
        <v>404</v>
      </c>
      <c r="O944" s="1064">
        <f>SUM(O897:O943)</f>
        <v>0</v>
      </c>
    </row>
    <row r="945" spans="1:19" ht="12.75" customHeight="1">
      <c r="A945" s="2213"/>
      <c r="B945" s="2216"/>
      <c r="C945" s="2219"/>
      <c r="D945" s="2216"/>
      <c r="E945" s="2216"/>
      <c r="F945" s="2219"/>
      <c r="G945" s="2196"/>
      <c r="H945" s="2196"/>
      <c r="I945" s="2196"/>
      <c r="J945" s="2197"/>
      <c r="K945" s="2196"/>
      <c r="L945" s="2197"/>
      <c r="M945" s="2196"/>
      <c r="N945" s="2201"/>
      <c r="O945" s="2206"/>
    </row>
    <row r="946" spans="1:19" ht="12.75" customHeight="1">
      <c r="A946" s="2214"/>
      <c r="B946" s="2217"/>
      <c r="C946" s="2220"/>
      <c r="D946" s="2217"/>
      <c r="E946" s="2217"/>
      <c r="F946" s="2220"/>
      <c r="G946" s="1059"/>
      <c r="H946" s="1059" t="s">
        <v>405</v>
      </c>
      <c r="I946" s="2198"/>
      <c r="J946" s="2199"/>
      <c r="K946" s="2198"/>
      <c r="L946" s="2199"/>
      <c r="M946" s="2198"/>
      <c r="N946" s="2202"/>
      <c r="O946" s="2206"/>
    </row>
    <row r="947" spans="1:19" ht="9" customHeight="1">
      <c r="A947" s="1093" t="s">
        <v>1558</v>
      </c>
      <c r="B947" s="2184">
        <v>1</v>
      </c>
      <c r="C947" s="2182"/>
      <c r="D947" s="1638"/>
      <c r="E947" s="2180">
        <f>SUM(E894:E943)</f>
        <v>400</v>
      </c>
      <c r="F947" s="2184"/>
      <c r="G947" s="2207">
        <f>SUM(G894:H943)</f>
        <v>123000</v>
      </c>
      <c r="H947" s="2208"/>
      <c r="I947" s="2192">
        <v>1</v>
      </c>
      <c r="J947" s="2185">
        <f>G947*I947</f>
        <v>123000</v>
      </c>
      <c r="K947" s="1057"/>
      <c r="L947" s="1058" t="s">
        <v>193</v>
      </c>
      <c r="M947" s="2187"/>
      <c r="N947" s="2176"/>
    </row>
    <row r="948" spans="1:19" ht="9" customHeight="1">
      <c r="A948" s="1094" t="s">
        <v>407</v>
      </c>
      <c r="B948" s="2181"/>
      <c r="C948" s="1641"/>
      <c r="D948" s="1642"/>
      <c r="E948" s="2183"/>
      <c r="F948" s="2181"/>
      <c r="G948" s="2209"/>
      <c r="H948" s="2210"/>
      <c r="I948" s="2177"/>
      <c r="J948" s="2186"/>
      <c r="K948" s="1057" t="str">
        <f>IF('Page 7'!Z702=1,"X",IF('Page 7'!Z705=1,"X",""))</f>
        <v/>
      </c>
      <c r="L948" s="1055" t="s">
        <v>194</v>
      </c>
      <c r="M948" s="2177"/>
      <c r="N948" s="2177"/>
    </row>
    <row r="949" spans="1:19" ht="9" customHeight="1">
      <c r="A949" s="2204">
        <f>A896</f>
        <v>0</v>
      </c>
      <c r="B949" s="2184">
        <f>O944</f>
        <v>0</v>
      </c>
      <c r="C949" s="2182"/>
      <c r="D949" s="1638"/>
      <c r="E949" s="2180">
        <f>SUM(E896:E943)</f>
        <v>0</v>
      </c>
      <c r="F949" s="2184"/>
      <c r="G949" s="2188"/>
      <c r="H949" s="2189"/>
      <c r="I949" s="2192" t="e">
        <f>'10% Package Page 8'!O$23</f>
        <v>#DIV/0!</v>
      </c>
      <c r="J949" s="2185" t="e">
        <f>G949*I949</f>
        <v>#DIV/0!</v>
      </c>
      <c r="K949" s="1057" t="str">
        <f>IF('Page 7'!$Z$39+'Page 7'!$Z$42&lt;1,"X","")</f>
        <v>X</v>
      </c>
      <c r="L949" s="1058" t="s">
        <v>193</v>
      </c>
      <c r="M949" s="2193"/>
      <c r="N949" s="2174"/>
      <c r="P949" s="1064" t="s">
        <v>418</v>
      </c>
      <c r="Q949" s="1064" t="s">
        <v>2115</v>
      </c>
      <c r="R949" s="1064" t="s">
        <v>2234</v>
      </c>
      <c r="S949" s="1064" t="s">
        <v>2235</v>
      </c>
    </row>
    <row r="950" spans="1:19" ht="9" customHeight="1">
      <c r="A950" s="2205"/>
      <c r="B950" s="2181"/>
      <c r="C950" s="1641"/>
      <c r="D950" s="1642"/>
      <c r="E950" s="2183"/>
      <c r="F950" s="2181"/>
      <c r="G950" s="2190"/>
      <c r="H950" s="2191"/>
      <c r="I950" s="2177"/>
      <c r="J950" s="2186"/>
      <c r="K950" s="1057" t="str">
        <f>IF('Page 7'!$Z$39=1,"X",IF('Page 7'!$Z$42=1,"X",""))</f>
        <v/>
      </c>
      <c r="L950" s="1055" t="s">
        <v>194</v>
      </c>
      <c r="M950" s="2175"/>
      <c r="N950" s="2175"/>
      <c r="P950" s="1064">
        <f>B949</f>
        <v>0</v>
      </c>
      <c r="Q950" s="1070">
        <f>E949</f>
        <v>0</v>
      </c>
      <c r="R950" s="1070">
        <f>G949</f>
        <v>0</v>
      </c>
      <c r="S950" s="1070" t="e">
        <f>J949</f>
        <v>#DIV/0!</v>
      </c>
    </row>
    <row r="951" spans="1:19" ht="30.75" customHeight="1">
      <c r="A951" s="2203" t="s">
        <v>95</v>
      </c>
      <c r="B951" s="1637"/>
      <c r="C951" s="1637"/>
      <c r="D951" s="1637"/>
      <c r="E951" s="1637"/>
      <c r="F951" s="1637"/>
      <c r="G951" s="1637"/>
      <c r="H951" s="1637"/>
      <c r="I951" s="1637"/>
      <c r="J951" s="1637"/>
      <c r="K951" s="1637"/>
      <c r="L951" s="1637"/>
      <c r="M951" s="1637"/>
      <c r="N951" s="1637"/>
    </row>
    <row r="952" spans="1:19" ht="25.5" customHeight="1">
      <c r="A952" s="2172" t="s">
        <v>2374</v>
      </c>
      <c r="B952" s="2173"/>
      <c r="C952" s="2173"/>
      <c r="D952" s="2173"/>
      <c r="E952" s="2173"/>
      <c r="F952" s="2173"/>
      <c r="G952" s="2173"/>
      <c r="H952" s="2173"/>
      <c r="I952" s="2173"/>
      <c r="J952" s="2173"/>
      <c r="K952" s="2173"/>
      <c r="L952" s="2173"/>
      <c r="M952" s="2173"/>
      <c r="N952" s="2173"/>
    </row>
    <row r="953" spans="1:19" ht="15.75">
      <c r="A953" s="1649" t="s">
        <v>1900</v>
      </c>
      <c r="B953" s="1586"/>
      <c r="C953" s="1586"/>
      <c r="D953" s="1586"/>
      <c r="E953" s="1586"/>
      <c r="F953" s="1586"/>
      <c r="G953" s="1586"/>
      <c r="H953" s="1586"/>
      <c r="I953" s="1586"/>
      <c r="J953" s="1586"/>
      <c r="K953" s="1586"/>
      <c r="L953" s="1586"/>
      <c r="M953" s="1586"/>
      <c r="N953" s="1586"/>
    </row>
    <row r="954" spans="1:19" ht="15.75">
      <c r="A954" s="2211" t="s">
        <v>1901</v>
      </c>
      <c r="B954" s="1586"/>
      <c r="C954" s="1586"/>
      <c r="D954" s="1586"/>
      <c r="E954" s="1586"/>
      <c r="F954" s="1586"/>
      <c r="G954" s="1586"/>
      <c r="H954" s="1586"/>
      <c r="I954" s="1586"/>
      <c r="J954" s="1586"/>
      <c r="K954" s="1586"/>
      <c r="L954" s="1586"/>
      <c r="M954" s="1586"/>
      <c r="N954" s="1586"/>
    </row>
    <row r="955" spans="1:19" ht="15.75">
      <c r="A955" s="2211" t="s">
        <v>1902</v>
      </c>
      <c r="B955" s="1586"/>
      <c r="C955" s="1586"/>
      <c r="D955" s="1586"/>
      <c r="E955" s="1586"/>
      <c r="F955" s="1586"/>
      <c r="G955" s="1586"/>
      <c r="H955" s="1586"/>
      <c r="I955" s="1586"/>
      <c r="J955" s="1586"/>
      <c r="K955" s="1586"/>
      <c r="L955" s="1586"/>
      <c r="M955" s="1586"/>
      <c r="N955" s="1586"/>
    </row>
    <row r="956" spans="1:19">
      <c r="A956" s="247"/>
    </row>
    <row r="957" spans="1:19" ht="48.75" customHeight="1">
      <c r="A957" s="1718" t="s">
        <v>1903</v>
      </c>
      <c r="B957" s="1520"/>
      <c r="C957" s="1520"/>
      <c r="D957" s="1520"/>
      <c r="E957" s="1520"/>
      <c r="F957" s="1520"/>
      <c r="G957" s="1520"/>
      <c r="H957" s="1520"/>
      <c r="I957" s="1520"/>
      <c r="J957" s="1520"/>
      <c r="K957" s="1520"/>
      <c r="L957" s="1520"/>
      <c r="M957" s="1520"/>
      <c r="N957" s="1520"/>
    </row>
    <row r="958" spans="1:19" ht="13.5" thickBot="1">
      <c r="G958" s="114" t="s">
        <v>1904</v>
      </c>
      <c r="H958" s="1027"/>
    </row>
    <row r="959" spans="1:19">
      <c r="A959" s="2242" t="s">
        <v>466</v>
      </c>
      <c r="B959" s="2245" t="s">
        <v>1905</v>
      </c>
      <c r="C959" s="2245" t="s">
        <v>1906</v>
      </c>
      <c r="D959" s="2248"/>
      <c r="E959" s="2245" t="s">
        <v>1907</v>
      </c>
      <c r="F959" s="2245" t="s">
        <v>1908</v>
      </c>
      <c r="G959" s="2235" t="s">
        <v>93</v>
      </c>
      <c r="H959" s="2235"/>
      <c r="I959" s="2235" t="s">
        <v>406</v>
      </c>
      <c r="J959" s="2235" t="s">
        <v>1909</v>
      </c>
      <c r="K959" s="2235" t="s">
        <v>1910</v>
      </c>
      <c r="L959" s="1736"/>
      <c r="M959" s="2235" t="s">
        <v>1911</v>
      </c>
      <c r="N959" s="2238" t="s">
        <v>404</v>
      </c>
    </row>
    <row r="960" spans="1:19" ht="12.75" customHeight="1">
      <c r="A960" s="2243"/>
      <c r="B960" s="2246"/>
      <c r="C960" s="2249"/>
      <c r="D960" s="2246"/>
      <c r="E960" s="2246"/>
      <c r="F960" s="2249"/>
      <c r="G960" s="2236"/>
      <c r="H960" s="2236"/>
      <c r="I960" s="2236"/>
      <c r="J960" s="1504"/>
      <c r="K960" s="2236"/>
      <c r="L960" s="1504"/>
      <c r="M960" s="2236"/>
      <c r="N960" s="2239"/>
      <c r="O960" s="1069"/>
    </row>
    <row r="961" spans="1:15">
      <c r="A961" s="2244"/>
      <c r="B961" s="2247"/>
      <c r="C961" s="2241"/>
      <c r="D961" s="2247"/>
      <c r="E961" s="2247"/>
      <c r="F961" s="2241"/>
      <c r="G961" s="1056"/>
      <c r="H961" s="1056" t="s">
        <v>405</v>
      </c>
      <c r="I961" s="2237"/>
      <c r="J961" s="1505"/>
      <c r="K961" s="2237"/>
      <c r="L961" s="1505"/>
      <c r="M961" s="2237"/>
      <c r="N961" s="2234"/>
      <c r="O961" s="1069"/>
    </row>
    <row r="962" spans="1:15" ht="9" customHeight="1">
      <c r="A962" s="1095" t="s">
        <v>1558</v>
      </c>
      <c r="B962" s="2184" t="s">
        <v>1557</v>
      </c>
      <c r="C962" s="1057" t="s">
        <v>1437</v>
      </c>
      <c r="D962" s="1103" t="s">
        <v>193</v>
      </c>
      <c r="E962" s="2180">
        <v>400</v>
      </c>
      <c r="F962" s="2240">
        <v>2</v>
      </c>
      <c r="G962" s="2207">
        <v>123000</v>
      </c>
      <c r="H962" s="2208"/>
      <c r="I962" s="2192">
        <v>1</v>
      </c>
      <c r="J962" s="2185">
        <v>123000</v>
      </c>
      <c r="K962" s="1057" t="str">
        <f>IF('Page 7'!$Z$39+'Page 7'!$Z$42&lt;1,"X","")</f>
        <v>X</v>
      </c>
      <c r="L962" s="1058" t="s">
        <v>193</v>
      </c>
      <c r="M962" s="2187">
        <v>36525</v>
      </c>
      <c r="N962" s="2233">
        <v>36892</v>
      </c>
    </row>
    <row r="963" spans="1:15" ht="9" customHeight="1">
      <c r="A963" s="1096" t="s">
        <v>407</v>
      </c>
      <c r="B963" s="2181"/>
      <c r="C963" s="1057"/>
      <c r="D963" s="1104" t="s">
        <v>194</v>
      </c>
      <c r="E963" s="2183"/>
      <c r="F963" s="2241"/>
      <c r="G963" s="2209"/>
      <c r="H963" s="2210"/>
      <c r="I963" s="2177"/>
      <c r="J963" s="2186"/>
      <c r="K963" s="1057" t="str">
        <f>IF('Page 7'!$Z$39=1,"X",IF('Page 7'!$Z$42=1,"X",""))</f>
        <v/>
      </c>
      <c r="L963" s="1055" t="s">
        <v>194</v>
      </c>
      <c r="M963" s="2177"/>
      <c r="N963" s="2234"/>
    </row>
    <row r="964" spans="1:15" ht="9" customHeight="1">
      <c r="A964" s="2223"/>
      <c r="B964" s="2225"/>
      <c r="C964" s="1061"/>
      <c r="D964" s="1105" t="s">
        <v>193</v>
      </c>
      <c r="E964" s="2226"/>
      <c r="F964" s="2225"/>
      <c r="G964" s="2227"/>
      <c r="H964" s="2227"/>
      <c r="I964" s="2228"/>
      <c r="J964" s="2227"/>
      <c r="K964" s="2230"/>
      <c r="L964" s="2231"/>
      <c r="M964" s="2232"/>
      <c r="N964" s="2221"/>
    </row>
    <row r="965" spans="1:15" ht="9" customHeight="1">
      <c r="A965" s="2224"/>
      <c r="B965" s="2225"/>
      <c r="C965" s="1061"/>
      <c r="D965" s="1106" t="s">
        <v>194</v>
      </c>
      <c r="E965" s="2226"/>
      <c r="F965" s="2225"/>
      <c r="G965" s="2227"/>
      <c r="H965" s="2227"/>
      <c r="I965" s="2229"/>
      <c r="J965" s="2227"/>
      <c r="K965" s="2231"/>
      <c r="L965" s="2231"/>
      <c r="M965" s="2229"/>
      <c r="N965" s="2222"/>
      <c r="O965" s="1064">
        <f>IF(B964="",0,1)</f>
        <v>0</v>
      </c>
    </row>
    <row r="966" spans="1:15" ht="9" customHeight="1">
      <c r="A966" s="2223"/>
      <c r="B966" s="2225"/>
      <c r="C966" s="1061"/>
      <c r="D966" s="1105" t="s">
        <v>193</v>
      </c>
      <c r="E966" s="2226"/>
      <c r="F966" s="2225"/>
      <c r="G966" s="2227"/>
      <c r="H966" s="2227"/>
      <c r="I966" s="2228"/>
      <c r="J966" s="2227"/>
      <c r="K966" s="2230"/>
      <c r="L966" s="2231"/>
      <c r="M966" s="2232"/>
      <c r="N966" s="2221"/>
    </row>
    <row r="967" spans="1:15" ht="9" customHeight="1">
      <c r="A967" s="2224"/>
      <c r="B967" s="2225"/>
      <c r="C967" s="1061"/>
      <c r="D967" s="1106" t="s">
        <v>194</v>
      </c>
      <c r="E967" s="2226"/>
      <c r="F967" s="2225"/>
      <c r="G967" s="2227"/>
      <c r="H967" s="2227"/>
      <c r="I967" s="2229"/>
      <c r="J967" s="2227"/>
      <c r="K967" s="2231"/>
      <c r="L967" s="2231"/>
      <c r="M967" s="2229"/>
      <c r="N967" s="2222"/>
      <c r="O967" s="1064">
        <f>IF(B966="",0,1)</f>
        <v>0</v>
      </c>
    </row>
    <row r="968" spans="1:15" ht="9" customHeight="1">
      <c r="A968" s="2223"/>
      <c r="B968" s="2225"/>
      <c r="C968" s="1061"/>
      <c r="D968" s="1105" t="s">
        <v>193</v>
      </c>
      <c r="E968" s="2226"/>
      <c r="F968" s="2225"/>
      <c r="G968" s="2227"/>
      <c r="H968" s="2227"/>
      <c r="I968" s="2228"/>
      <c r="J968" s="2227"/>
      <c r="K968" s="2230"/>
      <c r="L968" s="2231"/>
      <c r="M968" s="2232"/>
      <c r="N968" s="2221"/>
    </row>
    <row r="969" spans="1:15" ht="9" customHeight="1">
      <c r="A969" s="2224"/>
      <c r="B969" s="2225"/>
      <c r="C969" s="1061"/>
      <c r="D969" s="1106" t="s">
        <v>194</v>
      </c>
      <c r="E969" s="2226"/>
      <c r="F969" s="2225"/>
      <c r="G969" s="2227"/>
      <c r="H969" s="2227"/>
      <c r="I969" s="2229"/>
      <c r="J969" s="2227"/>
      <c r="K969" s="2231"/>
      <c r="L969" s="2231"/>
      <c r="M969" s="2229"/>
      <c r="N969" s="2222"/>
      <c r="O969" s="1064">
        <f>IF(B968="",0,1)</f>
        <v>0</v>
      </c>
    </row>
    <row r="970" spans="1:15" ht="9" customHeight="1">
      <c r="A970" s="2223"/>
      <c r="B970" s="2225"/>
      <c r="C970" s="1061"/>
      <c r="D970" s="1105" t="s">
        <v>193</v>
      </c>
      <c r="E970" s="2226"/>
      <c r="F970" s="2225"/>
      <c r="G970" s="2227"/>
      <c r="H970" s="2227"/>
      <c r="I970" s="2228"/>
      <c r="J970" s="2227"/>
      <c r="K970" s="2230"/>
      <c r="L970" s="2231"/>
      <c r="M970" s="2232"/>
      <c r="N970" s="2221"/>
    </row>
    <row r="971" spans="1:15" ht="9" customHeight="1">
      <c r="A971" s="2224"/>
      <c r="B971" s="2225"/>
      <c r="C971" s="1061"/>
      <c r="D971" s="1106" t="s">
        <v>194</v>
      </c>
      <c r="E971" s="2226"/>
      <c r="F971" s="2225"/>
      <c r="G971" s="2227"/>
      <c r="H971" s="2227"/>
      <c r="I971" s="2229"/>
      <c r="J971" s="2227"/>
      <c r="K971" s="2231"/>
      <c r="L971" s="2231"/>
      <c r="M971" s="2229"/>
      <c r="N971" s="2222"/>
      <c r="O971" s="1064">
        <f>IF(B970="",0,1)</f>
        <v>0</v>
      </c>
    </row>
    <row r="972" spans="1:15" ht="9" customHeight="1">
      <c r="A972" s="2223"/>
      <c r="B972" s="2225"/>
      <c r="C972" s="1061"/>
      <c r="D972" s="1105" t="s">
        <v>193</v>
      </c>
      <c r="E972" s="2226"/>
      <c r="F972" s="2225"/>
      <c r="G972" s="2227"/>
      <c r="H972" s="2227"/>
      <c r="I972" s="2228"/>
      <c r="J972" s="2227"/>
      <c r="K972" s="2230"/>
      <c r="L972" s="2231"/>
      <c r="M972" s="2232"/>
      <c r="N972" s="2221"/>
    </row>
    <row r="973" spans="1:15" ht="9" customHeight="1">
      <c r="A973" s="2224"/>
      <c r="B973" s="2225"/>
      <c r="C973" s="1061"/>
      <c r="D973" s="1106" t="s">
        <v>194</v>
      </c>
      <c r="E973" s="2226"/>
      <c r="F973" s="2225"/>
      <c r="G973" s="2227"/>
      <c r="H973" s="2227"/>
      <c r="I973" s="2229"/>
      <c r="J973" s="2227"/>
      <c r="K973" s="2231"/>
      <c r="L973" s="2231"/>
      <c r="M973" s="2229"/>
      <c r="N973" s="2222"/>
      <c r="O973" s="1064">
        <f>IF(B972="",0,1)</f>
        <v>0</v>
      </c>
    </row>
    <row r="974" spans="1:15" ht="9" customHeight="1">
      <c r="A974" s="2223"/>
      <c r="B974" s="2225"/>
      <c r="C974" s="1061"/>
      <c r="D974" s="1105" t="s">
        <v>193</v>
      </c>
      <c r="E974" s="2226"/>
      <c r="F974" s="2225"/>
      <c r="G974" s="2227"/>
      <c r="H974" s="2227"/>
      <c r="I974" s="2228"/>
      <c r="J974" s="2227"/>
      <c r="K974" s="2230"/>
      <c r="L974" s="2231"/>
      <c r="M974" s="2232"/>
      <c r="N974" s="2221"/>
    </row>
    <row r="975" spans="1:15" ht="9" customHeight="1">
      <c r="A975" s="2224"/>
      <c r="B975" s="2225"/>
      <c r="C975" s="1061"/>
      <c r="D975" s="1106" t="s">
        <v>194</v>
      </c>
      <c r="E975" s="2226"/>
      <c r="F975" s="2225"/>
      <c r="G975" s="2227"/>
      <c r="H975" s="2227"/>
      <c r="I975" s="2229"/>
      <c r="J975" s="2227"/>
      <c r="K975" s="2231"/>
      <c r="L975" s="2231"/>
      <c r="M975" s="2229"/>
      <c r="N975" s="2222"/>
      <c r="O975" s="1064">
        <f>IF(B974="",0,1)</f>
        <v>0</v>
      </c>
    </row>
    <row r="976" spans="1:15" ht="9" customHeight="1">
      <c r="A976" s="2223"/>
      <c r="B976" s="2225"/>
      <c r="C976" s="1061"/>
      <c r="D976" s="1105" t="s">
        <v>193</v>
      </c>
      <c r="E976" s="2226"/>
      <c r="F976" s="2225"/>
      <c r="G976" s="2227"/>
      <c r="H976" s="2227"/>
      <c r="I976" s="2228"/>
      <c r="J976" s="2227"/>
      <c r="K976" s="2230"/>
      <c r="L976" s="2231"/>
      <c r="M976" s="2232"/>
      <c r="N976" s="2221"/>
    </row>
    <row r="977" spans="1:15" ht="9" customHeight="1">
      <c r="A977" s="2224"/>
      <c r="B977" s="2225"/>
      <c r="C977" s="1061"/>
      <c r="D977" s="1106" t="s">
        <v>194</v>
      </c>
      <c r="E977" s="2226"/>
      <c r="F977" s="2225"/>
      <c r="G977" s="2227"/>
      <c r="H977" s="2227"/>
      <c r="I977" s="2229"/>
      <c r="J977" s="2227"/>
      <c r="K977" s="2231"/>
      <c r="L977" s="2231"/>
      <c r="M977" s="2229"/>
      <c r="N977" s="2222"/>
      <c r="O977" s="1064">
        <f>IF(B976="",0,1)</f>
        <v>0</v>
      </c>
    </row>
    <row r="978" spans="1:15" ht="9" customHeight="1">
      <c r="A978" s="2223"/>
      <c r="B978" s="2225"/>
      <c r="C978" s="1061"/>
      <c r="D978" s="1105" t="s">
        <v>193</v>
      </c>
      <c r="E978" s="2226"/>
      <c r="F978" s="2225"/>
      <c r="G978" s="2227"/>
      <c r="H978" s="2227"/>
      <c r="I978" s="2228"/>
      <c r="J978" s="2227"/>
      <c r="K978" s="2230"/>
      <c r="L978" s="2231"/>
      <c r="M978" s="2232"/>
      <c r="N978" s="2221"/>
    </row>
    <row r="979" spans="1:15" ht="9" customHeight="1">
      <c r="A979" s="2224"/>
      <c r="B979" s="2225"/>
      <c r="C979" s="1061"/>
      <c r="D979" s="1106" t="s">
        <v>194</v>
      </c>
      <c r="E979" s="2226"/>
      <c r="F979" s="2225"/>
      <c r="G979" s="2227"/>
      <c r="H979" s="2227"/>
      <c r="I979" s="2229"/>
      <c r="J979" s="2227"/>
      <c r="K979" s="2231"/>
      <c r="L979" s="2231"/>
      <c r="M979" s="2229"/>
      <c r="N979" s="2222"/>
      <c r="O979" s="1064">
        <f>IF(B978="",0,1)</f>
        <v>0</v>
      </c>
    </row>
    <row r="980" spans="1:15" ht="9" customHeight="1">
      <c r="A980" s="2223"/>
      <c r="B980" s="2225"/>
      <c r="C980" s="1061"/>
      <c r="D980" s="1105" t="s">
        <v>193</v>
      </c>
      <c r="E980" s="2226"/>
      <c r="F980" s="2225"/>
      <c r="G980" s="2227"/>
      <c r="H980" s="2227"/>
      <c r="I980" s="2228"/>
      <c r="J980" s="2227"/>
      <c r="K980" s="2230"/>
      <c r="L980" s="2231"/>
      <c r="M980" s="2232"/>
      <c r="N980" s="2221"/>
    </row>
    <row r="981" spans="1:15" ht="9" customHeight="1">
      <c r="A981" s="2224"/>
      <c r="B981" s="2225"/>
      <c r="C981" s="1061"/>
      <c r="D981" s="1106" t="s">
        <v>194</v>
      </c>
      <c r="E981" s="2226"/>
      <c r="F981" s="2225"/>
      <c r="G981" s="2227"/>
      <c r="H981" s="2227"/>
      <c r="I981" s="2229"/>
      <c r="J981" s="2227"/>
      <c r="K981" s="2231"/>
      <c r="L981" s="2231"/>
      <c r="M981" s="2229"/>
      <c r="N981" s="2222"/>
      <c r="O981" s="1064">
        <f>IF(B980="",0,1)</f>
        <v>0</v>
      </c>
    </row>
    <row r="982" spans="1:15" ht="9" customHeight="1">
      <c r="A982" s="2223"/>
      <c r="B982" s="2225"/>
      <c r="C982" s="1061"/>
      <c r="D982" s="1105" t="s">
        <v>193</v>
      </c>
      <c r="E982" s="2226"/>
      <c r="F982" s="2225"/>
      <c r="G982" s="2227"/>
      <c r="H982" s="2227"/>
      <c r="I982" s="2228"/>
      <c r="J982" s="2227"/>
      <c r="K982" s="2230"/>
      <c r="L982" s="2231"/>
      <c r="M982" s="2232"/>
      <c r="N982" s="2221"/>
    </row>
    <row r="983" spans="1:15" ht="9" customHeight="1">
      <c r="A983" s="2224"/>
      <c r="B983" s="2225"/>
      <c r="C983" s="1061"/>
      <c r="D983" s="1106" t="s">
        <v>194</v>
      </c>
      <c r="E983" s="2226"/>
      <c r="F983" s="2225"/>
      <c r="G983" s="2227"/>
      <c r="H983" s="2227"/>
      <c r="I983" s="2229"/>
      <c r="J983" s="2227"/>
      <c r="K983" s="2231"/>
      <c r="L983" s="2231"/>
      <c r="M983" s="2229"/>
      <c r="N983" s="2222"/>
      <c r="O983" s="1064">
        <f>IF(B982="",0,1)</f>
        <v>0</v>
      </c>
    </row>
    <row r="984" spans="1:15" ht="9" customHeight="1">
      <c r="A984" s="2223"/>
      <c r="B984" s="2225"/>
      <c r="C984" s="1061"/>
      <c r="D984" s="1105" t="s">
        <v>193</v>
      </c>
      <c r="E984" s="2226"/>
      <c r="F984" s="2225"/>
      <c r="G984" s="2227"/>
      <c r="H984" s="2227"/>
      <c r="I984" s="2228"/>
      <c r="J984" s="2227"/>
      <c r="K984" s="2230"/>
      <c r="L984" s="2231"/>
      <c r="M984" s="2232"/>
      <c r="N984" s="2221"/>
    </row>
    <row r="985" spans="1:15" ht="9" customHeight="1">
      <c r="A985" s="2224"/>
      <c r="B985" s="2225"/>
      <c r="C985" s="1061"/>
      <c r="D985" s="1106" t="s">
        <v>194</v>
      </c>
      <c r="E985" s="2226"/>
      <c r="F985" s="2225"/>
      <c r="G985" s="2227"/>
      <c r="H985" s="2227"/>
      <c r="I985" s="2229"/>
      <c r="J985" s="2227"/>
      <c r="K985" s="2231"/>
      <c r="L985" s="2231"/>
      <c r="M985" s="2229"/>
      <c r="N985" s="2222"/>
      <c r="O985" s="1064">
        <f>IF(B984="",0,1)</f>
        <v>0</v>
      </c>
    </row>
    <row r="986" spans="1:15" ht="9" customHeight="1">
      <c r="A986" s="2223"/>
      <c r="B986" s="2225"/>
      <c r="C986" s="1061"/>
      <c r="D986" s="1105" t="s">
        <v>193</v>
      </c>
      <c r="E986" s="2226"/>
      <c r="F986" s="2225"/>
      <c r="G986" s="2227"/>
      <c r="H986" s="2227"/>
      <c r="I986" s="2228"/>
      <c r="J986" s="2227"/>
      <c r="K986" s="2230"/>
      <c r="L986" s="2231"/>
      <c r="M986" s="2232"/>
      <c r="N986" s="2221"/>
    </row>
    <row r="987" spans="1:15" ht="9" customHeight="1">
      <c r="A987" s="2224"/>
      <c r="B987" s="2225"/>
      <c r="C987" s="1061"/>
      <c r="D987" s="1106" t="s">
        <v>194</v>
      </c>
      <c r="E987" s="2226"/>
      <c r="F987" s="2225"/>
      <c r="G987" s="2227"/>
      <c r="H987" s="2227"/>
      <c r="I987" s="2229"/>
      <c r="J987" s="2227"/>
      <c r="K987" s="2231"/>
      <c r="L987" s="2231"/>
      <c r="M987" s="2229"/>
      <c r="N987" s="2222"/>
      <c r="O987" s="1064">
        <f>IF(B986="",0,1)</f>
        <v>0</v>
      </c>
    </row>
    <row r="988" spans="1:15" ht="9" customHeight="1">
      <c r="A988" s="2223"/>
      <c r="B988" s="2225"/>
      <c r="C988" s="1061"/>
      <c r="D988" s="1105" t="s">
        <v>193</v>
      </c>
      <c r="E988" s="2226"/>
      <c r="F988" s="2225"/>
      <c r="G988" s="2227"/>
      <c r="H988" s="2227"/>
      <c r="I988" s="2228"/>
      <c r="J988" s="2227"/>
      <c r="K988" s="2230"/>
      <c r="L988" s="2231"/>
      <c r="M988" s="2232"/>
      <c r="N988" s="2221"/>
    </row>
    <row r="989" spans="1:15" ht="9" customHeight="1">
      <c r="A989" s="2224"/>
      <c r="B989" s="2225"/>
      <c r="C989" s="1061"/>
      <c r="D989" s="1106" t="s">
        <v>194</v>
      </c>
      <c r="E989" s="2226"/>
      <c r="F989" s="2225"/>
      <c r="G989" s="2227"/>
      <c r="H989" s="2227"/>
      <c r="I989" s="2229"/>
      <c r="J989" s="2227"/>
      <c r="K989" s="2231"/>
      <c r="L989" s="2231"/>
      <c r="M989" s="2229"/>
      <c r="N989" s="2222"/>
      <c r="O989" s="1064">
        <f>IF(B988="",0,1)</f>
        <v>0</v>
      </c>
    </row>
    <row r="990" spans="1:15" ht="9" customHeight="1">
      <c r="A990" s="2223"/>
      <c r="B990" s="2225"/>
      <c r="C990" s="1061"/>
      <c r="D990" s="1105" t="s">
        <v>193</v>
      </c>
      <c r="E990" s="2226"/>
      <c r="F990" s="2225"/>
      <c r="G990" s="2227"/>
      <c r="H990" s="2227"/>
      <c r="I990" s="2228"/>
      <c r="J990" s="2227"/>
      <c r="K990" s="2230"/>
      <c r="L990" s="2231"/>
      <c r="M990" s="2232"/>
      <c r="N990" s="2221"/>
    </row>
    <row r="991" spans="1:15" ht="9" customHeight="1">
      <c r="A991" s="2224"/>
      <c r="B991" s="2225"/>
      <c r="C991" s="1061"/>
      <c r="D991" s="1106" t="s">
        <v>194</v>
      </c>
      <c r="E991" s="2226"/>
      <c r="F991" s="2225"/>
      <c r="G991" s="2227"/>
      <c r="H991" s="2227"/>
      <c r="I991" s="2229"/>
      <c r="J991" s="2227"/>
      <c r="K991" s="2231"/>
      <c r="L991" s="2231"/>
      <c r="M991" s="2229"/>
      <c r="N991" s="2222"/>
      <c r="O991" s="1064">
        <f>IF(B990="",0,1)</f>
        <v>0</v>
      </c>
    </row>
    <row r="992" spans="1:15" ht="9" customHeight="1">
      <c r="A992" s="2223"/>
      <c r="B992" s="2225"/>
      <c r="C992" s="1061"/>
      <c r="D992" s="1105" t="s">
        <v>193</v>
      </c>
      <c r="E992" s="2226"/>
      <c r="F992" s="2225"/>
      <c r="G992" s="2227"/>
      <c r="H992" s="2227"/>
      <c r="I992" s="2228"/>
      <c r="J992" s="2227"/>
      <c r="K992" s="2230"/>
      <c r="L992" s="2231"/>
      <c r="M992" s="2232"/>
      <c r="N992" s="2221"/>
    </row>
    <row r="993" spans="1:15" ht="9" customHeight="1">
      <c r="A993" s="2224"/>
      <c r="B993" s="2225"/>
      <c r="C993" s="1061"/>
      <c r="D993" s="1106" t="s">
        <v>194</v>
      </c>
      <c r="E993" s="2226"/>
      <c r="F993" s="2225"/>
      <c r="G993" s="2227"/>
      <c r="H993" s="2227"/>
      <c r="I993" s="2229"/>
      <c r="J993" s="2227"/>
      <c r="K993" s="2231"/>
      <c r="L993" s="2231"/>
      <c r="M993" s="2229"/>
      <c r="N993" s="2222"/>
      <c r="O993" s="1064">
        <f>IF(B992="",0,1)</f>
        <v>0</v>
      </c>
    </row>
    <row r="994" spans="1:15" ht="9" customHeight="1">
      <c r="A994" s="2223"/>
      <c r="B994" s="2225"/>
      <c r="C994" s="1061"/>
      <c r="D994" s="1105" t="s">
        <v>193</v>
      </c>
      <c r="E994" s="2226"/>
      <c r="F994" s="2225"/>
      <c r="G994" s="2227"/>
      <c r="H994" s="2227"/>
      <c r="I994" s="2228"/>
      <c r="J994" s="2227"/>
      <c r="K994" s="2230"/>
      <c r="L994" s="2231"/>
      <c r="M994" s="2232"/>
      <c r="N994" s="2221"/>
    </row>
    <row r="995" spans="1:15" ht="9" customHeight="1">
      <c r="A995" s="2224"/>
      <c r="B995" s="2225"/>
      <c r="C995" s="1061"/>
      <c r="D995" s="1106" t="s">
        <v>194</v>
      </c>
      <c r="E995" s="2226"/>
      <c r="F995" s="2225"/>
      <c r="G995" s="2227"/>
      <c r="H995" s="2227"/>
      <c r="I995" s="2229"/>
      <c r="J995" s="2227"/>
      <c r="K995" s="2231"/>
      <c r="L995" s="2231"/>
      <c r="M995" s="2229"/>
      <c r="N995" s="2222"/>
      <c r="O995" s="1064">
        <f>IF(B994="",0,1)</f>
        <v>0</v>
      </c>
    </row>
    <row r="996" spans="1:15" ht="9" customHeight="1">
      <c r="A996" s="2223"/>
      <c r="B996" s="2225"/>
      <c r="C996" s="1061"/>
      <c r="D996" s="1105" t="s">
        <v>193</v>
      </c>
      <c r="E996" s="2226"/>
      <c r="F996" s="2225"/>
      <c r="G996" s="2227"/>
      <c r="H996" s="2227"/>
      <c r="I996" s="2228"/>
      <c r="J996" s="2227"/>
      <c r="K996" s="2230"/>
      <c r="L996" s="2231"/>
      <c r="M996" s="2232"/>
      <c r="N996" s="2221"/>
    </row>
    <row r="997" spans="1:15" ht="9" customHeight="1">
      <c r="A997" s="2224"/>
      <c r="B997" s="2225"/>
      <c r="C997" s="1061"/>
      <c r="D997" s="1106" t="s">
        <v>194</v>
      </c>
      <c r="E997" s="2226"/>
      <c r="F997" s="2225"/>
      <c r="G997" s="2227"/>
      <c r="H997" s="2227"/>
      <c r="I997" s="2229"/>
      <c r="J997" s="2227"/>
      <c r="K997" s="2231"/>
      <c r="L997" s="2231"/>
      <c r="M997" s="2229"/>
      <c r="N997" s="2222"/>
      <c r="O997" s="1064">
        <f>IF(B996="",0,1)</f>
        <v>0</v>
      </c>
    </row>
    <row r="998" spans="1:15" ht="9" customHeight="1">
      <c r="A998" s="2223"/>
      <c r="B998" s="2225"/>
      <c r="C998" s="1061"/>
      <c r="D998" s="1105" t="s">
        <v>193</v>
      </c>
      <c r="E998" s="2226"/>
      <c r="F998" s="2225"/>
      <c r="G998" s="2227"/>
      <c r="H998" s="2227"/>
      <c r="I998" s="2228"/>
      <c r="J998" s="2227"/>
      <c r="K998" s="2230"/>
      <c r="L998" s="2231"/>
      <c r="M998" s="2232"/>
      <c r="N998" s="2221"/>
    </row>
    <row r="999" spans="1:15" ht="9" customHeight="1">
      <c r="A999" s="2224"/>
      <c r="B999" s="2225"/>
      <c r="C999" s="1061"/>
      <c r="D999" s="1106" t="s">
        <v>194</v>
      </c>
      <c r="E999" s="2226"/>
      <c r="F999" s="2225"/>
      <c r="G999" s="2227"/>
      <c r="H999" s="2227"/>
      <c r="I999" s="2229"/>
      <c r="J999" s="2227"/>
      <c r="K999" s="2231"/>
      <c r="L999" s="2231"/>
      <c r="M999" s="2229"/>
      <c r="N999" s="2222"/>
      <c r="O999" s="1064">
        <f>IF(B998="",0,1)</f>
        <v>0</v>
      </c>
    </row>
    <row r="1000" spans="1:15" ht="9" customHeight="1">
      <c r="A1000" s="2223"/>
      <c r="B1000" s="2225"/>
      <c r="C1000" s="1061"/>
      <c r="D1000" s="1105" t="s">
        <v>193</v>
      </c>
      <c r="E1000" s="2226"/>
      <c r="F1000" s="2225"/>
      <c r="G1000" s="2227"/>
      <c r="H1000" s="2227"/>
      <c r="I1000" s="2228"/>
      <c r="J1000" s="2227"/>
      <c r="K1000" s="2230"/>
      <c r="L1000" s="2231"/>
      <c r="M1000" s="2232"/>
      <c r="N1000" s="2221"/>
    </row>
    <row r="1001" spans="1:15" ht="9" customHeight="1">
      <c r="A1001" s="2224"/>
      <c r="B1001" s="2225"/>
      <c r="C1001" s="1061"/>
      <c r="D1001" s="1106" t="s">
        <v>194</v>
      </c>
      <c r="E1001" s="2226"/>
      <c r="F1001" s="2225"/>
      <c r="G1001" s="2227"/>
      <c r="H1001" s="2227"/>
      <c r="I1001" s="2229"/>
      <c r="J1001" s="2227"/>
      <c r="K1001" s="2231"/>
      <c r="L1001" s="2231"/>
      <c r="M1001" s="2229"/>
      <c r="N1001" s="2222"/>
      <c r="O1001" s="1064">
        <f>IF(B1000="",0,1)</f>
        <v>0</v>
      </c>
    </row>
    <row r="1002" spans="1:15" ht="9" customHeight="1">
      <c r="A1002" s="2223"/>
      <c r="B1002" s="2225"/>
      <c r="C1002" s="1061"/>
      <c r="D1002" s="1105" t="s">
        <v>193</v>
      </c>
      <c r="E1002" s="2226"/>
      <c r="F1002" s="2225"/>
      <c r="G1002" s="2227"/>
      <c r="H1002" s="2227"/>
      <c r="I1002" s="2228"/>
      <c r="J1002" s="2227"/>
      <c r="K1002" s="2230"/>
      <c r="L1002" s="2231"/>
      <c r="M1002" s="2232"/>
      <c r="N1002" s="2221"/>
    </row>
    <row r="1003" spans="1:15" ht="9" customHeight="1">
      <c r="A1003" s="2224"/>
      <c r="B1003" s="2225"/>
      <c r="C1003" s="1061"/>
      <c r="D1003" s="1106" t="s">
        <v>194</v>
      </c>
      <c r="E1003" s="2226"/>
      <c r="F1003" s="2225"/>
      <c r="G1003" s="2227"/>
      <c r="H1003" s="2227"/>
      <c r="I1003" s="2229"/>
      <c r="J1003" s="2227"/>
      <c r="K1003" s="2231"/>
      <c r="L1003" s="2231"/>
      <c r="M1003" s="2229"/>
      <c r="N1003" s="2222"/>
      <c r="O1003" s="1064">
        <f>IF(B1002="",0,1)</f>
        <v>0</v>
      </c>
    </row>
    <row r="1004" spans="1:15" ht="9" customHeight="1">
      <c r="A1004" s="2223"/>
      <c r="B1004" s="2225"/>
      <c r="C1004" s="1061"/>
      <c r="D1004" s="1105" t="s">
        <v>193</v>
      </c>
      <c r="E1004" s="2226"/>
      <c r="F1004" s="2225"/>
      <c r="G1004" s="2227"/>
      <c r="H1004" s="2227"/>
      <c r="I1004" s="2228"/>
      <c r="J1004" s="2227"/>
      <c r="K1004" s="2230"/>
      <c r="L1004" s="2231"/>
      <c r="M1004" s="2232"/>
      <c r="N1004" s="2221"/>
    </row>
    <row r="1005" spans="1:15" ht="9" customHeight="1">
      <c r="A1005" s="2224"/>
      <c r="B1005" s="2225"/>
      <c r="C1005" s="1061"/>
      <c r="D1005" s="1106" t="s">
        <v>194</v>
      </c>
      <c r="E1005" s="2226"/>
      <c r="F1005" s="2225"/>
      <c r="G1005" s="2227"/>
      <c r="H1005" s="2227"/>
      <c r="I1005" s="2229"/>
      <c r="J1005" s="2227"/>
      <c r="K1005" s="2231"/>
      <c r="L1005" s="2231"/>
      <c r="M1005" s="2229"/>
      <c r="N1005" s="2222"/>
      <c r="O1005" s="1064">
        <f>IF(B1004="",0,1)</f>
        <v>0</v>
      </c>
    </row>
    <row r="1006" spans="1:15" ht="9" customHeight="1">
      <c r="A1006" s="2223"/>
      <c r="B1006" s="2225"/>
      <c r="C1006" s="1061"/>
      <c r="D1006" s="1105" t="s">
        <v>193</v>
      </c>
      <c r="E1006" s="2226"/>
      <c r="F1006" s="2225"/>
      <c r="G1006" s="2227"/>
      <c r="H1006" s="2227"/>
      <c r="I1006" s="2228"/>
      <c r="J1006" s="2227"/>
      <c r="K1006" s="2230"/>
      <c r="L1006" s="2231"/>
      <c r="M1006" s="2232"/>
      <c r="N1006" s="2221"/>
    </row>
    <row r="1007" spans="1:15" ht="9" customHeight="1">
      <c r="A1007" s="2224"/>
      <c r="B1007" s="2225"/>
      <c r="C1007" s="1061"/>
      <c r="D1007" s="1106" t="s">
        <v>194</v>
      </c>
      <c r="E1007" s="2226"/>
      <c r="F1007" s="2225"/>
      <c r="G1007" s="2227"/>
      <c r="H1007" s="2227"/>
      <c r="I1007" s="2229"/>
      <c r="J1007" s="2227"/>
      <c r="K1007" s="2231"/>
      <c r="L1007" s="2231"/>
      <c r="M1007" s="2229"/>
      <c r="N1007" s="2222"/>
      <c r="O1007" s="1064">
        <f>IF(B1006="",0,1)</f>
        <v>0</v>
      </c>
    </row>
    <row r="1008" spans="1:15" ht="9" customHeight="1">
      <c r="A1008" s="2223"/>
      <c r="B1008" s="2225"/>
      <c r="C1008" s="1061"/>
      <c r="D1008" s="1105" t="s">
        <v>193</v>
      </c>
      <c r="E1008" s="2226"/>
      <c r="F1008" s="2225"/>
      <c r="G1008" s="2227"/>
      <c r="H1008" s="2227"/>
      <c r="I1008" s="2228"/>
      <c r="J1008" s="2227"/>
      <c r="K1008" s="2230"/>
      <c r="L1008" s="2231"/>
      <c r="M1008" s="2232"/>
      <c r="N1008" s="2221"/>
    </row>
    <row r="1009" spans="1:19" ht="9" customHeight="1">
      <c r="A1009" s="2224"/>
      <c r="B1009" s="2225"/>
      <c r="C1009" s="1061"/>
      <c r="D1009" s="1106" t="s">
        <v>194</v>
      </c>
      <c r="E1009" s="2226"/>
      <c r="F1009" s="2225"/>
      <c r="G1009" s="2227"/>
      <c r="H1009" s="2227"/>
      <c r="I1009" s="2229"/>
      <c r="J1009" s="2227"/>
      <c r="K1009" s="2231"/>
      <c r="L1009" s="2231"/>
      <c r="M1009" s="2229"/>
      <c r="N1009" s="2222"/>
      <c r="O1009" s="1064">
        <f>IF(B1008="",0,1)</f>
        <v>0</v>
      </c>
    </row>
    <row r="1010" spans="1:19" ht="9" customHeight="1">
      <c r="A1010" s="2223"/>
      <c r="B1010" s="2225"/>
      <c r="C1010" s="1061"/>
      <c r="D1010" s="1105" t="s">
        <v>193</v>
      </c>
      <c r="E1010" s="2226"/>
      <c r="F1010" s="2225"/>
      <c r="G1010" s="2227"/>
      <c r="H1010" s="2227"/>
      <c r="I1010" s="2228"/>
      <c r="J1010" s="2227"/>
      <c r="K1010" s="2230"/>
      <c r="L1010" s="2231"/>
      <c r="M1010" s="2232"/>
      <c r="N1010" s="2221"/>
    </row>
    <row r="1011" spans="1:19" ht="9" customHeight="1" thickBot="1">
      <c r="A1011" s="2224"/>
      <c r="B1011" s="2225"/>
      <c r="C1011" s="1061"/>
      <c r="D1011" s="1106" t="s">
        <v>194</v>
      </c>
      <c r="E1011" s="2226"/>
      <c r="F1011" s="2225"/>
      <c r="G1011" s="2227"/>
      <c r="H1011" s="2227"/>
      <c r="I1011" s="2229"/>
      <c r="J1011" s="2227"/>
      <c r="K1011" s="2231"/>
      <c r="L1011" s="2231"/>
      <c r="M1011" s="2229"/>
      <c r="N1011" s="2222"/>
      <c r="O1011" s="1064">
        <f>IF(B1010="",0,1)</f>
        <v>0</v>
      </c>
    </row>
    <row r="1012" spans="1:19">
      <c r="A1012" s="2212" t="s">
        <v>466</v>
      </c>
      <c r="B1012" s="2215" t="s">
        <v>2311</v>
      </c>
      <c r="C1012" s="2215"/>
      <c r="D1012" s="2218"/>
      <c r="E1012" s="2215" t="s">
        <v>94</v>
      </c>
      <c r="F1012" s="2215"/>
      <c r="G1012" s="2194" t="s">
        <v>93</v>
      </c>
      <c r="H1012" s="2194"/>
      <c r="I1012" s="2194" t="s">
        <v>406</v>
      </c>
      <c r="J1012" s="2194" t="s">
        <v>1909</v>
      </c>
      <c r="K1012" s="2194" t="s">
        <v>1910</v>
      </c>
      <c r="L1012" s="2195"/>
      <c r="M1012" s="2194" t="s">
        <v>1911</v>
      </c>
      <c r="N1012" s="2200" t="s">
        <v>404</v>
      </c>
      <c r="O1012" s="1064">
        <f>SUM(O965:O1011)</f>
        <v>0</v>
      </c>
    </row>
    <row r="1013" spans="1:19" ht="12.75" customHeight="1">
      <c r="A1013" s="2213"/>
      <c r="B1013" s="2216"/>
      <c r="C1013" s="2219"/>
      <c r="D1013" s="2216"/>
      <c r="E1013" s="2216"/>
      <c r="F1013" s="2219"/>
      <c r="G1013" s="2196"/>
      <c r="H1013" s="2196"/>
      <c r="I1013" s="2196"/>
      <c r="J1013" s="2197"/>
      <c r="K1013" s="2196"/>
      <c r="L1013" s="2197"/>
      <c r="M1013" s="2196"/>
      <c r="N1013" s="2201"/>
      <c r="O1013" s="2206"/>
    </row>
    <row r="1014" spans="1:19" ht="12.75" customHeight="1">
      <c r="A1014" s="2214"/>
      <c r="B1014" s="2217"/>
      <c r="C1014" s="2220"/>
      <c r="D1014" s="2217"/>
      <c r="E1014" s="2217"/>
      <c r="F1014" s="2220"/>
      <c r="G1014" s="1059"/>
      <c r="H1014" s="1059" t="s">
        <v>405</v>
      </c>
      <c r="I1014" s="2198"/>
      <c r="J1014" s="2199"/>
      <c r="K1014" s="2198"/>
      <c r="L1014" s="2199"/>
      <c r="M1014" s="2198"/>
      <c r="N1014" s="2202"/>
      <c r="O1014" s="2206"/>
    </row>
    <row r="1015" spans="1:19" ht="9" customHeight="1">
      <c r="A1015" s="1093" t="s">
        <v>1558</v>
      </c>
      <c r="B1015" s="2184">
        <v>1</v>
      </c>
      <c r="C1015" s="2182"/>
      <c r="D1015" s="1638"/>
      <c r="E1015" s="2180">
        <f>SUM(E962:E1011)</f>
        <v>400</v>
      </c>
      <c r="F1015" s="2184"/>
      <c r="G1015" s="2207">
        <f>SUM(G962:H1011)</f>
        <v>123000</v>
      </c>
      <c r="H1015" s="2208"/>
      <c r="I1015" s="2192">
        <v>1</v>
      </c>
      <c r="J1015" s="2185">
        <f>G1015*I1015</f>
        <v>123000</v>
      </c>
      <c r="K1015" s="1057"/>
      <c r="L1015" s="1058" t="s">
        <v>193</v>
      </c>
      <c r="M1015" s="2187"/>
      <c r="N1015" s="2176"/>
    </row>
    <row r="1016" spans="1:19" ht="9" customHeight="1">
      <c r="A1016" s="1094" t="s">
        <v>407</v>
      </c>
      <c r="B1016" s="2181"/>
      <c r="C1016" s="1641"/>
      <c r="D1016" s="1642"/>
      <c r="E1016" s="2183"/>
      <c r="F1016" s="2181"/>
      <c r="G1016" s="2209"/>
      <c r="H1016" s="2210"/>
      <c r="I1016" s="2177"/>
      <c r="J1016" s="2186"/>
      <c r="K1016" s="1057" t="str">
        <f>IF('Page 7'!Z753=1,"X",IF('Page 7'!Z756=1,"X",""))</f>
        <v/>
      </c>
      <c r="L1016" s="1055" t="s">
        <v>194</v>
      </c>
      <c r="M1016" s="2177"/>
      <c r="N1016" s="2177"/>
    </row>
    <row r="1017" spans="1:19" ht="9" customHeight="1">
      <c r="A1017" s="2204">
        <f>A964</f>
        <v>0</v>
      </c>
      <c r="B1017" s="2184">
        <f>O1012</f>
        <v>0</v>
      </c>
      <c r="C1017" s="2182"/>
      <c r="D1017" s="1638"/>
      <c r="E1017" s="2180">
        <f>SUM(E964:E1011)</f>
        <v>0</v>
      </c>
      <c r="F1017" s="2184"/>
      <c r="G1017" s="2188"/>
      <c r="H1017" s="2189"/>
      <c r="I1017" s="2192" t="e">
        <f>'10% Package Page 8'!O$23</f>
        <v>#DIV/0!</v>
      </c>
      <c r="J1017" s="2185" t="e">
        <f>G1017*I1017</f>
        <v>#DIV/0!</v>
      </c>
      <c r="K1017" s="1057" t="str">
        <f>IF('Page 7'!$Z$39+'Page 7'!$Z$42&lt;1,"X","")</f>
        <v>X</v>
      </c>
      <c r="L1017" s="1058" t="s">
        <v>193</v>
      </c>
      <c r="M1017" s="2193"/>
      <c r="N1017" s="2174"/>
      <c r="P1017" s="1064" t="s">
        <v>418</v>
      </c>
      <c r="Q1017" s="1064" t="s">
        <v>2115</v>
      </c>
      <c r="R1017" s="1064" t="s">
        <v>2234</v>
      </c>
      <c r="S1017" s="1064" t="s">
        <v>2235</v>
      </c>
    </row>
    <row r="1018" spans="1:19" ht="9" customHeight="1">
      <c r="A1018" s="2205"/>
      <c r="B1018" s="2181"/>
      <c r="C1018" s="1641"/>
      <c r="D1018" s="1642"/>
      <c r="E1018" s="2183"/>
      <c r="F1018" s="2181"/>
      <c r="G1018" s="2190"/>
      <c r="H1018" s="2191"/>
      <c r="I1018" s="2177"/>
      <c r="J1018" s="2186"/>
      <c r="K1018" s="1057" t="str">
        <f>IF('Page 7'!$Z$39=1,"X",IF('Page 7'!$Z$42=1,"X",""))</f>
        <v/>
      </c>
      <c r="L1018" s="1055" t="s">
        <v>194</v>
      </c>
      <c r="M1018" s="2175"/>
      <c r="N1018" s="2175"/>
      <c r="P1018" s="1064">
        <f>B1017</f>
        <v>0</v>
      </c>
      <c r="Q1018" s="1070">
        <f>E1017</f>
        <v>0</v>
      </c>
      <c r="R1018" s="1070">
        <f>G1017</f>
        <v>0</v>
      </c>
      <c r="S1018" s="1070" t="e">
        <f>J1017</f>
        <v>#DIV/0!</v>
      </c>
    </row>
    <row r="1019" spans="1:19" ht="30.75" customHeight="1">
      <c r="A1019" s="2203" t="s">
        <v>95</v>
      </c>
      <c r="B1019" s="1637"/>
      <c r="C1019" s="1637"/>
      <c r="D1019" s="1637"/>
      <c r="E1019" s="1637"/>
      <c r="F1019" s="1637"/>
      <c r="G1019" s="1637"/>
      <c r="H1019" s="1637"/>
      <c r="I1019" s="1637"/>
      <c r="J1019" s="1637"/>
      <c r="K1019" s="1637"/>
      <c r="L1019" s="1637"/>
      <c r="M1019" s="1637"/>
      <c r="N1019" s="1637"/>
    </row>
    <row r="1020" spans="1:19" ht="25.5" customHeight="1">
      <c r="A1020" s="2172" t="s">
        <v>2375</v>
      </c>
      <c r="B1020" s="2173"/>
      <c r="C1020" s="2173"/>
      <c r="D1020" s="2173"/>
      <c r="E1020" s="2173"/>
      <c r="F1020" s="2173"/>
      <c r="G1020" s="2173"/>
      <c r="H1020" s="2173"/>
      <c r="I1020" s="2173"/>
      <c r="J1020" s="2173"/>
      <c r="K1020" s="2173"/>
      <c r="L1020" s="2173"/>
      <c r="M1020" s="2173"/>
      <c r="N1020" s="2173"/>
    </row>
    <row r="1021" spans="1:19" ht="15.75">
      <c r="A1021" s="1649" t="s">
        <v>1900</v>
      </c>
      <c r="B1021" s="1586"/>
      <c r="C1021" s="1586"/>
      <c r="D1021" s="1586"/>
      <c r="E1021" s="1586"/>
      <c r="F1021" s="1586"/>
      <c r="G1021" s="1586"/>
      <c r="H1021" s="1586"/>
      <c r="I1021" s="1586"/>
      <c r="J1021" s="1586"/>
      <c r="K1021" s="1586"/>
      <c r="L1021" s="1586"/>
      <c r="M1021" s="1586"/>
      <c r="N1021" s="1586"/>
    </row>
    <row r="1022" spans="1:19" ht="15.75">
      <c r="A1022" s="2211" t="s">
        <v>1901</v>
      </c>
      <c r="B1022" s="1586"/>
      <c r="C1022" s="1586"/>
      <c r="D1022" s="1586"/>
      <c r="E1022" s="1586"/>
      <c r="F1022" s="1586"/>
      <c r="G1022" s="1586"/>
      <c r="H1022" s="1586"/>
      <c r="I1022" s="1586"/>
      <c r="J1022" s="1586"/>
      <c r="K1022" s="1586"/>
      <c r="L1022" s="1586"/>
      <c r="M1022" s="1586"/>
      <c r="N1022" s="1586"/>
    </row>
    <row r="1023" spans="1:19" ht="16.5" thickBot="1">
      <c r="A1023" s="2211" t="s">
        <v>2236</v>
      </c>
      <c r="B1023" s="1586"/>
      <c r="C1023" s="1586"/>
      <c r="D1023" s="1586"/>
      <c r="E1023" s="1586"/>
      <c r="F1023" s="1586"/>
      <c r="G1023" s="1586"/>
      <c r="H1023" s="1586"/>
      <c r="I1023" s="1586"/>
      <c r="J1023" s="1586"/>
      <c r="K1023" s="1586"/>
      <c r="L1023" s="1586"/>
      <c r="M1023" s="1586"/>
      <c r="N1023" s="1586"/>
    </row>
    <row r="1024" spans="1:19">
      <c r="A1024" s="2212" t="s">
        <v>466</v>
      </c>
      <c r="B1024" s="2215" t="s">
        <v>2311</v>
      </c>
      <c r="C1024" s="2215"/>
      <c r="D1024" s="2218"/>
      <c r="E1024" s="2215" t="s">
        <v>94</v>
      </c>
      <c r="F1024" s="2215"/>
      <c r="G1024" s="2194" t="s">
        <v>93</v>
      </c>
      <c r="H1024" s="2194"/>
      <c r="I1024" s="2194" t="s">
        <v>406</v>
      </c>
      <c r="J1024" s="2194" t="s">
        <v>1909</v>
      </c>
      <c r="K1024" s="2194" t="s">
        <v>1910</v>
      </c>
      <c r="L1024" s="2195"/>
      <c r="M1024" s="2194" t="s">
        <v>1911</v>
      </c>
      <c r="N1024" s="2200" t="s">
        <v>404</v>
      </c>
      <c r="O1024" s="1064">
        <f>SUM(O1021:O1023)</f>
        <v>0</v>
      </c>
    </row>
    <row r="1025" spans="1:19" ht="12.75" customHeight="1">
      <c r="A1025" s="2213"/>
      <c r="B1025" s="2216"/>
      <c r="C1025" s="2219"/>
      <c r="D1025" s="2216"/>
      <c r="E1025" s="2216"/>
      <c r="F1025" s="2219"/>
      <c r="G1025" s="2196"/>
      <c r="H1025" s="2196"/>
      <c r="I1025" s="2196"/>
      <c r="J1025" s="2197"/>
      <c r="K1025" s="2196"/>
      <c r="L1025" s="2197"/>
      <c r="M1025" s="2196"/>
      <c r="N1025" s="2201"/>
      <c r="O1025" s="2206"/>
    </row>
    <row r="1026" spans="1:19" ht="12.75" customHeight="1">
      <c r="A1026" s="2214"/>
      <c r="B1026" s="2217"/>
      <c r="C1026" s="2220"/>
      <c r="D1026" s="2217"/>
      <c r="E1026" s="2217"/>
      <c r="F1026" s="2220"/>
      <c r="G1026" s="1059"/>
      <c r="H1026" s="1059" t="s">
        <v>405</v>
      </c>
      <c r="I1026" s="2198"/>
      <c r="J1026" s="2199"/>
      <c r="K1026" s="2198"/>
      <c r="L1026" s="2199"/>
      <c r="M1026" s="2198"/>
      <c r="N1026" s="2202"/>
      <c r="O1026" s="2206"/>
    </row>
    <row r="1027" spans="1:19">
      <c r="A1027" s="1060" t="s">
        <v>1558</v>
      </c>
      <c r="B1027" s="2184">
        <v>1</v>
      </c>
      <c r="C1027" s="2182"/>
      <c r="D1027" s="1638"/>
      <c r="E1027" s="2180">
        <f>SUM(E1021:E1023)</f>
        <v>0</v>
      </c>
      <c r="F1027" s="2184"/>
      <c r="G1027" s="2207">
        <f>SUM(G1021:H1023)</f>
        <v>0</v>
      </c>
      <c r="H1027" s="2208"/>
      <c r="I1027" s="2192">
        <v>1</v>
      </c>
      <c r="J1027" s="2185">
        <f>G1027*I1027</f>
        <v>0</v>
      </c>
      <c r="K1027" s="1057"/>
      <c r="L1027" s="1058" t="s">
        <v>193</v>
      </c>
      <c r="M1027" s="2187"/>
      <c r="N1027" s="2176"/>
    </row>
    <row r="1028" spans="1:19">
      <c r="A1028" s="1065" t="s">
        <v>407</v>
      </c>
      <c r="B1028" s="2181"/>
      <c r="C1028" s="1641"/>
      <c r="D1028" s="1642"/>
      <c r="E1028" s="2183"/>
      <c r="F1028" s="2181"/>
      <c r="G1028" s="2209"/>
      <c r="H1028" s="2210"/>
      <c r="I1028" s="2177"/>
      <c r="J1028" s="2186"/>
      <c r="K1028" s="1057" t="str">
        <f>IF('Page 7'!Z815=1,"X",IF('Page 7'!Z818=1,"X",""))</f>
        <v/>
      </c>
      <c r="L1028" s="1055" t="s">
        <v>194</v>
      </c>
      <c r="M1028" s="2177"/>
      <c r="N1028" s="2177"/>
      <c r="P1028" s="1064" t="s">
        <v>1307</v>
      </c>
      <c r="Q1028" s="1064" t="s">
        <v>1307</v>
      </c>
      <c r="R1028" s="1064" t="s">
        <v>1307</v>
      </c>
      <c r="S1028" s="1064" t="s">
        <v>1307</v>
      </c>
    </row>
    <row r="1029" spans="1:19">
      <c r="A1029" s="2178"/>
      <c r="B1029" s="2180">
        <f>P1030</f>
        <v>0</v>
      </c>
      <c r="C1029" s="2182"/>
      <c r="D1029" s="1638"/>
      <c r="E1029" s="2180">
        <f>Q1030</f>
        <v>0</v>
      </c>
      <c r="F1029" s="2184"/>
      <c r="G1029" s="2188">
        <f>R1030</f>
        <v>1</v>
      </c>
      <c r="H1029" s="2189"/>
      <c r="I1029" s="2192" t="e">
        <f>'10% Package Page 8'!O$23</f>
        <v>#DIV/0!</v>
      </c>
      <c r="J1029" s="2185" t="e">
        <f>S1030</f>
        <v>#DIV/0!</v>
      </c>
      <c r="K1029" s="1057" t="str">
        <f>IF('Page 7'!$Z$39+'Page 7'!$Z$42&lt;1,"X","")</f>
        <v>X</v>
      </c>
      <c r="L1029" s="1058" t="s">
        <v>193</v>
      </c>
      <c r="M1029" s="2193"/>
      <c r="N1029" s="2174"/>
      <c r="P1029" s="1064" t="s">
        <v>2311</v>
      </c>
      <c r="Q1029" s="1064" t="s">
        <v>2115</v>
      </c>
      <c r="R1029" s="1064" t="s">
        <v>2234</v>
      </c>
      <c r="S1029" s="1064" t="s">
        <v>2235</v>
      </c>
    </row>
    <row r="1030" spans="1:19">
      <c r="A1030" s="2179"/>
      <c r="B1030" s="2181"/>
      <c r="C1030" s="1641"/>
      <c r="D1030" s="1642"/>
      <c r="E1030" s="2183"/>
      <c r="F1030" s="2181"/>
      <c r="G1030" s="2190"/>
      <c r="H1030" s="2191"/>
      <c r="I1030" s="2177"/>
      <c r="J1030" s="2186"/>
      <c r="K1030" s="1057" t="str">
        <f>IF('Page 7'!$Z$39=1,"X",IF('Page 7'!$Z$42=1,"X",""))</f>
        <v/>
      </c>
      <c r="L1030" s="1055" t="s">
        <v>194</v>
      </c>
      <c r="M1030" s="2175"/>
      <c r="N1030" s="2175"/>
      <c r="P1030" s="1070">
        <f>SUM(P1:P1029)</f>
        <v>0</v>
      </c>
      <c r="Q1030" s="1070">
        <f>SUM(Q1:Q1029)</f>
        <v>0</v>
      </c>
      <c r="R1030" s="1070">
        <f>SUM(R1:R1029)</f>
        <v>1</v>
      </c>
      <c r="S1030" s="1070" t="e">
        <f>SUM(S1:S1029)</f>
        <v>#DIV/0!</v>
      </c>
    </row>
    <row r="1072" spans="1:14" ht="12.75" customHeight="1">
      <c r="A1072" s="2172"/>
      <c r="B1072" s="2173"/>
      <c r="C1072" s="2173"/>
      <c r="D1072" s="2173"/>
      <c r="E1072" s="2173"/>
      <c r="F1072" s="2173"/>
      <c r="G1072" s="2173"/>
      <c r="H1072" s="2173"/>
      <c r="I1072" s="2173"/>
      <c r="J1072" s="2173"/>
      <c r="K1072" s="2173"/>
      <c r="L1072" s="2173"/>
      <c r="M1072" s="2173"/>
      <c r="N1072" s="2173"/>
    </row>
    <row r="1077" spans="1:14" ht="12.75" customHeight="1">
      <c r="A1077" s="2172" t="s">
        <v>2376</v>
      </c>
      <c r="B1077" s="2173"/>
      <c r="C1077" s="2173"/>
      <c r="D1077" s="2173"/>
      <c r="E1077" s="2173"/>
      <c r="F1077" s="2173"/>
      <c r="G1077" s="2173"/>
      <c r="H1077" s="2173"/>
      <c r="I1077" s="2173"/>
      <c r="J1077" s="2173"/>
      <c r="K1077" s="2173"/>
      <c r="L1077" s="2173"/>
      <c r="M1077" s="2173"/>
      <c r="N1077" s="2173"/>
    </row>
  </sheetData>
  <sheetProtection password="FEF7" sheet="1" objects="1" scenarios="1"/>
  <mergeCells count="4476">
    <mergeCell ref="A982:A983"/>
    <mergeCell ref="A984:A985"/>
    <mergeCell ref="B984:B985"/>
    <mergeCell ref="E984:E985"/>
    <mergeCell ref="F984:F985"/>
    <mergeCell ref="G984:H985"/>
    <mergeCell ref="B982:B983"/>
    <mergeCell ref="E982:E983"/>
    <mergeCell ref="F982:F983"/>
    <mergeCell ref="G982:H983"/>
    <mergeCell ref="A980:A981"/>
    <mergeCell ref="B980:B981"/>
    <mergeCell ref="E980:E981"/>
    <mergeCell ref="F980:F981"/>
    <mergeCell ref="G980:H981"/>
    <mergeCell ref="I980:I981"/>
    <mergeCell ref="F978:F979"/>
    <mergeCell ref="G978:H979"/>
    <mergeCell ref="I978:I979"/>
    <mergeCell ref="J978:J979"/>
    <mergeCell ref="I984:I985"/>
    <mergeCell ref="K978:L979"/>
    <mergeCell ref="K980:L981"/>
    <mergeCell ref="M978:M979"/>
    <mergeCell ref="N978:N979"/>
    <mergeCell ref="J980:J981"/>
    <mergeCell ref="K984:L985"/>
    <mergeCell ref="M980:M981"/>
    <mergeCell ref="N980:N981"/>
    <mergeCell ref="J982:J983"/>
    <mergeCell ref="M984:M985"/>
    <mergeCell ref="N984:N985"/>
    <mergeCell ref="K982:L983"/>
    <mergeCell ref="M982:M983"/>
    <mergeCell ref="N982:N983"/>
    <mergeCell ref="J984:J985"/>
    <mergeCell ref="I982:I983"/>
    <mergeCell ref="E972:E973"/>
    <mergeCell ref="F972:F973"/>
    <mergeCell ref="G972:H973"/>
    <mergeCell ref="I972:I973"/>
    <mergeCell ref="J972:J973"/>
    <mergeCell ref="K972:L973"/>
    <mergeCell ref="M972:M973"/>
    <mergeCell ref="N972:N973"/>
    <mergeCell ref="A974:A975"/>
    <mergeCell ref="B974:B975"/>
    <mergeCell ref="E974:E975"/>
    <mergeCell ref="F974:F975"/>
    <mergeCell ref="G974:H975"/>
    <mergeCell ref="I974:I975"/>
    <mergeCell ref="J974:J975"/>
    <mergeCell ref="K974:L975"/>
    <mergeCell ref="M974:M975"/>
    <mergeCell ref="N974:N975"/>
    <mergeCell ref="A976:A977"/>
    <mergeCell ref="B976:B977"/>
    <mergeCell ref="E976:E977"/>
    <mergeCell ref="F976:F977"/>
    <mergeCell ref="G976:H977"/>
    <mergeCell ref="I976:I977"/>
    <mergeCell ref="J976:J977"/>
    <mergeCell ref="K976:L977"/>
    <mergeCell ref="M976:M977"/>
    <mergeCell ref="N976:N977"/>
    <mergeCell ref="A978:A979"/>
    <mergeCell ref="B978:B979"/>
    <mergeCell ref="E978:E979"/>
    <mergeCell ref="A912:A913"/>
    <mergeCell ref="B912:B913"/>
    <mergeCell ref="E912:E913"/>
    <mergeCell ref="F912:F913"/>
    <mergeCell ref="G912:H913"/>
    <mergeCell ref="I912:I913"/>
    <mergeCell ref="J912:J913"/>
    <mergeCell ref="K912:L913"/>
    <mergeCell ref="M912:M913"/>
    <mergeCell ref="N912:N913"/>
    <mergeCell ref="A914:A915"/>
    <mergeCell ref="B914:B915"/>
    <mergeCell ref="E914:E915"/>
    <mergeCell ref="F914:F915"/>
    <mergeCell ref="G914:H915"/>
    <mergeCell ref="I914:I915"/>
    <mergeCell ref="J914:J915"/>
    <mergeCell ref="K914:L915"/>
    <mergeCell ref="M914:M915"/>
    <mergeCell ref="N914:N915"/>
    <mergeCell ref="A908:A909"/>
    <mergeCell ref="B908:B909"/>
    <mergeCell ref="E908:E909"/>
    <mergeCell ref="F908:F909"/>
    <mergeCell ref="G908:H909"/>
    <mergeCell ref="I908:I909"/>
    <mergeCell ref="J908:J909"/>
    <mergeCell ref="K908:L909"/>
    <mergeCell ref="M908:M909"/>
    <mergeCell ref="N908:N909"/>
    <mergeCell ref="A910:A911"/>
    <mergeCell ref="B910:B911"/>
    <mergeCell ref="E910:E911"/>
    <mergeCell ref="F910:F911"/>
    <mergeCell ref="G910:H911"/>
    <mergeCell ref="I910:I911"/>
    <mergeCell ref="J910:J911"/>
    <mergeCell ref="K910:L911"/>
    <mergeCell ref="M910:M911"/>
    <mergeCell ref="N910:N911"/>
    <mergeCell ref="E904:E905"/>
    <mergeCell ref="F904:F905"/>
    <mergeCell ref="G904:H905"/>
    <mergeCell ref="I904:I905"/>
    <mergeCell ref="J904:J905"/>
    <mergeCell ref="K904:L905"/>
    <mergeCell ref="M904:M905"/>
    <mergeCell ref="N904:N905"/>
    <mergeCell ref="A906:A907"/>
    <mergeCell ref="B906:B907"/>
    <mergeCell ref="E906:E907"/>
    <mergeCell ref="F906:F907"/>
    <mergeCell ref="G906:H907"/>
    <mergeCell ref="I906:I907"/>
    <mergeCell ref="J906:J907"/>
    <mergeCell ref="K906:L907"/>
    <mergeCell ref="M906:M907"/>
    <mergeCell ref="N906:N907"/>
    <mergeCell ref="A846:A847"/>
    <mergeCell ref="B846:B847"/>
    <mergeCell ref="E846:E847"/>
    <mergeCell ref="F846:F847"/>
    <mergeCell ref="G846:H847"/>
    <mergeCell ref="I846:I847"/>
    <mergeCell ref="J846:J847"/>
    <mergeCell ref="K846:L847"/>
    <mergeCell ref="M846:M847"/>
    <mergeCell ref="N846:N847"/>
    <mergeCell ref="A900:A901"/>
    <mergeCell ref="B900:B901"/>
    <mergeCell ref="E900:E901"/>
    <mergeCell ref="F900:F901"/>
    <mergeCell ref="G900:H901"/>
    <mergeCell ref="I900:I901"/>
    <mergeCell ref="J900:J901"/>
    <mergeCell ref="K900:L901"/>
    <mergeCell ref="M900:M901"/>
    <mergeCell ref="N900:N901"/>
    <mergeCell ref="N848:N849"/>
    <mergeCell ref="A850:A851"/>
    <mergeCell ref="B850:B851"/>
    <mergeCell ref="E850:E851"/>
    <mergeCell ref="F850:F851"/>
    <mergeCell ref="G850:H851"/>
    <mergeCell ref="I850:I851"/>
    <mergeCell ref="J850:J851"/>
    <mergeCell ref="K850:L851"/>
    <mergeCell ref="M850:M851"/>
    <mergeCell ref="A848:A849"/>
    <mergeCell ref="B848:B849"/>
    <mergeCell ref="A842:A843"/>
    <mergeCell ref="B842:B843"/>
    <mergeCell ref="E842:E843"/>
    <mergeCell ref="F842:F843"/>
    <mergeCell ref="G842:H843"/>
    <mergeCell ref="I842:I843"/>
    <mergeCell ref="J842:J843"/>
    <mergeCell ref="K842:L843"/>
    <mergeCell ref="M842:M843"/>
    <mergeCell ref="N842:N843"/>
    <mergeCell ref="A844:A845"/>
    <mergeCell ref="B844:B845"/>
    <mergeCell ref="E844:E845"/>
    <mergeCell ref="F844:F845"/>
    <mergeCell ref="G844:H845"/>
    <mergeCell ref="I844:I845"/>
    <mergeCell ref="J844:J845"/>
    <mergeCell ref="K844:L845"/>
    <mergeCell ref="M844:M845"/>
    <mergeCell ref="N844:N845"/>
    <mergeCell ref="I836:I837"/>
    <mergeCell ref="J836:J837"/>
    <mergeCell ref="K836:L837"/>
    <mergeCell ref="M836:M837"/>
    <mergeCell ref="N836:N837"/>
    <mergeCell ref="A838:A839"/>
    <mergeCell ref="B838:B839"/>
    <mergeCell ref="E838:E839"/>
    <mergeCell ref="F838:F839"/>
    <mergeCell ref="G838:H839"/>
    <mergeCell ref="I838:I839"/>
    <mergeCell ref="J838:J839"/>
    <mergeCell ref="K838:L839"/>
    <mergeCell ref="M838:M839"/>
    <mergeCell ref="N838:N839"/>
    <mergeCell ref="A840:A841"/>
    <mergeCell ref="B840:B841"/>
    <mergeCell ref="E840:E841"/>
    <mergeCell ref="F840:F841"/>
    <mergeCell ref="G840:H841"/>
    <mergeCell ref="I840:I841"/>
    <mergeCell ref="J840:J841"/>
    <mergeCell ref="K840:L841"/>
    <mergeCell ref="M840:M841"/>
    <mergeCell ref="N840:N841"/>
    <mergeCell ref="A776:A777"/>
    <mergeCell ref="B776:B777"/>
    <mergeCell ref="E776:E777"/>
    <mergeCell ref="F776:F777"/>
    <mergeCell ref="G776:H777"/>
    <mergeCell ref="I776:I777"/>
    <mergeCell ref="J776:J777"/>
    <mergeCell ref="K776:L777"/>
    <mergeCell ref="M776:M777"/>
    <mergeCell ref="N776:N777"/>
    <mergeCell ref="A778:A779"/>
    <mergeCell ref="B778:B779"/>
    <mergeCell ref="E778:E779"/>
    <mergeCell ref="F778:F779"/>
    <mergeCell ref="G778:H779"/>
    <mergeCell ref="I778:I779"/>
    <mergeCell ref="J778:J779"/>
    <mergeCell ref="K778:L779"/>
    <mergeCell ref="M778:M779"/>
    <mergeCell ref="N778:N779"/>
    <mergeCell ref="A772:A773"/>
    <mergeCell ref="B772:B773"/>
    <mergeCell ref="E772:E773"/>
    <mergeCell ref="F772:F773"/>
    <mergeCell ref="G772:H773"/>
    <mergeCell ref="I772:I773"/>
    <mergeCell ref="J772:J773"/>
    <mergeCell ref="K772:L773"/>
    <mergeCell ref="M772:M773"/>
    <mergeCell ref="N772:N773"/>
    <mergeCell ref="A774:A775"/>
    <mergeCell ref="B774:B775"/>
    <mergeCell ref="E774:E775"/>
    <mergeCell ref="F774:F775"/>
    <mergeCell ref="G774:H775"/>
    <mergeCell ref="I774:I775"/>
    <mergeCell ref="J774:J775"/>
    <mergeCell ref="K774:L775"/>
    <mergeCell ref="M774:M775"/>
    <mergeCell ref="N774:N775"/>
    <mergeCell ref="E768:E769"/>
    <mergeCell ref="F768:F769"/>
    <mergeCell ref="G768:H769"/>
    <mergeCell ref="I768:I769"/>
    <mergeCell ref="J768:J769"/>
    <mergeCell ref="K768:L769"/>
    <mergeCell ref="M768:M769"/>
    <mergeCell ref="N768:N769"/>
    <mergeCell ref="A770:A771"/>
    <mergeCell ref="B770:B771"/>
    <mergeCell ref="E770:E771"/>
    <mergeCell ref="F770:F771"/>
    <mergeCell ref="G770:H771"/>
    <mergeCell ref="I770:I771"/>
    <mergeCell ref="J770:J771"/>
    <mergeCell ref="K770:L771"/>
    <mergeCell ref="M770:M771"/>
    <mergeCell ref="N770:N771"/>
    <mergeCell ref="A710:A711"/>
    <mergeCell ref="B710:B711"/>
    <mergeCell ref="E710:E711"/>
    <mergeCell ref="F710:F711"/>
    <mergeCell ref="G710:H711"/>
    <mergeCell ref="I710:I711"/>
    <mergeCell ref="J710:J711"/>
    <mergeCell ref="K710:L711"/>
    <mergeCell ref="M710:M711"/>
    <mergeCell ref="N710:N711"/>
    <mergeCell ref="A764:A765"/>
    <mergeCell ref="B764:B765"/>
    <mergeCell ref="E764:E765"/>
    <mergeCell ref="F764:F765"/>
    <mergeCell ref="G764:H765"/>
    <mergeCell ref="I764:I765"/>
    <mergeCell ref="J764:J765"/>
    <mergeCell ref="K764:L765"/>
    <mergeCell ref="M764:M765"/>
    <mergeCell ref="N764:N765"/>
    <mergeCell ref="N712:N713"/>
    <mergeCell ref="A714:A715"/>
    <mergeCell ref="B714:B715"/>
    <mergeCell ref="E714:E715"/>
    <mergeCell ref="F714:F715"/>
    <mergeCell ref="G714:H715"/>
    <mergeCell ref="I714:I715"/>
    <mergeCell ref="J714:J715"/>
    <mergeCell ref="K714:L715"/>
    <mergeCell ref="M714:M715"/>
    <mergeCell ref="A712:A713"/>
    <mergeCell ref="B712:B713"/>
    <mergeCell ref="A706:A707"/>
    <mergeCell ref="B706:B707"/>
    <mergeCell ref="E706:E707"/>
    <mergeCell ref="F706:F707"/>
    <mergeCell ref="G706:H707"/>
    <mergeCell ref="I706:I707"/>
    <mergeCell ref="J706:J707"/>
    <mergeCell ref="K706:L707"/>
    <mergeCell ref="M706:M707"/>
    <mergeCell ref="N706:N707"/>
    <mergeCell ref="A708:A709"/>
    <mergeCell ref="B708:B709"/>
    <mergeCell ref="E708:E709"/>
    <mergeCell ref="F708:F709"/>
    <mergeCell ref="G708:H709"/>
    <mergeCell ref="I708:I709"/>
    <mergeCell ref="J708:J709"/>
    <mergeCell ref="K708:L709"/>
    <mergeCell ref="M708:M709"/>
    <mergeCell ref="N708:N709"/>
    <mergeCell ref="I700:I701"/>
    <mergeCell ref="J700:J701"/>
    <mergeCell ref="K700:L701"/>
    <mergeCell ref="M700:M701"/>
    <mergeCell ref="N700:N701"/>
    <mergeCell ref="A702:A703"/>
    <mergeCell ref="B702:B703"/>
    <mergeCell ref="E702:E703"/>
    <mergeCell ref="F702:F703"/>
    <mergeCell ref="G702:H703"/>
    <mergeCell ref="I702:I703"/>
    <mergeCell ref="J702:J703"/>
    <mergeCell ref="K702:L703"/>
    <mergeCell ref="M702:M703"/>
    <mergeCell ref="N702:N703"/>
    <mergeCell ref="A704:A705"/>
    <mergeCell ref="B704:B705"/>
    <mergeCell ref="E704:E705"/>
    <mergeCell ref="F704:F705"/>
    <mergeCell ref="G704:H705"/>
    <mergeCell ref="I704:I705"/>
    <mergeCell ref="J704:J705"/>
    <mergeCell ref="K704:L705"/>
    <mergeCell ref="M704:M705"/>
    <mergeCell ref="N704:N705"/>
    <mergeCell ref="A638:A639"/>
    <mergeCell ref="B638:B639"/>
    <mergeCell ref="E638:E639"/>
    <mergeCell ref="F638:F639"/>
    <mergeCell ref="G638:H639"/>
    <mergeCell ref="I638:I639"/>
    <mergeCell ref="J638:J639"/>
    <mergeCell ref="K638:L639"/>
    <mergeCell ref="M638:M639"/>
    <mergeCell ref="N638:N639"/>
    <mergeCell ref="A640:A641"/>
    <mergeCell ref="B640:B641"/>
    <mergeCell ref="E640:E641"/>
    <mergeCell ref="F640:F641"/>
    <mergeCell ref="G640:H641"/>
    <mergeCell ref="I640:I641"/>
    <mergeCell ref="J640:J641"/>
    <mergeCell ref="K640:L641"/>
    <mergeCell ref="M640:M641"/>
    <mergeCell ref="N640:N641"/>
    <mergeCell ref="A634:A635"/>
    <mergeCell ref="B634:B635"/>
    <mergeCell ref="E634:E635"/>
    <mergeCell ref="F634:F635"/>
    <mergeCell ref="G634:H635"/>
    <mergeCell ref="I634:I635"/>
    <mergeCell ref="J634:J635"/>
    <mergeCell ref="K634:L635"/>
    <mergeCell ref="M634:M635"/>
    <mergeCell ref="N634:N635"/>
    <mergeCell ref="A636:A637"/>
    <mergeCell ref="B636:B637"/>
    <mergeCell ref="E636:E637"/>
    <mergeCell ref="F636:F637"/>
    <mergeCell ref="G636:H637"/>
    <mergeCell ref="I636:I637"/>
    <mergeCell ref="J636:J637"/>
    <mergeCell ref="K636:L637"/>
    <mergeCell ref="M636:M637"/>
    <mergeCell ref="N636:N637"/>
    <mergeCell ref="E630:E631"/>
    <mergeCell ref="F630:F631"/>
    <mergeCell ref="G630:H631"/>
    <mergeCell ref="I630:I631"/>
    <mergeCell ref="J630:J631"/>
    <mergeCell ref="K630:L631"/>
    <mergeCell ref="M630:M631"/>
    <mergeCell ref="N630:N631"/>
    <mergeCell ref="A632:A633"/>
    <mergeCell ref="B632:B633"/>
    <mergeCell ref="E632:E633"/>
    <mergeCell ref="F632:F633"/>
    <mergeCell ref="G632:H633"/>
    <mergeCell ref="I632:I633"/>
    <mergeCell ref="J632:J633"/>
    <mergeCell ref="K632:L633"/>
    <mergeCell ref="M632:M633"/>
    <mergeCell ref="N632:N633"/>
    <mergeCell ref="A574:A575"/>
    <mergeCell ref="B574:B575"/>
    <mergeCell ref="E574:E575"/>
    <mergeCell ref="F574:F575"/>
    <mergeCell ref="G574:H575"/>
    <mergeCell ref="I574:I575"/>
    <mergeCell ref="J574:J575"/>
    <mergeCell ref="K574:L575"/>
    <mergeCell ref="M574:M575"/>
    <mergeCell ref="N574:N575"/>
    <mergeCell ref="A626:A627"/>
    <mergeCell ref="B626:B627"/>
    <mergeCell ref="E626:E627"/>
    <mergeCell ref="F626:F627"/>
    <mergeCell ref="G626:H627"/>
    <mergeCell ref="I626:I627"/>
    <mergeCell ref="J626:J627"/>
    <mergeCell ref="K626:L627"/>
    <mergeCell ref="M626:M627"/>
    <mergeCell ref="N626:N627"/>
    <mergeCell ref="N576:N577"/>
    <mergeCell ref="A578:A579"/>
    <mergeCell ref="B578:B579"/>
    <mergeCell ref="E578:E579"/>
    <mergeCell ref="F578:F579"/>
    <mergeCell ref="G578:H579"/>
    <mergeCell ref="I578:I579"/>
    <mergeCell ref="J578:J579"/>
    <mergeCell ref="K578:L579"/>
    <mergeCell ref="M578:M579"/>
    <mergeCell ref="A576:A577"/>
    <mergeCell ref="B576:B577"/>
    <mergeCell ref="A570:A571"/>
    <mergeCell ref="B570:B571"/>
    <mergeCell ref="E570:E571"/>
    <mergeCell ref="F570:F571"/>
    <mergeCell ref="G570:H571"/>
    <mergeCell ref="I570:I571"/>
    <mergeCell ref="J570:J571"/>
    <mergeCell ref="K570:L571"/>
    <mergeCell ref="M570:M571"/>
    <mergeCell ref="N570:N571"/>
    <mergeCell ref="A572:A573"/>
    <mergeCell ref="B572:B573"/>
    <mergeCell ref="E572:E573"/>
    <mergeCell ref="F572:F573"/>
    <mergeCell ref="G572:H573"/>
    <mergeCell ref="I572:I573"/>
    <mergeCell ref="J572:J573"/>
    <mergeCell ref="K572:L573"/>
    <mergeCell ref="M572:M573"/>
    <mergeCell ref="N572:N573"/>
    <mergeCell ref="I564:I565"/>
    <mergeCell ref="J564:J565"/>
    <mergeCell ref="K564:L565"/>
    <mergeCell ref="M564:M565"/>
    <mergeCell ref="N564:N565"/>
    <mergeCell ref="A566:A567"/>
    <mergeCell ref="B566:B567"/>
    <mergeCell ref="E566:E567"/>
    <mergeCell ref="F566:F567"/>
    <mergeCell ref="G566:H567"/>
    <mergeCell ref="I566:I567"/>
    <mergeCell ref="J566:J567"/>
    <mergeCell ref="K566:L567"/>
    <mergeCell ref="M566:M567"/>
    <mergeCell ref="N566:N567"/>
    <mergeCell ref="A568:A569"/>
    <mergeCell ref="B568:B569"/>
    <mergeCell ref="E568:E569"/>
    <mergeCell ref="F568:F569"/>
    <mergeCell ref="G568:H569"/>
    <mergeCell ref="I568:I569"/>
    <mergeCell ref="J568:J569"/>
    <mergeCell ref="K568:L569"/>
    <mergeCell ref="M568:M569"/>
    <mergeCell ref="N568:N569"/>
    <mergeCell ref="A504:A505"/>
    <mergeCell ref="B504:B505"/>
    <mergeCell ref="E504:E505"/>
    <mergeCell ref="F504:F505"/>
    <mergeCell ref="G504:H505"/>
    <mergeCell ref="I504:I505"/>
    <mergeCell ref="J504:J505"/>
    <mergeCell ref="K504:L505"/>
    <mergeCell ref="M504:M505"/>
    <mergeCell ref="N504:N505"/>
    <mergeCell ref="A506:A507"/>
    <mergeCell ref="B506:B507"/>
    <mergeCell ref="E506:E507"/>
    <mergeCell ref="F506:F507"/>
    <mergeCell ref="G506:H507"/>
    <mergeCell ref="I506:I507"/>
    <mergeCell ref="J506:J507"/>
    <mergeCell ref="K506:L507"/>
    <mergeCell ref="M506:M507"/>
    <mergeCell ref="N506:N507"/>
    <mergeCell ref="A500:A501"/>
    <mergeCell ref="B500:B501"/>
    <mergeCell ref="E500:E501"/>
    <mergeCell ref="F500:F501"/>
    <mergeCell ref="G500:H501"/>
    <mergeCell ref="I500:I501"/>
    <mergeCell ref="J500:J501"/>
    <mergeCell ref="K500:L501"/>
    <mergeCell ref="M500:M501"/>
    <mergeCell ref="N500:N501"/>
    <mergeCell ref="A502:A503"/>
    <mergeCell ref="B502:B503"/>
    <mergeCell ref="E502:E503"/>
    <mergeCell ref="F502:F503"/>
    <mergeCell ref="G502:H503"/>
    <mergeCell ref="I502:I503"/>
    <mergeCell ref="J502:J503"/>
    <mergeCell ref="K502:L503"/>
    <mergeCell ref="M502:M503"/>
    <mergeCell ref="N502:N503"/>
    <mergeCell ref="E496:E497"/>
    <mergeCell ref="F496:F497"/>
    <mergeCell ref="G496:H497"/>
    <mergeCell ref="I496:I497"/>
    <mergeCell ref="J496:J497"/>
    <mergeCell ref="K496:L497"/>
    <mergeCell ref="M496:M497"/>
    <mergeCell ref="N496:N497"/>
    <mergeCell ref="A498:A499"/>
    <mergeCell ref="B498:B499"/>
    <mergeCell ref="E498:E499"/>
    <mergeCell ref="F498:F499"/>
    <mergeCell ref="G498:H499"/>
    <mergeCell ref="I498:I499"/>
    <mergeCell ref="J498:J499"/>
    <mergeCell ref="K498:L499"/>
    <mergeCell ref="M498:M499"/>
    <mergeCell ref="N498:N499"/>
    <mergeCell ref="A436:A437"/>
    <mergeCell ref="B436:B437"/>
    <mergeCell ref="E436:E437"/>
    <mergeCell ref="F436:F437"/>
    <mergeCell ref="G436:H437"/>
    <mergeCell ref="I436:I437"/>
    <mergeCell ref="J436:J437"/>
    <mergeCell ref="K436:L437"/>
    <mergeCell ref="M436:M437"/>
    <mergeCell ref="N436:N437"/>
    <mergeCell ref="A492:A493"/>
    <mergeCell ref="B492:B493"/>
    <mergeCell ref="E492:E493"/>
    <mergeCell ref="F492:F493"/>
    <mergeCell ref="G492:H493"/>
    <mergeCell ref="I492:I493"/>
    <mergeCell ref="J492:J493"/>
    <mergeCell ref="K492:L493"/>
    <mergeCell ref="M492:M493"/>
    <mergeCell ref="N492:N493"/>
    <mergeCell ref="N440:N441"/>
    <mergeCell ref="A442:A443"/>
    <mergeCell ref="B442:B443"/>
    <mergeCell ref="E442:E443"/>
    <mergeCell ref="F442:F443"/>
    <mergeCell ref="G442:H443"/>
    <mergeCell ref="I442:I443"/>
    <mergeCell ref="J442:J443"/>
    <mergeCell ref="K442:L443"/>
    <mergeCell ref="M442:M443"/>
    <mergeCell ref="N438:N439"/>
    <mergeCell ref="A440:A441"/>
    <mergeCell ref="A432:A433"/>
    <mergeCell ref="B432:B433"/>
    <mergeCell ref="E432:E433"/>
    <mergeCell ref="F432:F433"/>
    <mergeCell ref="G432:H433"/>
    <mergeCell ref="I432:I433"/>
    <mergeCell ref="J432:J433"/>
    <mergeCell ref="K432:L433"/>
    <mergeCell ref="M432:M433"/>
    <mergeCell ref="N432:N433"/>
    <mergeCell ref="A434:A435"/>
    <mergeCell ref="B434:B435"/>
    <mergeCell ref="E434:E435"/>
    <mergeCell ref="F434:F435"/>
    <mergeCell ref="G434:H435"/>
    <mergeCell ref="I434:I435"/>
    <mergeCell ref="J434:J435"/>
    <mergeCell ref="K434:L435"/>
    <mergeCell ref="M434:M435"/>
    <mergeCell ref="N434:N435"/>
    <mergeCell ref="A428:A429"/>
    <mergeCell ref="B428:B429"/>
    <mergeCell ref="E428:E429"/>
    <mergeCell ref="F428:F429"/>
    <mergeCell ref="G428:H429"/>
    <mergeCell ref="I428:I429"/>
    <mergeCell ref="J428:J429"/>
    <mergeCell ref="K428:L429"/>
    <mergeCell ref="M428:M429"/>
    <mergeCell ref="N428:N429"/>
    <mergeCell ref="A430:A431"/>
    <mergeCell ref="B430:B431"/>
    <mergeCell ref="E430:E431"/>
    <mergeCell ref="F430:F431"/>
    <mergeCell ref="G430:H431"/>
    <mergeCell ref="I430:I431"/>
    <mergeCell ref="J430:J431"/>
    <mergeCell ref="K430:L431"/>
    <mergeCell ref="M430:M431"/>
    <mergeCell ref="N430:N431"/>
    <mergeCell ref="E424:E425"/>
    <mergeCell ref="F424:F425"/>
    <mergeCell ref="G424:H425"/>
    <mergeCell ref="I424:I425"/>
    <mergeCell ref="J424:J425"/>
    <mergeCell ref="K424:L425"/>
    <mergeCell ref="M424:M425"/>
    <mergeCell ref="N424:N425"/>
    <mergeCell ref="A426:A427"/>
    <mergeCell ref="B426:B427"/>
    <mergeCell ref="E426:E427"/>
    <mergeCell ref="F426:F427"/>
    <mergeCell ref="G426:H427"/>
    <mergeCell ref="I426:I427"/>
    <mergeCell ref="J426:J427"/>
    <mergeCell ref="K426:L427"/>
    <mergeCell ref="M426:M427"/>
    <mergeCell ref="N426:N427"/>
    <mergeCell ref="A368:A369"/>
    <mergeCell ref="B368:B369"/>
    <mergeCell ref="E368:E369"/>
    <mergeCell ref="F368:F369"/>
    <mergeCell ref="G368:H369"/>
    <mergeCell ref="I368:I369"/>
    <mergeCell ref="J368:J369"/>
    <mergeCell ref="K368:L369"/>
    <mergeCell ref="M368:M369"/>
    <mergeCell ref="N368:N369"/>
    <mergeCell ref="A370:A371"/>
    <mergeCell ref="B370:B371"/>
    <mergeCell ref="E370:E371"/>
    <mergeCell ref="F370:F371"/>
    <mergeCell ref="G370:H371"/>
    <mergeCell ref="I370:I371"/>
    <mergeCell ref="J370:J371"/>
    <mergeCell ref="K370:L371"/>
    <mergeCell ref="M370:M371"/>
    <mergeCell ref="N370:N371"/>
    <mergeCell ref="A364:A365"/>
    <mergeCell ref="B364:B365"/>
    <mergeCell ref="E364:E365"/>
    <mergeCell ref="F364:F365"/>
    <mergeCell ref="G364:H365"/>
    <mergeCell ref="I364:I365"/>
    <mergeCell ref="J364:J365"/>
    <mergeCell ref="K364:L365"/>
    <mergeCell ref="M364:M365"/>
    <mergeCell ref="N364:N365"/>
    <mergeCell ref="A366:A367"/>
    <mergeCell ref="B366:B367"/>
    <mergeCell ref="E366:E367"/>
    <mergeCell ref="F366:F367"/>
    <mergeCell ref="G366:H367"/>
    <mergeCell ref="I366:I367"/>
    <mergeCell ref="J366:J367"/>
    <mergeCell ref="K366:L367"/>
    <mergeCell ref="M366:M367"/>
    <mergeCell ref="N366:N367"/>
    <mergeCell ref="E360:E361"/>
    <mergeCell ref="F360:F361"/>
    <mergeCell ref="G360:H361"/>
    <mergeCell ref="I360:I361"/>
    <mergeCell ref="J360:J361"/>
    <mergeCell ref="K360:L361"/>
    <mergeCell ref="M360:M361"/>
    <mergeCell ref="N360:N361"/>
    <mergeCell ref="A362:A363"/>
    <mergeCell ref="B362:B363"/>
    <mergeCell ref="E362:E363"/>
    <mergeCell ref="F362:F363"/>
    <mergeCell ref="G362:H363"/>
    <mergeCell ref="I362:I363"/>
    <mergeCell ref="J362:J363"/>
    <mergeCell ref="K362:L363"/>
    <mergeCell ref="M362:M363"/>
    <mergeCell ref="N362:N363"/>
    <mergeCell ref="A302:A303"/>
    <mergeCell ref="B302:B303"/>
    <mergeCell ref="E302:E303"/>
    <mergeCell ref="F302:F303"/>
    <mergeCell ref="G302:H303"/>
    <mergeCell ref="I302:I303"/>
    <mergeCell ref="J302:J303"/>
    <mergeCell ref="K302:L303"/>
    <mergeCell ref="M302:M303"/>
    <mergeCell ref="N302:N303"/>
    <mergeCell ref="A356:A357"/>
    <mergeCell ref="B356:B357"/>
    <mergeCell ref="E356:E357"/>
    <mergeCell ref="F356:F357"/>
    <mergeCell ref="G356:H357"/>
    <mergeCell ref="I356:I357"/>
    <mergeCell ref="J356:J357"/>
    <mergeCell ref="K356:L357"/>
    <mergeCell ref="M356:M357"/>
    <mergeCell ref="N356:N357"/>
    <mergeCell ref="J306:J307"/>
    <mergeCell ref="K306:L307"/>
    <mergeCell ref="M306:M307"/>
    <mergeCell ref="N306:N307"/>
    <mergeCell ref="A308:A309"/>
    <mergeCell ref="B308:B309"/>
    <mergeCell ref="E308:E309"/>
    <mergeCell ref="F308:F309"/>
    <mergeCell ref="G308:H309"/>
    <mergeCell ref="I308:I309"/>
    <mergeCell ref="J304:J305"/>
    <mergeCell ref="K304:L305"/>
    <mergeCell ref="A298:A299"/>
    <mergeCell ref="B298:B299"/>
    <mergeCell ref="E298:E299"/>
    <mergeCell ref="F298:F299"/>
    <mergeCell ref="G298:H299"/>
    <mergeCell ref="I298:I299"/>
    <mergeCell ref="J298:J299"/>
    <mergeCell ref="K298:L299"/>
    <mergeCell ref="M298:M299"/>
    <mergeCell ref="N298:N299"/>
    <mergeCell ref="A300:A301"/>
    <mergeCell ref="B300:B301"/>
    <mergeCell ref="E300:E301"/>
    <mergeCell ref="F300:F301"/>
    <mergeCell ref="G300:H301"/>
    <mergeCell ref="I300:I301"/>
    <mergeCell ref="J300:J301"/>
    <mergeCell ref="K300:L301"/>
    <mergeCell ref="M300:M301"/>
    <mergeCell ref="N300:N301"/>
    <mergeCell ref="A294:A295"/>
    <mergeCell ref="B294:B295"/>
    <mergeCell ref="E294:E295"/>
    <mergeCell ref="F294:F295"/>
    <mergeCell ref="G294:H295"/>
    <mergeCell ref="I294:I295"/>
    <mergeCell ref="J294:J295"/>
    <mergeCell ref="K294:L295"/>
    <mergeCell ref="M294:M295"/>
    <mergeCell ref="N294:N295"/>
    <mergeCell ref="A296:A297"/>
    <mergeCell ref="B296:B297"/>
    <mergeCell ref="E296:E297"/>
    <mergeCell ref="F296:F297"/>
    <mergeCell ref="G296:H297"/>
    <mergeCell ref="I296:I297"/>
    <mergeCell ref="J296:J297"/>
    <mergeCell ref="K296:L297"/>
    <mergeCell ref="M296:M297"/>
    <mergeCell ref="N296:N297"/>
    <mergeCell ref="J288:J289"/>
    <mergeCell ref="K288:L289"/>
    <mergeCell ref="M288:M289"/>
    <mergeCell ref="N288:N289"/>
    <mergeCell ref="A290:A291"/>
    <mergeCell ref="B290:B291"/>
    <mergeCell ref="E290:E291"/>
    <mergeCell ref="F290:F291"/>
    <mergeCell ref="G290:H291"/>
    <mergeCell ref="I290:I291"/>
    <mergeCell ref="J290:J291"/>
    <mergeCell ref="K290:L291"/>
    <mergeCell ref="M290:M291"/>
    <mergeCell ref="N290:N291"/>
    <mergeCell ref="A292:A293"/>
    <mergeCell ref="B292:B293"/>
    <mergeCell ref="E292:E293"/>
    <mergeCell ref="F292:F293"/>
    <mergeCell ref="G292:H293"/>
    <mergeCell ref="I292:I293"/>
    <mergeCell ref="J292:J293"/>
    <mergeCell ref="K292:L293"/>
    <mergeCell ref="M292:M293"/>
    <mergeCell ref="N292:N293"/>
    <mergeCell ref="A232:A233"/>
    <mergeCell ref="B232:B233"/>
    <mergeCell ref="E232:E233"/>
    <mergeCell ref="F232:F233"/>
    <mergeCell ref="G232:H233"/>
    <mergeCell ref="I232:I233"/>
    <mergeCell ref="J232:J233"/>
    <mergeCell ref="K232:L233"/>
    <mergeCell ref="M232:M233"/>
    <mergeCell ref="N232:N233"/>
    <mergeCell ref="A234:A235"/>
    <mergeCell ref="B234:B235"/>
    <mergeCell ref="E234:E235"/>
    <mergeCell ref="F234:F235"/>
    <mergeCell ref="G234:H235"/>
    <mergeCell ref="I234:I235"/>
    <mergeCell ref="J234:J235"/>
    <mergeCell ref="K234:L235"/>
    <mergeCell ref="M234:M235"/>
    <mergeCell ref="N234:N235"/>
    <mergeCell ref="A228:A229"/>
    <mergeCell ref="B228:B229"/>
    <mergeCell ref="E228:E229"/>
    <mergeCell ref="F228:F229"/>
    <mergeCell ref="G228:H229"/>
    <mergeCell ref="I228:I229"/>
    <mergeCell ref="J228:J229"/>
    <mergeCell ref="K228:L229"/>
    <mergeCell ref="M228:M229"/>
    <mergeCell ref="N228:N229"/>
    <mergeCell ref="A230:A231"/>
    <mergeCell ref="B230:B231"/>
    <mergeCell ref="E230:E231"/>
    <mergeCell ref="F230:F231"/>
    <mergeCell ref="G230:H231"/>
    <mergeCell ref="I230:I231"/>
    <mergeCell ref="J230:J231"/>
    <mergeCell ref="K230:L231"/>
    <mergeCell ref="M230:M231"/>
    <mergeCell ref="N230:N231"/>
    <mergeCell ref="E224:E225"/>
    <mergeCell ref="F224:F225"/>
    <mergeCell ref="G224:H225"/>
    <mergeCell ref="I224:I225"/>
    <mergeCell ref="J224:J225"/>
    <mergeCell ref="K224:L225"/>
    <mergeCell ref="M224:M225"/>
    <mergeCell ref="N224:N225"/>
    <mergeCell ref="A226:A227"/>
    <mergeCell ref="B226:B227"/>
    <mergeCell ref="E226:E227"/>
    <mergeCell ref="F226:F227"/>
    <mergeCell ref="G226:H227"/>
    <mergeCell ref="I226:I227"/>
    <mergeCell ref="J226:J227"/>
    <mergeCell ref="K226:L227"/>
    <mergeCell ref="M226:M227"/>
    <mergeCell ref="N226:N227"/>
    <mergeCell ref="A168:A169"/>
    <mergeCell ref="B168:B169"/>
    <mergeCell ref="E168:E169"/>
    <mergeCell ref="F168:F169"/>
    <mergeCell ref="G168:H169"/>
    <mergeCell ref="I168:I169"/>
    <mergeCell ref="J168:J169"/>
    <mergeCell ref="K168:L169"/>
    <mergeCell ref="M168:M169"/>
    <mergeCell ref="N168:N169"/>
    <mergeCell ref="A220:A221"/>
    <mergeCell ref="B220:B221"/>
    <mergeCell ref="E220:E221"/>
    <mergeCell ref="F220:F221"/>
    <mergeCell ref="G220:H221"/>
    <mergeCell ref="I220:I221"/>
    <mergeCell ref="J220:J221"/>
    <mergeCell ref="K220:L221"/>
    <mergeCell ref="M220:M221"/>
    <mergeCell ref="N220:N221"/>
    <mergeCell ref="M172:M173"/>
    <mergeCell ref="N172:N173"/>
    <mergeCell ref="A174:A175"/>
    <mergeCell ref="B174:B175"/>
    <mergeCell ref="E174:E175"/>
    <mergeCell ref="F174:F175"/>
    <mergeCell ref="G174:H175"/>
    <mergeCell ref="I174:I175"/>
    <mergeCell ref="J174:J175"/>
    <mergeCell ref="K174:L175"/>
    <mergeCell ref="M170:M171"/>
    <mergeCell ref="N170:N171"/>
    <mergeCell ref="A164:A165"/>
    <mergeCell ref="B164:B165"/>
    <mergeCell ref="E164:E165"/>
    <mergeCell ref="F164:F165"/>
    <mergeCell ref="G164:H165"/>
    <mergeCell ref="I164:I165"/>
    <mergeCell ref="J164:J165"/>
    <mergeCell ref="K164:L165"/>
    <mergeCell ref="M164:M165"/>
    <mergeCell ref="N164:N165"/>
    <mergeCell ref="A166:A167"/>
    <mergeCell ref="B166:B167"/>
    <mergeCell ref="E166:E167"/>
    <mergeCell ref="F166:F167"/>
    <mergeCell ref="G166:H167"/>
    <mergeCell ref="I166:I167"/>
    <mergeCell ref="J166:J167"/>
    <mergeCell ref="K166:L167"/>
    <mergeCell ref="M166:M167"/>
    <mergeCell ref="N166:N167"/>
    <mergeCell ref="A160:A161"/>
    <mergeCell ref="B160:B161"/>
    <mergeCell ref="E160:E161"/>
    <mergeCell ref="F160:F161"/>
    <mergeCell ref="G160:H161"/>
    <mergeCell ref="I160:I161"/>
    <mergeCell ref="J160:J161"/>
    <mergeCell ref="K160:L161"/>
    <mergeCell ref="M160:M161"/>
    <mergeCell ref="N160:N161"/>
    <mergeCell ref="A162:A163"/>
    <mergeCell ref="B162:B163"/>
    <mergeCell ref="E162:E163"/>
    <mergeCell ref="F162:F163"/>
    <mergeCell ref="G162:H163"/>
    <mergeCell ref="I162:I163"/>
    <mergeCell ref="J162:J163"/>
    <mergeCell ref="K162:L163"/>
    <mergeCell ref="M162:M163"/>
    <mergeCell ref="N162:N163"/>
    <mergeCell ref="E156:E157"/>
    <mergeCell ref="F156:F157"/>
    <mergeCell ref="G156:H157"/>
    <mergeCell ref="I156:I157"/>
    <mergeCell ref="J156:J157"/>
    <mergeCell ref="K156:L157"/>
    <mergeCell ref="M156:M157"/>
    <mergeCell ref="N156:N157"/>
    <mergeCell ref="A158:A159"/>
    <mergeCell ref="B158:B159"/>
    <mergeCell ref="E158:E159"/>
    <mergeCell ref="F158:F159"/>
    <mergeCell ref="G158:H159"/>
    <mergeCell ref="I158:I159"/>
    <mergeCell ref="J158:J159"/>
    <mergeCell ref="K158:L159"/>
    <mergeCell ref="M158:M159"/>
    <mergeCell ref="N158:N159"/>
    <mergeCell ref="A98:A99"/>
    <mergeCell ref="B98:B99"/>
    <mergeCell ref="E98:E99"/>
    <mergeCell ref="F98:F99"/>
    <mergeCell ref="G98:H99"/>
    <mergeCell ref="I98:I99"/>
    <mergeCell ref="J98:J99"/>
    <mergeCell ref="K98:L99"/>
    <mergeCell ref="M98:M99"/>
    <mergeCell ref="N98:N99"/>
    <mergeCell ref="A100:A101"/>
    <mergeCell ref="B100:B101"/>
    <mergeCell ref="E100:E101"/>
    <mergeCell ref="F100:F101"/>
    <mergeCell ref="G100:H101"/>
    <mergeCell ref="I100:I101"/>
    <mergeCell ref="J100:J101"/>
    <mergeCell ref="K100:L101"/>
    <mergeCell ref="M100:M101"/>
    <mergeCell ref="N100:N101"/>
    <mergeCell ref="A94:A95"/>
    <mergeCell ref="B94:B95"/>
    <mergeCell ref="E94:E95"/>
    <mergeCell ref="F94:F95"/>
    <mergeCell ref="G94:H95"/>
    <mergeCell ref="I94:I95"/>
    <mergeCell ref="J94:J95"/>
    <mergeCell ref="K94:L95"/>
    <mergeCell ref="M94:M95"/>
    <mergeCell ref="N94:N95"/>
    <mergeCell ref="A96:A97"/>
    <mergeCell ref="B96:B97"/>
    <mergeCell ref="E96:E97"/>
    <mergeCell ref="F96:F97"/>
    <mergeCell ref="G96:H97"/>
    <mergeCell ref="I96:I97"/>
    <mergeCell ref="J96:J97"/>
    <mergeCell ref="K96:L97"/>
    <mergeCell ref="M96:M97"/>
    <mergeCell ref="N96:N97"/>
    <mergeCell ref="E90:E91"/>
    <mergeCell ref="F90:F91"/>
    <mergeCell ref="G90:H91"/>
    <mergeCell ref="I90:I91"/>
    <mergeCell ref="J90:J91"/>
    <mergeCell ref="K90:L91"/>
    <mergeCell ref="M90:M91"/>
    <mergeCell ref="N90:N91"/>
    <mergeCell ref="A92:A93"/>
    <mergeCell ref="B92:B93"/>
    <mergeCell ref="E92:E93"/>
    <mergeCell ref="F92:F93"/>
    <mergeCell ref="G92:H93"/>
    <mergeCell ref="I92:I93"/>
    <mergeCell ref="J92:J93"/>
    <mergeCell ref="K92:L93"/>
    <mergeCell ref="M92:M93"/>
    <mergeCell ref="N92:N93"/>
    <mergeCell ref="I28:I29"/>
    <mergeCell ref="J28:J29"/>
    <mergeCell ref="K28:L29"/>
    <mergeCell ref="M28:M29"/>
    <mergeCell ref="N28:N29"/>
    <mergeCell ref="A30:A31"/>
    <mergeCell ref="B30:B31"/>
    <mergeCell ref="E30:E31"/>
    <mergeCell ref="F30:F31"/>
    <mergeCell ref="G30:H31"/>
    <mergeCell ref="I30:I31"/>
    <mergeCell ref="J30:J31"/>
    <mergeCell ref="K30:L31"/>
    <mergeCell ref="M30:M31"/>
    <mergeCell ref="N30:N31"/>
    <mergeCell ref="A86:A87"/>
    <mergeCell ref="B86:B87"/>
    <mergeCell ref="E86:E87"/>
    <mergeCell ref="F86:F87"/>
    <mergeCell ref="G86:H87"/>
    <mergeCell ref="I86:I87"/>
    <mergeCell ref="J86:J87"/>
    <mergeCell ref="K86:L87"/>
    <mergeCell ref="M86:M87"/>
    <mergeCell ref="N86:N87"/>
    <mergeCell ref="J36:J37"/>
    <mergeCell ref="M48:M49"/>
    <mergeCell ref="N48:N49"/>
    <mergeCell ref="B48:B49"/>
    <mergeCell ref="E48:E49"/>
    <mergeCell ref="F48:F49"/>
    <mergeCell ref="G48:H49"/>
    <mergeCell ref="M22:M23"/>
    <mergeCell ref="N22:N23"/>
    <mergeCell ref="A24:A25"/>
    <mergeCell ref="B24:B25"/>
    <mergeCell ref="E24:E25"/>
    <mergeCell ref="F24:F25"/>
    <mergeCell ref="G24:H25"/>
    <mergeCell ref="I24:I25"/>
    <mergeCell ref="J24:J25"/>
    <mergeCell ref="K24:L25"/>
    <mergeCell ref="M24:M25"/>
    <mergeCell ref="N24:N25"/>
    <mergeCell ref="A26:A27"/>
    <mergeCell ref="B26:B27"/>
    <mergeCell ref="E26:E27"/>
    <mergeCell ref="F26:F27"/>
    <mergeCell ref="G26:H27"/>
    <mergeCell ref="I26:I27"/>
    <mergeCell ref="J26:J27"/>
    <mergeCell ref="K26:L27"/>
    <mergeCell ref="M26:M27"/>
    <mergeCell ref="N26:N27"/>
    <mergeCell ref="A7:A9"/>
    <mergeCell ref="E7:E9"/>
    <mergeCell ref="B10:B11"/>
    <mergeCell ref="C7:D9"/>
    <mergeCell ref="E10:E11"/>
    <mergeCell ref="B7:B9"/>
    <mergeCell ref="K14:L15"/>
    <mergeCell ref="M14:M15"/>
    <mergeCell ref="N14:N15"/>
    <mergeCell ref="A18:A19"/>
    <mergeCell ref="B18:B19"/>
    <mergeCell ref="E18:E19"/>
    <mergeCell ref="F18:F19"/>
    <mergeCell ref="G18:H19"/>
    <mergeCell ref="I18:I19"/>
    <mergeCell ref="J18:J19"/>
    <mergeCell ref="K18:L19"/>
    <mergeCell ref="M18:M19"/>
    <mergeCell ref="N18:N19"/>
    <mergeCell ref="M12:M13"/>
    <mergeCell ref="N12:N13"/>
    <mergeCell ref="B12:B13"/>
    <mergeCell ref="E12:E13"/>
    <mergeCell ref="F12:F13"/>
    <mergeCell ref="G12:H13"/>
    <mergeCell ref="K12:L13"/>
    <mergeCell ref="J10:J11"/>
    <mergeCell ref="M10:M11"/>
    <mergeCell ref="N10:N11"/>
    <mergeCell ref="F10:F11"/>
    <mergeCell ref="I10:I11"/>
    <mergeCell ref="G10:H11"/>
    <mergeCell ref="M7:M9"/>
    <mergeCell ref="N7:N9"/>
    <mergeCell ref="K7:L9"/>
    <mergeCell ref="J7:J9"/>
    <mergeCell ref="F7:F9"/>
    <mergeCell ref="G7:H8"/>
    <mergeCell ref="I7:I9"/>
    <mergeCell ref="M34:M35"/>
    <mergeCell ref="M36:M37"/>
    <mergeCell ref="N34:N35"/>
    <mergeCell ref="B34:B35"/>
    <mergeCell ref="E34:E35"/>
    <mergeCell ref="F34:F35"/>
    <mergeCell ref="G34:H35"/>
    <mergeCell ref="M32:M33"/>
    <mergeCell ref="N32:N33"/>
    <mergeCell ref="B32:B33"/>
    <mergeCell ref="E32:E33"/>
    <mergeCell ref="F32:F33"/>
    <mergeCell ref="M16:M17"/>
    <mergeCell ref="N16:N17"/>
    <mergeCell ref="B16:B17"/>
    <mergeCell ref="E16:E17"/>
    <mergeCell ref="F16:F17"/>
    <mergeCell ref="G16:H17"/>
    <mergeCell ref="B20:B21"/>
    <mergeCell ref="E20:E21"/>
    <mergeCell ref="F20:F21"/>
    <mergeCell ref="G20:H21"/>
    <mergeCell ref="I20:I21"/>
    <mergeCell ref="J20:J21"/>
    <mergeCell ref="K20:L21"/>
    <mergeCell ref="M20:M21"/>
    <mergeCell ref="N20:N21"/>
    <mergeCell ref="B22:B23"/>
    <mergeCell ref="E22:E23"/>
    <mergeCell ref="F22:F23"/>
    <mergeCell ref="G22:H23"/>
    <mergeCell ref="I22:I23"/>
    <mergeCell ref="M42:M43"/>
    <mergeCell ref="N42:N43"/>
    <mergeCell ref="B42:B43"/>
    <mergeCell ref="E42:E43"/>
    <mergeCell ref="F42:F43"/>
    <mergeCell ref="G42:H43"/>
    <mergeCell ref="M40:M41"/>
    <mergeCell ref="N40:N41"/>
    <mergeCell ref="B40:B41"/>
    <mergeCell ref="E40:E41"/>
    <mergeCell ref="F40:F41"/>
    <mergeCell ref="G40:H41"/>
    <mergeCell ref="N36:N37"/>
    <mergeCell ref="K36:L37"/>
    <mergeCell ref="M38:M39"/>
    <mergeCell ref="N38:N39"/>
    <mergeCell ref="B38:B39"/>
    <mergeCell ref="E38:E39"/>
    <mergeCell ref="F38:F39"/>
    <mergeCell ref="G38:H39"/>
    <mergeCell ref="B36:B37"/>
    <mergeCell ref="E36:E37"/>
    <mergeCell ref="F36:F37"/>
    <mergeCell ref="G36:H37"/>
    <mergeCell ref="I36:I37"/>
    <mergeCell ref="M46:M47"/>
    <mergeCell ref="N46:N47"/>
    <mergeCell ref="B46:B47"/>
    <mergeCell ref="E46:E47"/>
    <mergeCell ref="F46:F47"/>
    <mergeCell ref="G46:H47"/>
    <mergeCell ref="M44:M45"/>
    <mergeCell ref="N44:N45"/>
    <mergeCell ref="B44:B45"/>
    <mergeCell ref="E44:E45"/>
    <mergeCell ref="F44:F45"/>
    <mergeCell ref="G44:H45"/>
    <mergeCell ref="M54:M55"/>
    <mergeCell ref="N54:N55"/>
    <mergeCell ref="B54:B55"/>
    <mergeCell ref="E54:E55"/>
    <mergeCell ref="F54:F55"/>
    <mergeCell ref="G54:H55"/>
    <mergeCell ref="M52:M53"/>
    <mergeCell ref="N52:N53"/>
    <mergeCell ref="B52:B53"/>
    <mergeCell ref="E52:E53"/>
    <mergeCell ref="F52:F53"/>
    <mergeCell ref="G52:H53"/>
    <mergeCell ref="M50:M51"/>
    <mergeCell ref="N50:N51"/>
    <mergeCell ref="B50:B51"/>
    <mergeCell ref="E50:E51"/>
    <mergeCell ref="F50:F51"/>
    <mergeCell ref="G50:H51"/>
    <mergeCell ref="O61:O62"/>
    <mergeCell ref="B63:B64"/>
    <mergeCell ref="E63:E64"/>
    <mergeCell ref="F63:F64"/>
    <mergeCell ref="G63:H64"/>
    <mergeCell ref="I63:I64"/>
    <mergeCell ref="J63:J64"/>
    <mergeCell ref="M63:M64"/>
    <mergeCell ref="N63:N64"/>
    <mergeCell ref="C63:D64"/>
    <mergeCell ref="G60:H61"/>
    <mergeCell ref="E60:E62"/>
    <mergeCell ref="F60:F62"/>
    <mergeCell ref="A1:N1"/>
    <mergeCell ref="A2:N2"/>
    <mergeCell ref="A3:N3"/>
    <mergeCell ref="A5:N5"/>
    <mergeCell ref="A36:A37"/>
    <mergeCell ref="A60:A62"/>
    <mergeCell ref="B60:B62"/>
    <mergeCell ref="M56:M57"/>
    <mergeCell ref="N56:N57"/>
    <mergeCell ref="M58:M59"/>
    <mergeCell ref="N58:N59"/>
    <mergeCell ref="M60:M62"/>
    <mergeCell ref="N60:N62"/>
    <mergeCell ref="B58:B59"/>
    <mergeCell ref="E58:E59"/>
    <mergeCell ref="I54:I55"/>
    <mergeCell ref="J54:J55"/>
    <mergeCell ref="F58:F59"/>
    <mergeCell ref="G58:H59"/>
    <mergeCell ref="A12:A13"/>
    <mergeCell ref="A16:A17"/>
    <mergeCell ref="K16:L17"/>
    <mergeCell ref="I16:I17"/>
    <mergeCell ref="J16:J17"/>
    <mergeCell ref="I12:I13"/>
    <mergeCell ref="J12:J13"/>
    <mergeCell ref="A14:A15"/>
    <mergeCell ref="B14:B15"/>
    <mergeCell ref="E14:E15"/>
    <mergeCell ref="A32:A33"/>
    <mergeCell ref="K32:L33"/>
    <mergeCell ref="A34:A35"/>
    <mergeCell ref="K34:L35"/>
    <mergeCell ref="I34:I35"/>
    <mergeCell ref="J34:J35"/>
    <mergeCell ref="I32:I33"/>
    <mergeCell ref="J32:J33"/>
    <mergeCell ref="G32:H33"/>
    <mergeCell ref="F14:F15"/>
    <mergeCell ref="G14:H15"/>
    <mergeCell ref="I14:I15"/>
    <mergeCell ref="J14:J15"/>
    <mergeCell ref="A20:A21"/>
    <mergeCell ref="A22:A23"/>
    <mergeCell ref="J22:J23"/>
    <mergeCell ref="K22:L23"/>
    <mergeCell ref="A28:A29"/>
    <mergeCell ref="B28:B29"/>
    <mergeCell ref="E28:E29"/>
    <mergeCell ref="F28:F29"/>
    <mergeCell ref="G28:H29"/>
    <mergeCell ref="A46:A47"/>
    <mergeCell ref="K46:L47"/>
    <mergeCell ref="A48:A49"/>
    <mergeCell ref="K48:L49"/>
    <mergeCell ref="I48:I49"/>
    <mergeCell ref="J48:J49"/>
    <mergeCell ref="I46:I47"/>
    <mergeCell ref="J46:J47"/>
    <mergeCell ref="A42:A43"/>
    <mergeCell ref="K42:L43"/>
    <mergeCell ref="A44:A45"/>
    <mergeCell ref="K44:L45"/>
    <mergeCell ref="I44:I45"/>
    <mergeCell ref="J44:J45"/>
    <mergeCell ref="I42:I43"/>
    <mergeCell ref="J42:J43"/>
    <mergeCell ref="A38:A39"/>
    <mergeCell ref="K38:L39"/>
    <mergeCell ref="A40:A41"/>
    <mergeCell ref="K40:L41"/>
    <mergeCell ref="I40:I41"/>
    <mergeCell ref="J40:J41"/>
    <mergeCell ref="I38:I39"/>
    <mergeCell ref="J38:J39"/>
    <mergeCell ref="A54:A55"/>
    <mergeCell ref="K54:L55"/>
    <mergeCell ref="A56:A57"/>
    <mergeCell ref="K56:L57"/>
    <mergeCell ref="I56:I57"/>
    <mergeCell ref="J56:J57"/>
    <mergeCell ref="B56:B57"/>
    <mergeCell ref="E56:E57"/>
    <mergeCell ref="F56:F57"/>
    <mergeCell ref="G56:H57"/>
    <mergeCell ref="A50:A51"/>
    <mergeCell ref="K50:L51"/>
    <mergeCell ref="A52:A53"/>
    <mergeCell ref="K52:L53"/>
    <mergeCell ref="I52:I53"/>
    <mergeCell ref="J52:J53"/>
    <mergeCell ref="I50:I51"/>
    <mergeCell ref="J50:J51"/>
    <mergeCell ref="A69:N69"/>
    <mergeCell ref="A70:N70"/>
    <mergeCell ref="A71:N71"/>
    <mergeCell ref="A73:N73"/>
    <mergeCell ref="A75:A77"/>
    <mergeCell ref="B75:B77"/>
    <mergeCell ref="C75:D77"/>
    <mergeCell ref="E75:E77"/>
    <mergeCell ref="F75:F77"/>
    <mergeCell ref="G75:H76"/>
    <mergeCell ref="A58:A59"/>
    <mergeCell ref="K58:L59"/>
    <mergeCell ref="A67:N67"/>
    <mergeCell ref="A65:A66"/>
    <mergeCell ref="N65:N66"/>
    <mergeCell ref="M65:M66"/>
    <mergeCell ref="C60:D62"/>
    <mergeCell ref="I60:I62"/>
    <mergeCell ref="J60:J62"/>
    <mergeCell ref="K60:L62"/>
    <mergeCell ref="G65:H66"/>
    <mergeCell ref="I65:I66"/>
    <mergeCell ref="J65:J66"/>
    <mergeCell ref="B65:B66"/>
    <mergeCell ref="C65:D66"/>
    <mergeCell ref="E65:E66"/>
    <mergeCell ref="F65:F66"/>
    <mergeCell ref="I58:I59"/>
    <mergeCell ref="J58:J59"/>
    <mergeCell ref="J78:J79"/>
    <mergeCell ref="M78:M79"/>
    <mergeCell ref="N78:N79"/>
    <mergeCell ref="A80:A81"/>
    <mergeCell ref="B80:B81"/>
    <mergeCell ref="E80:E81"/>
    <mergeCell ref="F80:F81"/>
    <mergeCell ref="G80:H81"/>
    <mergeCell ref="I80:I81"/>
    <mergeCell ref="J80:J81"/>
    <mergeCell ref="I75:I77"/>
    <mergeCell ref="J75:J77"/>
    <mergeCell ref="K75:L77"/>
    <mergeCell ref="M75:M77"/>
    <mergeCell ref="N75:N77"/>
    <mergeCell ref="B78:B79"/>
    <mergeCell ref="E78:E79"/>
    <mergeCell ref="F78:F79"/>
    <mergeCell ref="G78:H79"/>
    <mergeCell ref="I78:I79"/>
    <mergeCell ref="K82:L83"/>
    <mergeCell ref="M82:M83"/>
    <mergeCell ref="N82:N83"/>
    <mergeCell ref="A84:A85"/>
    <mergeCell ref="B84:B85"/>
    <mergeCell ref="E84:E85"/>
    <mergeCell ref="F84:F85"/>
    <mergeCell ref="G84:H85"/>
    <mergeCell ref="I84:I85"/>
    <mergeCell ref="J84:J85"/>
    <mergeCell ref="K80:L81"/>
    <mergeCell ref="M80:M81"/>
    <mergeCell ref="N80:N81"/>
    <mergeCell ref="A82:A83"/>
    <mergeCell ref="B82:B83"/>
    <mergeCell ref="E82:E83"/>
    <mergeCell ref="F82:F83"/>
    <mergeCell ref="G82:H83"/>
    <mergeCell ref="I82:I83"/>
    <mergeCell ref="J82:J83"/>
    <mergeCell ref="K102:L103"/>
    <mergeCell ref="M102:M103"/>
    <mergeCell ref="N102:N103"/>
    <mergeCell ref="A104:A105"/>
    <mergeCell ref="B104:B105"/>
    <mergeCell ref="E104:E105"/>
    <mergeCell ref="F104:F105"/>
    <mergeCell ref="G104:H105"/>
    <mergeCell ref="I104:I105"/>
    <mergeCell ref="J104:J105"/>
    <mergeCell ref="K84:L85"/>
    <mergeCell ref="M84:M85"/>
    <mergeCell ref="N84:N85"/>
    <mergeCell ref="A102:A103"/>
    <mergeCell ref="B102:B103"/>
    <mergeCell ref="E102:E103"/>
    <mergeCell ref="F102:F103"/>
    <mergeCell ref="G102:H103"/>
    <mergeCell ref="I102:I103"/>
    <mergeCell ref="J102:J103"/>
    <mergeCell ref="A88:A89"/>
    <mergeCell ref="B88:B89"/>
    <mergeCell ref="E88:E89"/>
    <mergeCell ref="F88:F89"/>
    <mergeCell ref="G88:H89"/>
    <mergeCell ref="I88:I89"/>
    <mergeCell ref="J88:J89"/>
    <mergeCell ref="K88:L89"/>
    <mergeCell ref="M88:M89"/>
    <mergeCell ref="N88:N89"/>
    <mergeCell ref="A90:A91"/>
    <mergeCell ref="B90:B91"/>
    <mergeCell ref="K106:L107"/>
    <mergeCell ref="M106:M107"/>
    <mergeCell ref="N106:N107"/>
    <mergeCell ref="A108:A109"/>
    <mergeCell ref="B108:B109"/>
    <mergeCell ref="E108:E109"/>
    <mergeCell ref="F108:F109"/>
    <mergeCell ref="G108:H109"/>
    <mergeCell ref="I108:I109"/>
    <mergeCell ref="J108:J109"/>
    <mergeCell ref="K104:L105"/>
    <mergeCell ref="M104:M105"/>
    <mergeCell ref="N104:N105"/>
    <mergeCell ref="A106:A107"/>
    <mergeCell ref="B106:B107"/>
    <mergeCell ref="E106:E107"/>
    <mergeCell ref="F106:F107"/>
    <mergeCell ref="G106:H107"/>
    <mergeCell ref="I106:I107"/>
    <mergeCell ref="J106:J107"/>
    <mergeCell ref="K110:L111"/>
    <mergeCell ref="M110:M111"/>
    <mergeCell ref="N110:N111"/>
    <mergeCell ref="A112:A113"/>
    <mergeCell ref="B112:B113"/>
    <mergeCell ref="E112:E113"/>
    <mergeCell ref="F112:F113"/>
    <mergeCell ref="G112:H113"/>
    <mergeCell ref="I112:I113"/>
    <mergeCell ref="J112:J113"/>
    <mergeCell ref="K108:L109"/>
    <mergeCell ref="M108:M109"/>
    <mergeCell ref="N108:N109"/>
    <mergeCell ref="A110:A111"/>
    <mergeCell ref="B110:B111"/>
    <mergeCell ref="E110:E111"/>
    <mergeCell ref="F110:F111"/>
    <mergeCell ref="G110:H111"/>
    <mergeCell ref="I110:I111"/>
    <mergeCell ref="J110:J111"/>
    <mergeCell ref="K114:L115"/>
    <mergeCell ref="M114:M115"/>
    <mergeCell ref="N114:N115"/>
    <mergeCell ref="A116:A117"/>
    <mergeCell ref="B116:B117"/>
    <mergeCell ref="E116:E117"/>
    <mergeCell ref="F116:F117"/>
    <mergeCell ref="G116:H117"/>
    <mergeCell ref="I116:I117"/>
    <mergeCell ref="J116:J117"/>
    <mergeCell ref="K112:L113"/>
    <mergeCell ref="M112:M113"/>
    <mergeCell ref="N112:N113"/>
    <mergeCell ref="A114:A115"/>
    <mergeCell ref="B114:B115"/>
    <mergeCell ref="E114:E115"/>
    <mergeCell ref="F114:F115"/>
    <mergeCell ref="G114:H115"/>
    <mergeCell ref="I114:I115"/>
    <mergeCell ref="J114:J115"/>
    <mergeCell ref="K118:L119"/>
    <mergeCell ref="M118:M119"/>
    <mergeCell ref="N118:N119"/>
    <mergeCell ref="A120:A121"/>
    <mergeCell ref="B120:B121"/>
    <mergeCell ref="E120:E121"/>
    <mergeCell ref="F120:F121"/>
    <mergeCell ref="G120:H121"/>
    <mergeCell ref="I120:I121"/>
    <mergeCell ref="J120:J121"/>
    <mergeCell ref="K116:L117"/>
    <mergeCell ref="M116:M117"/>
    <mergeCell ref="N116:N117"/>
    <mergeCell ref="A118:A119"/>
    <mergeCell ref="B118:B119"/>
    <mergeCell ref="E118:E119"/>
    <mergeCell ref="F118:F119"/>
    <mergeCell ref="G118:H119"/>
    <mergeCell ref="I118:I119"/>
    <mergeCell ref="J118:J119"/>
    <mergeCell ref="K122:L123"/>
    <mergeCell ref="M122:M123"/>
    <mergeCell ref="N122:N123"/>
    <mergeCell ref="A124:A125"/>
    <mergeCell ref="B124:B125"/>
    <mergeCell ref="E124:E125"/>
    <mergeCell ref="F124:F125"/>
    <mergeCell ref="G124:H125"/>
    <mergeCell ref="I124:I125"/>
    <mergeCell ref="J124:J125"/>
    <mergeCell ref="K120:L121"/>
    <mergeCell ref="M120:M121"/>
    <mergeCell ref="N120:N121"/>
    <mergeCell ref="A122:A123"/>
    <mergeCell ref="B122:B123"/>
    <mergeCell ref="E122:E123"/>
    <mergeCell ref="F122:F123"/>
    <mergeCell ref="G122:H123"/>
    <mergeCell ref="I122:I123"/>
    <mergeCell ref="J122:J123"/>
    <mergeCell ref="O129:O130"/>
    <mergeCell ref="B131:B132"/>
    <mergeCell ref="C131:D132"/>
    <mergeCell ref="E131:E132"/>
    <mergeCell ref="F131:F132"/>
    <mergeCell ref="G131:H132"/>
    <mergeCell ref="K126:L127"/>
    <mergeCell ref="M126:M127"/>
    <mergeCell ref="N126:N127"/>
    <mergeCell ref="A128:A130"/>
    <mergeCell ref="B128:B130"/>
    <mergeCell ref="C128:D130"/>
    <mergeCell ref="E128:E130"/>
    <mergeCell ref="F128:F130"/>
    <mergeCell ref="G128:H129"/>
    <mergeCell ref="I128:I130"/>
    <mergeCell ref="K124:L125"/>
    <mergeCell ref="M124:M125"/>
    <mergeCell ref="N124:N125"/>
    <mergeCell ref="A126:A127"/>
    <mergeCell ref="B126:B127"/>
    <mergeCell ref="E126:E127"/>
    <mergeCell ref="F126:F127"/>
    <mergeCell ref="G126:H127"/>
    <mergeCell ref="I126:I127"/>
    <mergeCell ref="J126:J127"/>
    <mergeCell ref="I133:I134"/>
    <mergeCell ref="J133:J134"/>
    <mergeCell ref="M133:M134"/>
    <mergeCell ref="N133:N134"/>
    <mergeCell ref="A135:N135"/>
    <mergeCell ref="A137:N137"/>
    <mergeCell ref="I131:I132"/>
    <mergeCell ref="J131:J132"/>
    <mergeCell ref="M131:M132"/>
    <mergeCell ref="N131:N132"/>
    <mergeCell ref="A133:A134"/>
    <mergeCell ref="B133:B134"/>
    <mergeCell ref="C133:D134"/>
    <mergeCell ref="E133:E134"/>
    <mergeCell ref="F133:F134"/>
    <mergeCell ref="G133:H134"/>
    <mergeCell ref="J128:J130"/>
    <mergeCell ref="K128:L130"/>
    <mergeCell ref="M128:M130"/>
    <mergeCell ref="N128:N130"/>
    <mergeCell ref="J143:J145"/>
    <mergeCell ref="K143:L145"/>
    <mergeCell ref="M143:M145"/>
    <mergeCell ref="N143:N145"/>
    <mergeCell ref="B146:B147"/>
    <mergeCell ref="E146:E147"/>
    <mergeCell ref="F146:F147"/>
    <mergeCell ref="G146:H147"/>
    <mergeCell ref="I146:I147"/>
    <mergeCell ref="J146:J147"/>
    <mergeCell ref="A138:N138"/>
    <mergeCell ref="A139:N139"/>
    <mergeCell ref="A141:N141"/>
    <mergeCell ref="A143:A145"/>
    <mergeCell ref="B143:B145"/>
    <mergeCell ref="C143:D145"/>
    <mergeCell ref="E143:E145"/>
    <mergeCell ref="F143:F145"/>
    <mergeCell ref="G143:H144"/>
    <mergeCell ref="I143:I145"/>
    <mergeCell ref="M148:M149"/>
    <mergeCell ref="N148:N149"/>
    <mergeCell ref="A150:A151"/>
    <mergeCell ref="B150:B151"/>
    <mergeCell ref="E150:E151"/>
    <mergeCell ref="F150:F151"/>
    <mergeCell ref="G150:H151"/>
    <mergeCell ref="I150:I151"/>
    <mergeCell ref="J150:J151"/>
    <mergeCell ref="K150:L151"/>
    <mergeCell ref="M146:M147"/>
    <mergeCell ref="N146:N147"/>
    <mergeCell ref="A148:A149"/>
    <mergeCell ref="B148:B149"/>
    <mergeCell ref="E148:E149"/>
    <mergeCell ref="F148:F149"/>
    <mergeCell ref="G148:H149"/>
    <mergeCell ref="I148:I149"/>
    <mergeCell ref="J148:J149"/>
    <mergeCell ref="K148:L149"/>
    <mergeCell ref="M152:M153"/>
    <mergeCell ref="N152:N153"/>
    <mergeCell ref="A170:A171"/>
    <mergeCell ref="B170:B171"/>
    <mergeCell ref="E170:E171"/>
    <mergeCell ref="F170:F171"/>
    <mergeCell ref="G170:H171"/>
    <mergeCell ref="I170:I171"/>
    <mergeCell ref="J170:J171"/>
    <mergeCell ref="K170:L171"/>
    <mergeCell ref="M150:M151"/>
    <mergeCell ref="N150:N151"/>
    <mergeCell ref="A152:A153"/>
    <mergeCell ref="B152:B153"/>
    <mergeCell ref="E152:E153"/>
    <mergeCell ref="F152:F153"/>
    <mergeCell ref="G152:H153"/>
    <mergeCell ref="I152:I153"/>
    <mergeCell ref="J152:J153"/>
    <mergeCell ref="K152:L153"/>
    <mergeCell ref="A154:A155"/>
    <mergeCell ref="B154:B155"/>
    <mergeCell ref="E154:E155"/>
    <mergeCell ref="F154:F155"/>
    <mergeCell ref="G154:H155"/>
    <mergeCell ref="I154:I155"/>
    <mergeCell ref="J154:J155"/>
    <mergeCell ref="K154:L155"/>
    <mergeCell ref="M154:M155"/>
    <mergeCell ref="N154:N155"/>
    <mergeCell ref="A156:A157"/>
    <mergeCell ref="B156:B157"/>
    <mergeCell ref="A172:A173"/>
    <mergeCell ref="B172:B173"/>
    <mergeCell ref="E172:E173"/>
    <mergeCell ref="F172:F173"/>
    <mergeCell ref="G172:H173"/>
    <mergeCell ref="I172:I173"/>
    <mergeCell ref="J172:J173"/>
    <mergeCell ref="K172:L173"/>
    <mergeCell ref="M176:M177"/>
    <mergeCell ref="N176:N177"/>
    <mergeCell ref="A178:A179"/>
    <mergeCell ref="B178:B179"/>
    <mergeCell ref="E178:E179"/>
    <mergeCell ref="F178:F179"/>
    <mergeCell ref="G178:H179"/>
    <mergeCell ref="I178:I179"/>
    <mergeCell ref="J178:J179"/>
    <mergeCell ref="K178:L179"/>
    <mergeCell ref="M174:M175"/>
    <mergeCell ref="N174:N175"/>
    <mergeCell ref="A176:A177"/>
    <mergeCell ref="B176:B177"/>
    <mergeCell ref="E176:E177"/>
    <mergeCell ref="F176:F177"/>
    <mergeCell ref="G176:H177"/>
    <mergeCell ref="I176:I177"/>
    <mergeCell ref="J176:J177"/>
    <mergeCell ref="K176:L177"/>
    <mergeCell ref="M180:M181"/>
    <mergeCell ref="N180:N181"/>
    <mergeCell ref="A182:A183"/>
    <mergeCell ref="B182:B183"/>
    <mergeCell ref="E182:E183"/>
    <mergeCell ref="F182:F183"/>
    <mergeCell ref="G182:H183"/>
    <mergeCell ref="I182:I183"/>
    <mergeCell ref="J182:J183"/>
    <mergeCell ref="K182:L183"/>
    <mergeCell ref="M178:M179"/>
    <mergeCell ref="N178:N179"/>
    <mergeCell ref="A180:A181"/>
    <mergeCell ref="B180:B181"/>
    <mergeCell ref="E180:E181"/>
    <mergeCell ref="F180:F181"/>
    <mergeCell ref="G180:H181"/>
    <mergeCell ref="I180:I181"/>
    <mergeCell ref="J180:J181"/>
    <mergeCell ref="K180:L181"/>
    <mergeCell ref="M184:M185"/>
    <mergeCell ref="N184:N185"/>
    <mergeCell ref="A186:A187"/>
    <mergeCell ref="B186:B187"/>
    <mergeCell ref="E186:E187"/>
    <mergeCell ref="F186:F187"/>
    <mergeCell ref="G186:H187"/>
    <mergeCell ref="I186:I187"/>
    <mergeCell ref="J186:J187"/>
    <mergeCell ref="K186:L187"/>
    <mergeCell ref="M182:M183"/>
    <mergeCell ref="N182:N183"/>
    <mergeCell ref="A184:A185"/>
    <mergeCell ref="B184:B185"/>
    <mergeCell ref="E184:E185"/>
    <mergeCell ref="F184:F185"/>
    <mergeCell ref="G184:H185"/>
    <mergeCell ref="I184:I185"/>
    <mergeCell ref="J184:J185"/>
    <mergeCell ref="K184:L185"/>
    <mergeCell ref="M188:M189"/>
    <mergeCell ref="N188:N189"/>
    <mergeCell ref="A190:A191"/>
    <mergeCell ref="B190:B191"/>
    <mergeCell ref="E190:E191"/>
    <mergeCell ref="F190:F191"/>
    <mergeCell ref="G190:H191"/>
    <mergeCell ref="I190:I191"/>
    <mergeCell ref="J190:J191"/>
    <mergeCell ref="K190:L191"/>
    <mergeCell ref="M186:M187"/>
    <mergeCell ref="N186:N187"/>
    <mergeCell ref="A188:A189"/>
    <mergeCell ref="B188:B189"/>
    <mergeCell ref="E188:E189"/>
    <mergeCell ref="F188:F189"/>
    <mergeCell ref="G188:H189"/>
    <mergeCell ref="I188:I189"/>
    <mergeCell ref="J188:J189"/>
    <mergeCell ref="K188:L189"/>
    <mergeCell ref="M192:M193"/>
    <mergeCell ref="N192:N193"/>
    <mergeCell ref="A194:A195"/>
    <mergeCell ref="B194:B195"/>
    <mergeCell ref="E194:E195"/>
    <mergeCell ref="F194:F195"/>
    <mergeCell ref="G194:H195"/>
    <mergeCell ref="I194:I195"/>
    <mergeCell ref="J194:J195"/>
    <mergeCell ref="K194:L195"/>
    <mergeCell ref="M190:M191"/>
    <mergeCell ref="N190:N191"/>
    <mergeCell ref="A192:A193"/>
    <mergeCell ref="B192:B193"/>
    <mergeCell ref="E192:E193"/>
    <mergeCell ref="F192:F193"/>
    <mergeCell ref="G192:H193"/>
    <mergeCell ref="I192:I193"/>
    <mergeCell ref="J192:J193"/>
    <mergeCell ref="K192:L193"/>
    <mergeCell ref="O197:O198"/>
    <mergeCell ref="B199:B200"/>
    <mergeCell ref="C199:D200"/>
    <mergeCell ref="E199:E200"/>
    <mergeCell ref="F199:F200"/>
    <mergeCell ref="G199:H200"/>
    <mergeCell ref="I199:I200"/>
    <mergeCell ref="M194:M195"/>
    <mergeCell ref="N194:N195"/>
    <mergeCell ref="A196:A198"/>
    <mergeCell ref="B196:B198"/>
    <mergeCell ref="C196:D198"/>
    <mergeCell ref="E196:E198"/>
    <mergeCell ref="F196:F198"/>
    <mergeCell ref="G196:H197"/>
    <mergeCell ref="I196:I198"/>
    <mergeCell ref="J196:J198"/>
    <mergeCell ref="J201:J202"/>
    <mergeCell ref="M201:M202"/>
    <mergeCell ref="N201:N202"/>
    <mergeCell ref="A203:N203"/>
    <mergeCell ref="A205:N205"/>
    <mergeCell ref="A206:N206"/>
    <mergeCell ref="J199:J200"/>
    <mergeCell ref="M199:M200"/>
    <mergeCell ref="N199:N200"/>
    <mergeCell ref="A201:A202"/>
    <mergeCell ref="B201:B202"/>
    <mergeCell ref="C201:D202"/>
    <mergeCell ref="E201:E202"/>
    <mergeCell ref="F201:F202"/>
    <mergeCell ref="G201:H202"/>
    <mergeCell ref="I201:I202"/>
    <mergeCell ref="K196:L198"/>
    <mergeCell ref="M196:M198"/>
    <mergeCell ref="N196:N198"/>
    <mergeCell ref="K211:L213"/>
    <mergeCell ref="M211:M213"/>
    <mergeCell ref="N211:N213"/>
    <mergeCell ref="B214:B215"/>
    <mergeCell ref="E214:E215"/>
    <mergeCell ref="F214:F215"/>
    <mergeCell ref="G214:H215"/>
    <mergeCell ref="I214:I215"/>
    <mergeCell ref="J214:J215"/>
    <mergeCell ref="M214:M215"/>
    <mergeCell ref="A207:N207"/>
    <mergeCell ref="A209:N209"/>
    <mergeCell ref="A211:A213"/>
    <mergeCell ref="B211:B213"/>
    <mergeCell ref="C211:D213"/>
    <mergeCell ref="E211:E213"/>
    <mergeCell ref="F211:F213"/>
    <mergeCell ref="G211:H212"/>
    <mergeCell ref="I211:I213"/>
    <mergeCell ref="J211:J213"/>
    <mergeCell ref="N216:N217"/>
    <mergeCell ref="A218:A219"/>
    <mergeCell ref="B218:B219"/>
    <mergeCell ref="E218:E219"/>
    <mergeCell ref="F218:F219"/>
    <mergeCell ref="G218:H219"/>
    <mergeCell ref="I218:I219"/>
    <mergeCell ref="J218:J219"/>
    <mergeCell ref="K218:L219"/>
    <mergeCell ref="M218:M219"/>
    <mergeCell ref="N214:N215"/>
    <mergeCell ref="A216:A217"/>
    <mergeCell ref="B216:B217"/>
    <mergeCell ref="E216:E217"/>
    <mergeCell ref="F216:F217"/>
    <mergeCell ref="G216:H217"/>
    <mergeCell ref="I216:I217"/>
    <mergeCell ref="J216:J217"/>
    <mergeCell ref="K216:L217"/>
    <mergeCell ref="M216:M217"/>
    <mergeCell ref="N236:N237"/>
    <mergeCell ref="A238:A239"/>
    <mergeCell ref="B238:B239"/>
    <mergeCell ref="E238:E239"/>
    <mergeCell ref="F238:F239"/>
    <mergeCell ref="G238:H239"/>
    <mergeCell ref="I238:I239"/>
    <mergeCell ref="J238:J239"/>
    <mergeCell ref="K238:L239"/>
    <mergeCell ref="M238:M239"/>
    <mergeCell ref="N218:N219"/>
    <mergeCell ref="A236:A237"/>
    <mergeCell ref="B236:B237"/>
    <mergeCell ref="E236:E237"/>
    <mergeCell ref="F236:F237"/>
    <mergeCell ref="G236:H237"/>
    <mergeCell ref="I236:I237"/>
    <mergeCell ref="J236:J237"/>
    <mergeCell ref="K236:L237"/>
    <mergeCell ref="M236:M237"/>
    <mergeCell ref="A222:A223"/>
    <mergeCell ref="B222:B223"/>
    <mergeCell ref="E222:E223"/>
    <mergeCell ref="F222:F223"/>
    <mergeCell ref="G222:H223"/>
    <mergeCell ref="I222:I223"/>
    <mergeCell ref="J222:J223"/>
    <mergeCell ref="K222:L223"/>
    <mergeCell ref="M222:M223"/>
    <mergeCell ref="N222:N223"/>
    <mergeCell ref="A224:A225"/>
    <mergeCell ref="B224:B225"/>
    <mergeCell ref="N240:N241"/>
    <mergeCell ref="A242:A243"/>
    <mergeCell ref="B242:B243"/>
    <mergeCell ref="E242:E243"/>
    <mergeCell ref="F242:F243"/>
    <mergeCell ref="G242:H243"/>
    <mergeCell ref="I242:I243"/>
    <mergeCell ref="J242:J243"/>
    <mergeCell ref="K242:L243"/>
    <mergeCell ref="M242:M243"/>
    <mergeCell ref="N238:N239"/>
    <mergeCell ref="A240:A241"/>
    <mergeCell ref="B240:B241"/>
    <mergeCell ref="E240:E241"/>
    <mergeCell ref="F240:F241"/>
    <mergeCell ref="G240:H241"/>
    <mergeCell ref="I240:I241"/>
    <mergeCell ref="J240:J241"/>
    <mergeCell ref="K240:L241"/>
    <mergeCell ref="M240:M241"/>
    <mergeCell ref="N244:N245"/>
    <mergeCell ref="A246:A247"/>
    <mergeCell ref="B246:B247"/>
    <mergeCell ref="E246:E247"/>
    <mergeCell ref="F246:F247"/>
    <mergeCell ref="G246:H247"/>
    <mergeCell ref="I246:I247"/>
    <mergeCell ref="J246:J247"/>
    <mergeCell ref="K246:L247"/>
    <mergeCell ref="M246:M247"/>
    <mergeCell ref="N242:N243"/>
    <mergeCell ref="A244:A245"/>
    <mergeCell ref="B244:B245"/>
    <mergeCell ref="E244:E245"/>
    <mergeCell ref="F244:F245"/>
    <mergeCell ref="G244:H245"/>
    <mergeCell ref="I244:I245"/>
    <mergeCell ref="J244:J245"/>
    <mergeCell ref="K244:L245"/>
    <mergeCell ref="M244:M245"/>
    <mergeCell ref="N248:N249"/>
    <mergeCell ref="A250:A251"/>
    <mergeCell ref="B250:B251"/>
    <mergeCell ref="E250:E251"/>
    <mergeCell ref="F250:F251"/>
    <mergeCell ref="G250:H251"/>
    <mergeCell ref="I250:I251"/>
    <mergeCell ref="J250:J251"/>
    <mergeCell ref="K250:L251"/>
    <mergeCell ref="M250:M251"/>
    <mergeCell ref="N246:N247"/>
    <mergeCell ref="A248:A249"/>
    <mergeCell ref="B248:B249"/>
    <mergeCell ref="E248:E249"/>
    <mergeCell ref="F248:F249"/>
    <mergeCell ref="G248:H249"/>
    <mergeCell ref="I248:I249"/>
    <mergeCell ref="J248:J249"/>
    <mergeCell ref="K248:L249"/>
    <mergeCell ref="M248:M249"/>
    <mergeCell ref="N252:N253"/>
    <mergeCell ref="A254:A255"/>
    <mergeCell ref="B254:B255"/>
    <mergeCell ref="E254:E255"/>
    <mergeCell ref="F254:F255"/>
    <mergeCell ref="G254:H255"/>
    <mergeCell ref="I254:I255"/>
    <mergeCell ref="J254:J255"/>
    <mergeCell ref="K254:L255"/>
    <mergeCell ref="M254:M255"/>
    <mergeCell ref="N250:N251"/>
    <mergeCell ref="A252:A253"/>
    <mergeCell ref="B252:B253"/>
    <mergeCell ref="E252:E253"/>
    <mergeCell ref="F252:F253"/>
    <mergeCell ref="G252:H253"/>
    <mergeCell ref="I252:I253"/>
    <mergeCell ref="J252:J253"/>
    <mergeCell ref="K252:L253"/>
    <mergeCell ref="M252:M253"/>
    <mergeCell ref="N256:N257"/>
    <mergeCell ref="A258:A259"/>
    <mergeCell ref="B258:B259"/>
    <mergeCell ref="E258:E259"/>
    <mergeCell ref="F258:F259"/>
    <mergeCell ref="G258:H259"/>
    <mergeCell ref="I258:I259"/>
    <mergeCell ref="J258:J259"/>
    <mergeCell ref="K258:L259"/>
    <mergeCell ref="M258:M259"/>
    <mergeCell ref="N254:N255"/>
    <mergeCell ref="A256:A257"/>
    <mergeCell ref="B256:B257"/>
    <mergeCell ref="E256:E257"/>
    <mergeCell ref="F256:F257"/>
    <mergeCell ref="G256:H257"/>
    <mergeCell ref="I256:I257"/>
    <mergeCell ref="J256:J257"/>
    <mergeCell ref="K256:L257"/>
    <mergeCell ref="M256:M257"/>
    <mergeCell ref="N260:N261"/>
    <mergeCell ref="A262:A263"/>
    <mergeCell ref="B262:B263"/>
    <mergeCell ref="E262:E263"/>
    <mergeCell ref="F262:F263"/>
    <mergeCell ref="G262:H263"/>
    <mergeCell ref="I262:I263"/>
    <mergeCell ref="J262:J263"/>
    <mergeCell ref="K262:L263"/>
    <mergeCell ref="M262:M263"/>
    <mergeCell ref="N258:N259"/>
    <mergeCell ref="A260:A261"/>
    <mergeCell ref="B260:B261"/>
    <mergeCell ref="E260:E261"/>
    <mergeCell ref="F260:F261"/>
    <mergeCell ref="G260:H261"/>
    <mergeCell ref="I260:I261"/>
    <mergeCell ref="J260:J261"/>
    <mergeCell ref="K260:L261"/>
    <mergeCell ref="M260:M261"/>
    <mergeCell ref="O265:O266"/>
    <mergeCell ref="B267:B268"/>
    <mergeCell ref="C267:D268"/>
    <mergeCell ref="E267:E268"/>
    <mergeCell ref="F267:F268"/>
    <mergeCell ref="G267:H268"/>
    <mergeCell ref="I267:I268"/>
    <mergeCell ref="J267:J268"/>
    <mergeCell ref="N262:N263"/>
    <mergeCell ref="A264:A266"/>
    <mergeCell ref="B264:B266"/>
    <mergeCell ref="C264:D266"/>
    <mergeCell ref="E264:E266"/>
    <mergeCell ref="F264:F266"/>
    <mergeCell ref="G264:H265"/>
    <mergeCell ref="I264:I266"/>
    <mergeCell ref="J264:J266"/>
    <mergeCell ref="K264:L266"/>
    <mergeCell ref="M269:M270"/>
    <mergeCell ref="N269:N270"/>
    <mergeCell ref="A271:N271"/>
    <mergeCell ref="A273:N273"/>
    <mergeCell ref="A274:N274"/>
    <mergeCell ref="A275:N275"/>
    <mergeCell ref="M267:M268"/>
    <mergeCell ref="N267:N268"/>
    <mergeCell ref="A269:A270"/>
    <mergeCell ref="B269:B270"/>
    <mergeCell ref="C269:D270"/>
    <mergeCell ref="E269:E270"/>
    <mergeCell ref="F269:F270"/>
    <mergeCell ref="G269:H270"/>
    <mergeCell ref="I269:I270"/>
    <mergeCell ref="J269:J270"/>
    <mergeCell ref="M264:M266"/>
    <mergeCell ref="N264:N266"/>
    <mergeCell ref="M279:M281"/>
    <mergeCell ref="N279:N281"/>
    <mergeCell ref="B282:B283"/>
    <mergeCell ref="E282:E283"/>
    <mergeCell ref="F282:F283"/>
    <mergeCell ref="G282:H283"/>
    <mergeCell ref="I282:I283"/>
    <mergeCell ref="J282:J283"/>
    <mergeCell ref="M282:M283"/>
    <mergeCell ref="N282:N283"/>
    <mergeCell ref="A277:N277"/>
    <mergeCell ref="A279:A281"/>
    <mergeCell ref="B279:B281"/>
    <mergeCell ref="C279:D281"/>
    <mergeCell ref="E279:E281"/>
    <mergeCell ref="F279:F281"/>
    <mergeCell ref="G279:H280"/>
    <mergeCell ref="I279:I281"/>
    <mergeCell ref="J279:J281"/>
    <mergeCell ref="K279:L281"/>
    <mergeCell ref="J286:J287"/>
    <mergeCell ref="K286:L287"/>
    <mergeCell ref="M286:M287"/>
    <mergeCell ref="N286:N287"/>
    <mergeCell ref="A304:A305"/>
    <mergeCell ref="B304:B305"/>
    <mergeCell ref="E304:E305"/>
    <mergeCell ref="F304:F305"/>
    <mergeCell ref="G304:H305"/>
    <mergeCell ref="I304:I305"/>
    <mergeCell ref="J284:J285"/>
    <mergeCell ref="K284:L285"/>
    <mergeCell ref="M284:M285"/>
    <mergeCell ref="N284:N285"/>
    <mergeCell ref="A286:A287"/>
    <mergeCell ref="B286:B287"/>
    <mergeCell ref="E286:E287"/>
    <mergeCell ref="F286:F287"/>
    <mergeCell ref="G286:H287"/>
    <mergeCell ref="I286:I287"/>
    <mergeCell ref="A284:A285"/>
    <mergeCell ref="B284:B285"/>
    <mergeCell ref="E284:E285"/>
    <mergeCell ref="F284:F285"/>
    <mergeCell ref="G284:H285"/>
    <mergeCell ref="I284:I285"/>
    <mergeCell ref="A288:A289"/>
    <mergeCell ref="B288:B289"/>
    <mergeCell ref="E288:E289"/>
    <mergeCell ref="F288:F289"/>
    <mergeCell ref="G288:H289"/>
    <mergeCell ref="I288:I289"/>
    <mergeCell ref="M304:M305"/>
    <mergeCell ref="N304:N305"/>
    <mergeCell ref="A306:A307"/>
    <mergeCell ref="B306:B307"/>
    <mergeCell ref="E306:E307"/>
    <mergeCell ref="F306:F307"/>
    <mergeCell ref="G306:H307"/>
    <mergeCell ref="I306:I307"/>
    <mergeCell ref="J310:J311"/>
    <mergeCell ref="K310:L311"/>
    <mergeCell ref="M310:M311"/>
    <mergeCell ref="N310:N311"/>
    <mergeCell ref="A312:A313"/>
    <mergeCell ref="B312:B313"/>
    <mergeCell ref="E312:E313"/>
    <mergeCell ref="F312:F313"/>
    <mergeCell ref="G312:H313"/>
    <mergeCell ref="I312:I313"/>
    <mergeCell ref="J308:J309"/>
    <mergeCell ref="K308:L309"/>
    <mergeCell ref="M308:M309"/>
    <mergeCell ref="N308:N309"/>
    <mergeCell ref="A310:A311"/>
    <mergeCell ref="B310:B311"/>
    <mergeCell ref="E310:E311"/>
    <mergeCell ref="F310:F311"/>
    <mergeCell ref="G310:H311"/>
    <mergeCell ref="I310:I311"/>
    <mergeCell ref="J314:J315"/>
    <mergeCell ref="K314:L315"/>
    <mergeCell ref="M314:M315"/>
    <mergeCell ref="N314:N315"/>
    <mergeCell ref="A316:A317"/>
    <mergeCell ref="B316:B317"/>
    <mergeCell ref="E316:E317"/>
    <mergeCell ref="F316:F317"/>
    <mergeCell ref="G316:H317"/>
    <mergeCell ref="I316:I317"/>
    <mergeCell ref="J312:J313"/>
    <mergeCell ref="K312:L313"/>
    <mergeCell ref="M312:M313"/>
    <mergeCell ref="N312:N313"/>
    <mergeCell ref="A314:A315"/>
    <mergeCell ref="B314:B315"/>
    <mergeCell ref="E314:E315"/>
    <mergeCell ref="F314:F315"/>
    <mergeCell ref="G314:H315"/>
    <mergeCell ref="I314:I315"/>
    <mergeCell ref="J318:J319"/>
    <mergeCell ref="K318:L319"/>
    <mergeCell ref="M318:M319"/>
    <mergeCell ref="N318:N319"/>
    <mergeCell ref="A320:A321"/>
    <mergeCell ref="B320:B321"/>
    <mergeCell ref="E320:E321"/>
    <mergeCell ref="F320:F321"/>
    <mergeCell ref="G320:H321"/>
    <mergeCell ref="I320:I321"/>
    <mergeCell ref="J316:J317"/>
    <mergeCell ref="K316:L317"/>
    <mergeCell ref="M316:M317"/>
    <mergeCell ref="N316:N317"/>
    <mergeCell ref="A318:A319"/>
    <mergeCell ref="B318:B319"/>
    <mergeCell ref="E318:E319"/>
    <mergeCell ref="F318:F319"/>
    <mergeCell ref="G318:H319"/>
    <mergeCell ref="I318:I319"/>
    <mergeCell ref="J322:J323"/>
    <mergeCell ref="K322:L323"/>
    <mergeCell ref="M322:M323"/>
    <mergeCell ref="N322:N323"/>
    <mergeCell ref="A324:A325"/>
    <mergeCell ref="B324:B325"/>
    <mergeCell ref="E324:E325"/>
    <mergeCell ref="F324:F325"/>
    <mergeCell ref="G324:H325"/>
    <mergeCell ref="I324:I325"/>
    <mergeCell ref="J320:J321"/>
    <mergeCell ref="K320:L321"/>
    <mergeCell ref="M320:M321"/>
    <mergeCell ref="N320:N321"/>
    <mergeCell ref="A322:A323"/>
    <mergeCell ref="B322:B323"/>
    <mergeCell ref="E322:E323"/>
    <mergeCell ref="F322:F323"/>
    <mergeCell ref="G322:H323"/>
    <mergeCell ref="I322:I323"/>
    <mergeCell ref="J326:J327"/>
    <mergeCell ref="K326:L327"/>
    <mergeCell ref="M326:M327"/>
    <mergeCell ref="N326:N327"/>
    <mergeCell ref="A328:A329"/>
    <mergeCell ref="B328:B329"/>
    <mergeCell ref="E328:E329"/>
    <mergeCell ref="F328:F329"/>
    <mergeCell ref="G328:H329"/>
    <mergeCell ref="I328:I329"/>
    <mergeCell ref="J324:J325"/>
    <mergeCell ref="K324:L325"/>
    <mergeCell ref="M324:M325"/>
    <mergeCell ref="N324:N325"/>
    <mergeCell ref="A326:A327"/>
    <mergeCell ref="B326:B327"/>
    <mergeCell ref="E326:E327"/>
    <mergeCell ref="F326:F327"/>
    <mergeCell ref="G326:H327"/>
    <mergeCell ref="I326:I327"/>
    <mergeCell ref="I332:I334"/>
    <mergeCell ref="J332:J334"/>
    <mergeCell ref="K332:L334"/>
    <mergeCell ref="M332:M334"/>
    <mergeCell ref="N332:N334"/>
    <mergeCell ref="O333:O334"/>
    <mergeCell ref="J330:J331"/>
    <mergeCell ref="K330:L331"/>
    <mergeCell ref="M330:M331"/>
    <mergeCell ref="N330:N331"/>
    <mergeCell ref="A332:A334"/>
    <mergeCell ref="B332:B334"/>
    <mergeCell ref="C332:D334"/>
    <mergeCell ref="E332:E334"/>
    <mergeCell ref="F332:F334"/>
    <mergeCell ref="G332:H333"/>
    <mergeCell ref="J328:J329"/>
    <mergeCell ref="K328:L329"/>
    <mergeCell ref="M328:M329"/>
    <mergeCell ref="N328:N329"/>
    <mergeCell ref="A330:A331"/>
    <mergeCell ref="B330:B331"/>
    <mergeCell ref="E330:E331"/>
    <mergeCell ref="F330:F331"/>
    <mergeCell ref="G330:H331"/>
    <mergeCell ref="I330:I331"/>
    <mergeCell ref="J337:J338"/>
    <mergeCell ref="M337:M338"/>
    <mergeCell ref="N337:N338"/>
    <mergeCell ref="A339:N339"/>
    <mergeCell ref="A341:N341"/>
    <mergeCell ref="A342:N342"/>
    <mergeCell ref="A340:N340"/>
    <mergeCell ref="J335:J336"/>
    <mergeCell ref="M335:M336"/>
    <mergeCell ref="N335:N336"/>
    <mergeCell ref="A337:A338"/>
    <mergeCell ref="B337:B338"/>
    <mergeCell ref="C337:D338"/>
    <mergeCell ref="E337:E338"/>
    <mergeCell ref="F337:F338"/>
    <mergeCell ref="G337:H338"/>
    <mergeCell ref="I337:I338"/>
    <mergeCell ref="B335:B336"/>
    <mergeCell ref="C335:D336"/>
    <mergeCell ref="E335:E336"/>
    <mergeCell ref="F335:F336"/>
    <mergeCell ref="G335:H336"/>
    <mergeCell ref="I335:I336"/>
    <mergeCell ref="K347:L349"/>
    <mergeCell ref="M347:M349"/>
    <mergeCell ref="N347:N349"/>
    <mergeCell ref="B350:B351"/>
    <mergeCell ref="E350:E351"/>
    <mergeCell ref="F350:F351"/>
    <mergeCell ref="G350:H351"/>
    <mergeCell ref="I350:I351"/>
    <mergeCell ref="J350:J351"/>
    <mergeCell ref="M350:M351"/>
    <mergeCell ref="A343:N343"/>
    <mergeCell ref="A345:N345"/>
    <mergeCell ref="A347:A349"/>
    <mergeCell ref="B347:B349"/>
    <mergeCell ref="C347:D349"/>
    <mergeCell ref="E347:E349"/>
    <mergeCell ref="F347:F349"/>
    <mergeCell ref="G347:H348"/>
    <mergeCell ref="I347:I349"/>
    <mergeCell ref="J347:J349"/>
    <mergeCell ref="N352:N353"/>
    <mergeCell ref="A354:A355"/>
    <mergeCell ref="B354:B355"/>
    <mergeCell ref="E354:E355"/>
    <mergeCell ref="F354:F355"/>
    <mergeCell ref="G354:H355"/>
    <mergeCell ref="I354:I355"/>
    <mergeCell ref="J354:J355"/>
    <mergeCell ref="K354:L355"/>
    <mergeCell ref="M354:M355"/>
    <mergeCell ref="N350:N351"/>
    <mergeCell ref="A352:A353"/>
    <mergeCell ref="B352:B353"/>
    <mergeCell ref="E352:E353"/>
    <mergeCell ref="F352:F353"/>
    <mergeCell ref="G352:H353"/>
    <mergeCell ref="I352:I353"/>
    <mergeCell ref="J352:J353"/>
    <mergeCell ref="K352:L353"/>
    <mergeCell ref="M352:M353"/>
    <mergeCell ref="N372:N373"/>
    <mergeCell ref="A374:A375"/>
    <mergeCell ref="B374:B375"/>
    <mergeCell ref="E374:E375"/>
    <mergeCell ref="F374:F375"/>
    <mergeCell ref="G374:H375"/>
    <mergeCell ref="I374:I375"/>
    <mergeCell ref="J374:J375"/>
    <mergeCell ref="K374:L375"/>
    <mergeCell ref="M374:M375"/>
    <mergeCell ref="N354:N355"/>
    <mergeCell ref="A372:A373"/>
    <mergeCell ref="B372:B373"/>
    <mergeCell ref="E372:E373"/>
    <mergeCell ref="F372:F373"/>
    <mergeCell ref="G372:H373"/>
    <mergeCell ref="I372:I373"/>
    <mergeCell ref="J372:J373"/>
    <mergeCell ref="K372:L373"/>
    <mergeCell ref="M372:M373"/>
    <mergeCell ref="A358:A359"/>
    <mergeCell ref="B358:B359"/>
    <mergeCell ref="E358:E359"/>
    <mergeCell ref="F358:F359"/>
    <mergeCell ref="G358:H359"/>
    <mergeCell ref="I358:I359"/>
    <mergeCell ref="J358:J359"/>
    <mergeCell ref="K358:L359"/>
    <mergeCell ref="M358:M359"/>
    <mergeCell ref="N358:N359"/>
    <mergeCell ref="A360:A361"/>
    <mergeCell ref="B360:B361"/>
    <mergeCell ref="N376:N377"/>
    <mergeCell ref="A378:A379"/>
    <mergeCell ref="B378:B379"/>
    <mergeCell ref="E378:E379"/>
    <mergeCell ref="F378:F379"/>
    <mergeCell ref="G378:H379"/>
    <mergeCell ref="I378:I379"/>
    <mergeCell ref="J378:J379"/>
    <mergeCell ref="K378:L379"/>
    <mergeCell ref="M378:M379"/>
    <mergeCell ref="N374:N375"/>
    <mergeCell ref="A376:A377"/>
    <mergeCell ref="B376:B377"/>
    <mergeCell ref="E376:E377"/>
    <mergeCell ref="F376:F377"/>
    <mergeCell ref="G376:H377"/>
    <mergeCell ref="I376:I377"/>
    <mergeCell ref="J376:J377"/>
    <mergeCell ref="K376:L377"/>
    <mergeCell ref="M376:M377"/>
    <mergeCell ref="N380:N381"/>
    <mergeCell ref="A382:A383"/>
    <mergeCell ref="B382:B383"/>
    <mergeCell ref="E382:E383"/>
    <mergeCell ref="F382:F383"/>
    <mergeCell ref="G382:H383"/>
    <mergeCell ref="I382:I383"/>
    <mergeCell ref="J382:J383"/>
    <mergeCell ref="K382:L383"/>
    <mergeCell ref="M382:M383"/>
    <mergeCell ref="N378:N379"/>
    <mergeCell ref="A380:A381"/>
    <mergeCell ref="B380:B381"/>
    <mergeCell ref="E380:E381"/>
    <mergeCell ref="F380:F381"/>
    <mergeCell ref="G380:H381"/>
    <mergeCell ref="I380:I381"/>
    <mergeCell ref="J380:J381"/>
    <mergeCell ref="K380:L381"/>
    <mergeCell ref="M380:M381"/>
    <mergeCell ref="N384:N385"/>
    <mergeCell ref="A386:A387"/>
    <mergeCell ref="B386:B387"/>
    <mergeCell ref="E386:E387"/>
    <mergeCell ref="F386:F387"/>
    <mergeCell ref="G386:H387"/>
    <mergeCell ref="I386:I387"/>
    <mergeCell ref="J386:J387"/>
    <mergeCell ref="K386:L387"/>
    <mergeCell ref="M386:M387"/>
    <mergeCell ref="N382:N383"/>
    <mergeCell ref="A384:A385"/>
    <mergeCell ref="B384:B385"/>
    <mergeCell ref="E384:E385"/>
    <mergeCell ref="F384:F385"/>
    <mergeCell ref="G384:H385"/>
    <mergeCell ref="I384:I385"/>
    <mergeCell ref="J384:J385"/>
    <mergeCell ref="K384:L385"/>
    <mergeCell ref="M384:M385"/>
    <mergeCell ref="N388:N389"/>
    <mergeCell ref="A390:A391"/>
    <mergeCell ref="B390:B391"/>
    <mergeCell ref="E390:E391"/>
    <mergeCell ref="F390:F391"/>
    <mergeCell ref="G390:H391"/>
    <mergeCell ref="I390:I391"/>
    <mergeCell ref="J390:J391"/>
    <mergeCell ref="K390:L391"/>
    <mergeCell ref="M390:M391"/>
    <mergeCell ref="N386:N387"/>
    <mergeCell ref="A388:A389"/>
    <mergeCell ref="B388:B389"/>
    <mergeCell ref="E388:E389"/>
    <mergeCell ref="F388:F389"/>
    <mergeCell ref="G388:H389"/>
    <mergeCell ref="I388:I389"/>
    <mergeCell ref="J388:J389"/>
    <mergeCell ref="K388:L389"/>
    <mergeCell ref="M388:M389"/>
    <mergeCell ref="N392:N393"/>
    <mergeCell ref="A394:A395"/>
    <mergeCell ref="B394:B395"/>
    <mergeCell ref="E394:E395"/>
    <mergeCell ref="F394:F395"/>
    <mergeCell ref="G394:H395"/>
    <mergeCell ref="I394:I395"/>
    <mergeCell ref="J394:J395"/>
    <mergeCell ref="K394:L395"/>
    <mergeCell ref="M394:M395"/>
    <mergeCell ref="N390:N391"/>
    <mergeCell ref="A392:A393"/>
    <mergeCell ref="B392:B393"/>
    <mergeCell ref="E392:E393"/>
    <mergeCell ref="F392:F393"/>
    <mergeCell ref="G392:H393"/>
    <mergeCell ref="I392:I393"/>
    <mergeCell ref="J392:J393"/>
    <mergeCell ref="K392:L393"/>
    <mergeCell ref="M392:M393"/>
    <mergeCell ref="N396:N397"/>
    <mergeCell ref="A398:A399"/>
    <mergeCell ref="B398:B399"/>
    <mergeCell ref="E398:E399"/>
    <mergeCell ref="F398:F399"/>
    <mergeCell ref="G398:H399"/>
    <mergeCell ref="I398:I399"/>
    <mergeCell ref="J398:J399"/>
    <mergeCell ref="K398:L399"/>
    <mergeCell ref="M398:M399"/>
    <mergeCell ref="N394:N395"/>
    <mergeCell ref="A396:A397"/>
    <mergeCell ref="B396:B397"/>
    <mergeCell ref="E396:E397"/>
    <mergeCell ref="F396:F397"/>
    <mergeCell ref="G396:H397"/>
    <mergeCell ref="I396:I397"/>
    <mergeCell ref="J396:J397"/>
    <mergeCell ref="K396:L397"/>
    <mergeCell ref="M396:M397"/>
    <mergeCell ref="O401:O402"/>
    <mergeCell ref="B403:B404"/>
    <mergeCell ref="C403:D404"/>
    <mergeCell ref="E403:E404"/>
    <mergeCell ref="F403:F404"/>
    <mergeCell ref="G403:H404"/>
    <mergeCell ref="I403:I404"/>
    <mergeCell ref="J403:J404"/>
    <mergeCell ref="N398:N399"/>
    <mergeCell ref="A400:A402"/>
    <mergeCell ref="B400:B402"/>
    <mergeCell ref="C400:D402"/>
    <mergeCell ref="E400:E402"/>
    <mergeCell ref="F400:F402"/>
    <mergeCell ref="G400:H401"/>
    <mergeCell ref="I400:I402"/>
    <mergeCell ref="J400:J402"/>
    <mergeCell ref="K400:L402"/>
    <mergeCell ref="M405:M406"/>
    <mergeCell ref="N405:N406"/>
    <mergeCell ref="A407:N407"/>
    <mergeCell ref="A409:N409"/>
    <mergeCell ref="A408:N408"/>
    <mergeCell ref="A410:N410"/>
    <mergeCell ref="M403:M404"/>
    <mergeCell ref="N403:N404"/>
    <mergeCell ref="A405:A406"/>
    <mergeCell ref="B405:B406"/>
    <mergeCell ref="C405:D406"/>
    <mergeCell ref="E405:E406"/>
    <mergeCell ref="F405:F406"/>
    <mergeCell ref="G405:H406"/>
    <mergeCell ref="I405:I406"/>
    <mergeCell ref="J405:J406"/>
    <mergeCell ref="M400:M402"/>
    <mergeCell ref="N400:N402"/>
    <mergeCell ref="K415:L417"/>
    <mergeCell ref="M415:M417"/>
    <mergeCell ref="N415:N417"/>
    <mergeCell ref="B418:B419"/>
    <mergeCell ref="E418:E419"/>
    <mergeCell ref="F418:F419"/>
    <mergeCell ref="G418:H419"/>
    <mergeCell ref="I418:I419"/>
    <mergeCell ref="J418:J419"/>
    <mergeCell ref="M418:M419"/>
    <mergeCell ref="A411:N411"/>
    <mergeCell ref="A413:N413"/>
    <mergeCell ref="A415:A417"/>
    <mergeCell ref="B415:B417"/>
    <mergeCell ref="C415:D417"/>
    <mergeCell ref="E415:E417"/>
    <mergeCell ref="F415:F417"/>
    <mergeCell ref="G415:H416"/>
    <mergeCell ref="I415:I417"/>
    <mergeCell ref="J415:J417"/>
    <mergeCell ref="N420:N421"/>
    <mergeCell ref="A438:A439"/>
    <mergeCell ref="B438:B439"/>
    <mergeCell ref="E438:E439"/>
    <mergeCell ref="F438:F439"/>
    <mergeCell ref="G438:H439"/>
    <mergeCell ref="I438:I439"/>
    <mergeCell ref="J438:J439"/>
    <mergeCell ref="K438:L439"/>
    <mergeCell ref="M438:M439"/>
    <mergeCell ref="N418:N419"/>
    <mergeCell ref="A420:A421"/>
    <mergeCell ref="B420:B421"/>
    <mergeCell ref="E420:E421"/>
    <mergeCell ref="F420:F421"/>
    <mergeCell ref="G420:H421"/>
    <mergeCell ref="I420:I421"/>
    <mergeCell ref="J420:J421"/>
    <mergeCell ref="K420:L421"/>
    <mergeCell ref="M420:M421"/>
    <mergeCell ref="A422:A423"/>
    <mergeCell ref="B422:B423"/>
    <mergeCell ref="E422:E423"/>
    <mergeCell ref="F422:F423"/>
    <mergeCell ref="G422:H423"/>
    <mergeCell ref="I422:I423"/>
    <mergeCell ref="J422:J423"/>
    <mergeCell ref="K422:L423"/>
    <mergeCell ref="M422:M423"/>
    <mergeCell ref="N422:N423"/>
    <mergeCell ref="A424:A425"/>
    <mergeCell ref="B424:B425"/>
    <mergeCell ref="B440:B441"/>
    <mergeCell ref="E440:E441"/>
    <mergeCell ref="F440:F441"/>
    <mergeCell ref="G440:H441"/>
    <mergeCell ref="I440:I441"/>
    <mergeCell ref="J440:J441"/>
    <mergeCell ref="K440:L441"/>
    <mergeCell ref="M440:M441"/>
    <mergeCell ref="N444:N445"/>
    <mergeCell ref="A446:A447"/>
    <mergeCell ref="B446:B447"/>
    <mergeCell ref="E446:E447"/>
    <mergeCell ref="F446:F447"/>
    <mergeCell ref="G446:H447"/>
    <mergeCell ref="I446:I447"/>
    <mergeCell ref="J446:J447"/>
    <mergeCell ref="K446:L447"/>
    <mergeCell ref="M446:M447"/>
    <mergeCell ref="N442:N443"/>
    <mergeCell ref="A444:A445"/>
    <mergeCell ref="B444:B445"/>
    <mergeCell ref="E444:E445"/>
    <mergeCell ref="F444:F445"/>
    <mergeCell ref="G444:H445"/>
    <mergeCell ref="I444:I445"/>
    <mergeCell ref="J444:J445"/>
    <mergeCell ref="K444:L445"/>
    <mergeCell ref="M444:M445"/>
    <mergeCell ref="N448:N449"/>
    <mergeCell ref="A450:A451"/>
    <mergeCell ref="B450:B451"/>
    <mergeCell ref="E450:E451"/>
    <mergeCell ref="F450:F451"/>
    <mergeCell ref="G450:H451"/>
    <mergeCell ref="I450:I451"/>
    <mergeCell ref="J450:J451"/>
    <mergeCell ref="K450:L451"/>
    <mergeCell ref="M450:M451"/>
    <mergeCell ref="N446:N447"/>
    <mergeCell ref="A448:A449"/>
    <mergeCell ref="B448:B449"/>
    <mergeCell ref="E448:E449"/>
    <mergeCell ref="F448:F449"/>
    <mergeCell ref="G448:H449"/>
    <mergeCell ref="I448:I449"/>
    <mergeCell ref="J448:J449"/>
    <mergeCell ref="K448:L449"/>
    <mergeCell ref="M448:M449"/>
    <mergeCell ref="N452:N453"/>
    <mergeCell ref="A454:A455"/>
    <mergeCell ref="B454:B455"/>
    <mergeCell ref="E454:E455"/>
    <mergeCell ref="F454:F455"/>
    <mergeCell ref="G454:H455"/>
    <mergeCell ref="I454:I455"/>
    <mergeCell ref="J454:J455"/>
    <mergeCell ref="K454:L455"/>
    <mergeCell ref="M454:M455"/>
    <mergeCell ref="N450:N451"/>
    <mergeCell ref="A452:A453"/>
    <mergeCell ref="B452:B453"/>
    <mergeCell ref="E452:E453"/>
    <mergeCell ref="F452:F453"/>
    <mergeCell ref="G452:H453"/>
    <mergeCell ref="I452:I453"/>
    <mergeCell ref="J452:J453"/>
    <mergeCell ref="K452:L453"/>
    <mergeCell ref="M452:M453"/>
    <mergeCell ref="N456:N457"/>
    <mergeCell ref="A458:A459"/>
    <mergeCell ref="B458:B459"/>
    <mergeCell ref="E458:E459"/>
    <mergeCell ref="F458:F459"/>
    <mergeCell ref="G458:H459"/>
    <mergeCell ref="I458:I459"/>
    <mergeCell ref="J458:J459"/>
    <mergeCell ref="K458:L459"/>
    <mergeCell ref="M458:M459"/>
    <mergeCell ref="N454:N455"/>
    <mergeCell ref="A456:A457"/>
    <mergeCell ref="B456:B457"/>
    <mergeCell ref="E456:E457"/>
    <mergeCell ref="F456:F457"/>
    <mergeCell ref="G456:H457"/>
    <mergeCell ref="I456:I457"/>
    <mergeCell ref="J456:J457"/>
    <mergeCell ref="K456:L457"/>
    <mergeCell ref="M456:M457"/>
    <mergeCell ref="N460:N461"/>
    <mergeCell ref="A462:A463"/>
    <mergeCell ref="B462:B463"/>
    <mergeCell ref="E462:E463"/>
    <mergeCell ref="F462:F463"/>
    <mergeCell ref="G462:H463"/>
    <mergeCell ref="I462:I463"/>
    <mergeCell ref="J462:J463"/>
    <mergeCell ref="K462:L463"/>
    <mergeCell ref="M462:M463"/>
    <mergeCell ref="N458:N459"/>
    <mergeCell ref="A460:A461"/>
    <mergeCell ref="B460:B461"/>
    <mergeCell ref="E460:E461"/>
    <mergeCell ref="F460:F461"/>
    <mergeCell ref="G460:H461"/>
    <mergeCell ref="I460:I461"/>
    <mergeCell ref="J460:J461"/>
    <mergeCell ref="K460:L461"/>
    <mergeCell ref="M460:M461"/>
    <mergeCell ref="N464:N465"/>
    <mergeCell ref="A466:A467"/>
    <mergeCell ref="B466:B467"/>
    <mergeCell ref="E466:E467"/>
    <mergeCell ref="F466:F467"/>
    <mergeCell ref="G466:H467"/>
    <mergeCell ref="I466:I467"/>
    <mergeCell ref="J466:J467"/>
    <mergeCell ref="K466:L467"/>
    <mergeCell ref="M466:M467"/>
    <mergeCell ref="N462:N463"/>
    <mergeCell ref="A464:A465"/>
    <mergeCell ref="B464:B465"/>
    <mergeCell ref="E464:E465"/>
    <mergeCell ref="F464:F465"/>
    <mergeCell ref="G464:H465"/>
    <mergeCell ref="I464:I465"/>
    <mergeCell ref="J464:J465"/>
    <mergeCell ref="K464:L465"/>
    <mergeCell ref="M464:M465"/>
    <mergeCell ref="O469:O470"/>
    <mergeCell ref="B471:B472"/>
    <mergeCell ref="C471:D472"/>
    <mergeCell ref="E471:E472"/>
    <mergeCell ref="F471:F472"/>
    <mergeCell ref="G471:H472"/>
    <mergeCell ref="I471:I472"/>
    <mergeCell ref="J471:J472"/>
    <mergeCell ref="N466:N467"/>
    <mergeCell ref="A468:A470"/>
    <mergeCell ref="B468:B470"/>
    <mergeCell ref="C468:D470"/>
    <mergeCell ref="E468:E470"/>
    <mergeCell ref="F468:F470"/>
    <mergeCell ref="G468:H469"/>
    <mergeCell ref="I468:I470"/>
    <mergeCell ref="J468:J470"/>
    <mergeCell ref="K468:L470"/>
    <mergeCell ref="M473:M474"/>
    <mergeCell ref="N473:N474"/>
    <mergeCell ref="A475:N475"/>
    <mergeCell ref="A477:N477"/>
    <mergeCell ref="A478:N478"/>
    <mergeCell ref="A476:N476"/>
    <mergeCell ref="M471:M472"/>
    <mergeCell ref="N471:N472"/>
    <mergeCell ref="A473:A474"/>
    <mergeCell ref="B473:B474"/>
    <mergeCell ref="C473:D474"/>
    <mergeCell ref="E473:E474"/>
    <mergeCell ref="F473:F474"/>
    <mergeCell ref="G473:H474"/>
    <mergeCell ref="I473:I474"/>
    <mergeCell ref="J473:J474"/>
    <mergeCell ref="M468:M470"/>
    <mergeCell ref="N468:N470"/>
    <mergeCell ref="K483:L485"/>
    <mergeCell ref="M483:M485"/>
    <mergeCell ref="N483:N485"/>
    <mergeCell ref="B486:B487"/>
    <mergeCell ref="E486:E487"/>
    <mergeCell ref="F486:F487"/>
    <mergeCell ref="G486:H487"/>
    <mergeCell ref="I486:I487"/>
    <mergeCell ref="J486:J487"/>
    <mergeCell ref="M486:M487"/>
    <mergeCell ref="A479:N479"/>
    <mergeCell ref="A481:N481"/>
    <mergeCell ref="A483:A485"/>
    <mergeCell ref="B483:B485"/>
    <mergeCell ref="C483:D485"/>
    <mergeCell ref="E483:E485"/>
    <mergeCell ref="F483:F485"/>
    <mergeCell ref="G483:H484"/>
    <mergeCell ref="I483:I485"/>
    <mergeCell ref="J483:J485"/>
    <mergeCell ref="N488:N489"/>
    <mergeCell ref="A490:A491"/>
    <mergeCell ref="B490:B491"/>
    <mergeCell ref="E490:E491"/>
    <mergeCell ref="F490:F491"/>
    <mergeCell ref="G490:H491"/>
    <mergeCell ref="I490:I491"/>
    <mergeCell ref="J490:J491"/>
    <mergeCell ref="K490:L491"/>
    <mergeCell ref="M490:M491"/>
    <mergeCell ref="N486:N487"/>
    <mergeCell ref="A488:A489"/>
    <mergeCell ref="B488:B489"/>
    <mergeCell ref="E488:E489"/>
    <mergeCell ref="F488:F489"/>
    <mergeCell ref="G488:H489"/>
    <mergeCell ref="I488:I489"/>
    <mergeCell ref="J488:J489"/>
    <mergeCell ref="K488:L489"/>
    <mergeCell ref="M488:M489"/>
    <mergeCell ref="N508:N509"/>
    <mergeCell ref="A510:A511"/>
    <mergeCell ref="B510:B511"/>
    <mergeCell ref="E510:E511"/>
    <mergeCell ref="F510:F511"/>
    <mergeCell ref="G510:H511"/>
    <mergeCell ref="I510:I511"/>
    <mergeCell ref="J510:J511"/>
    <mergeCell ref="K510:L511"/>
    <mergeCell ref="M510:M511"/>
    <mergeCell ref="N490:N491"/>
    <mergeCell ref="A508:A509"/>
    <mergeCell ref="B508:B509"/>
    <mergeCell ref="E508:E509"/>
    <mergeCell ref="F508:F509"/>
    <mergeCell ref="G508:H509"/>
    <mergeCell ref="I508:I509"/>
    <mergeCell ref="J508:J509"/>
    <mergeCell ref="K508:L509"/>
    <mergeCell ref="M508:M509"/>
    <mergeCell ref="A494:A495"/>
    <mergeCell ref="B494:B495"/>
    <mergeCell ref="E494:E495"/>
    <mergeCell ref="F494:F495"/>
    <mergeCell ref="G494:H495"/>
    <mergeCell ref="I494:I495"/>
    <mergeCell ref="J494:J495"/>
    <mergeCell ref="K494:L495"/>
    <mergeCell ref="M494:M495"/>
    <mergeCell ref="N494:N495"/>
    <mergeCell ref="A496:A497"/>
    <mergeCell ref="B496:B497"/>
    <mergeCell ref="N512:N513"/>
    <mergeCell ref="A514:A515"/>
    <mergeCell ref="B514:B515"/>
    <mergeCell ref="E514:E515"/>
    <mergeCell ref="F514:F515"/>
    <mergeCell ref="G514:H515"/>
    <mergeCell ref="I514:I515"/>
    <mergeCell ref="J514:J515"/>
    <mergeCell ref="K514:L515"/>
    <mergeCell ref="M514:M515"/>
    <mergeCell ref="N510:N511"/>
    <mergeCell ref="A512:A513"/>
    <mergeCell ref="B512:B513"/>
    <mergeCell ref="E512:E513"/>
    <mergeCell ref="F512:F513"/>
    <mergeCell ref="G512:H513"/>
    <mergeCell ref="I512:I513"/>
    <mergeCell ref="J512:J513"/>
    <mergeCell ref="K512:L513"/>
    <mergeCell ref="M512:M513"/>
    <mergeCell ref="N516:N517"/>
    <mergeCell ref="A518:A519"/>
    <mergeCell ref="B518:B519"/>
    <mergeCell ref="E518:E519"/>
    <mergeCell ref="F518:F519"/>
    <mergeCell ref="G518:H519"/>
    <mergeCell ref="I518:I519"/>
    <mergeCell ref="J518:J519"/>
    <mergeCell ref="K518:L519"/>
    <mergeCell ref="M518:M519"/>
    <mergeCell ref="N514:N515"/>
    <mergeCell ref="A516:A517"/>
    <mergeCell ref="B516:B517"/>
    <mergeCell ref="E516:E517"/>
    <mergeCell ref="F516:F517"/>
    <mergeCell ref="G516:H517"/>
    <mergeCell ref="I516:I517"/>
    <mergeCell ref="J516:J517"/>
    <mergeCell ref="K516:L517"/>
    <mergeCell ref="M516:M517"/>
    <mergeCell ref="N520:N521"/>
    <mergeCell ref="A522:A523"/>
    <mergeCell ref="B522:B523"/>
    <mergeCell ref="E522:E523"/>
    <mergeCell ref="F522:F523"/>
    <mergeCell ref="G522:H523"/>
    <mergeCell ref="I522:I523"/>
    <mergeCell ref="J522:J523"/>
    <mergeCell ref="K522:L523"/>
    <mergeCell ref="M522:M523"/>
    <mergeCell ref="N518:N519"/>
    <mergeCell ref="A520:A521"/>
    <mergeCell ref="B520:B521"/>
    <mergeCell ref="E520:E521"/>
    <mergeCell ref="F520:F521"/>
    <mergeCell ref="G520:H521"/>
    <mergeCell ref="I520:I521"/>
    <mergeCell ref="J520:J521"/>
    <mergeCell ref="K520:L521"/>
    <mergeCell ref="M520:M521"/>
    <mergeCell ref="N524:N525"/>
    <mergeCell ref="A526:A527"/>
    <mergeCell ref="B526:B527"/>
    <mergeCell ref="E526:E527"/>
    <mergeCell ref="F526:F527"/>
    <mergeCell ref="G526:H527"/>
    <mergeCell ref="I526:I527"/>
    <mergeCell ref="J526:J527"/>
    <mergeCell ref="K526:L527"/>
    <mergeCell ref="M526:M527"/>
    <mergeCell ref="N522:N523"/>
    <mergeCell ref="A524:A525"/>
    <mergeCell ref="B524:B525"/>
    <mergeCell ref="E524:E525"/>
    <mergeCell ref="F524:F525"/>
    <mergeCell ref="G524:H525"/>
    <mergeCell ref="I524:I525"/>
    <mergeCell ref="J524:J525"/>
    <mergeCell ref="K524:L525"/>
    <mergeCell ref="M524:M525"/>
    <mergeCell ref="N528:N529"/>
    <mergeCell ref="A530:A531"/>
    <mergeCell ref="B530:B531"/>
    <mergeCell ref="E530:E531"/>
    <mergeCell ref="F530:F531"/>
    <mergeCell ref="G530:H531"/>
    <mergeCell ref="I530:I531"/>
    <mergeCell ref="J530:J531"/>
    <mergeCell ref="K530:L531"/>
    <mergeCell ref="M530:M531"/>
    <mergeCell ref="N526:N527"/>
    <mergeCell ref="A528:A529"/>
    <mergeCell ref="B528:B529"/>
    <mergeCell ref="E528:E529"/>
    <mergeCell ref="F528:F529"/>
    <mergeCell ref="G528:H529"/>
    <mergeCell ref="I528:I529"/>
    <mergeCell ref="J528:J529"/>
    <mergeCell ref="K528:L529"/>
    <mergeCell ref="M528:M529"/>
    <mergeCell ref="N532:N533"/>
    <mergeCell ref="A534:A535"/>
    <mergeCell ref="B534:B535"/>
    <mergeCell ref="E534:E535"/>
    <mergeCell ref="F534:F535"/>
    <mergeCell ref="G534:H535"/>
    <mergeCell ref="I534:I535"/>
    <mergeCell ref="J534:J535"/>
    <mergeCell ref="K534:L535"/>
    <mergeCell ref="M534:M535"/>
    <mergeCell ref="N530:N531"/>
    <mergeCell ref="A532:A533"/>
    <mergeCell ref="B532:B533"/>
    <mergeCell ref="E532:E533"/>
    <mergeCell ref="F532:F533"/>
    <mergeCell ref="G532:H533"/>
    <mergeCell ref="I532:I533"/>
    <mergeCell ref="J532:J533"/>
    <mergeCell ref="K532:L533"/>
    <mergeCell ref="M532:M533"/>
    <mergeCell ref="O537:O538"/>
    <mergeCell ref="B539:B540"/>
    <mergeCell ref="C539:D540"/>
    <mergeCell ref="E539:E540"/>
    <mergeCell ref="F539:F540"/>
    <mergeCell ref="G539:H540"/>
    <mergeCell ref="I539:I540"/>
    <mergeCell ref="J539:J540"/>
    <mergeCell ref="N534:N535"/>
    <mergeCell ref="A536:A538"/>
    <mergeCell ref="B536:B538"/>
    <mergeCell ref="C536:D538"/>
    <mergeCell ref="E536:E538"/>
    <mergeCell ref="F536:F538"/>
    <mergeCell ref="G536:H537"/>
    <mergeCell ref="I536:I538"/>
    <mergeCell ref="J536:J538"/>
    <mergeCell ref="K536:L538"/>
    <mergeCell ref="M541:M542"/>
    <mergeCell ref="N541:N542"/>
    <mergeCell ref="A543:N543"/>
    <mergeCell ref="A545:N545"/>
    <mergeCell ref="A544:N544"/>
    <mergeCell ref="A546:N546"/>
    <mergeCell ref="M539:M540"/>
    <mergeCell ref="N539:N540"/>
    <mergeCell ref="A541:A542"/>
    <mergeCell ref="B541:B542"/>
    <mergeCell ref="C541:D542"/>
    <mergeCell ref="E541:E542"/>
    <mergeCell ref="F541:F542"/>
    <mergeCell ref="G541:H542"/>
    <mergeCell ref="I541:I542"/>
    <mergeCell ref="J541:J542"/>
    <mergeCell ref="M536:M538"/>
    <mergeCell ref="N536:N538"/>
    <mergeCell ref="K551:L553"/>
    <mergeCell ref="M551:M553"/>
    <mergeCell ref="N551:N553"/>
    <mergeCell ref="B554:B555"/>
    <mergeCell ref="E554:E555"/>
    <mergeCell ref="F554:F555"/>
    <mergeCell ref="G554:H555"/>
    <mergeCell ref="I554:I555"/>
    <mergeCell ref="J554:J555"/>
    <mergeCell ref="M554:M555"/>
    <mergeCell ref="A547:N547"/>
    <mergeCell ref="A549:N549"/>
    <mergeCell ref="A551:A553"/>
    <mergeCell ref="B551:B553"/>
    <mergeCell ref="C551:D553"/>
    <mergeCell ref="E551:E553"/>
    <mergeCell ref="F551:F553"/>
    <mergeCell ref="G551:H552"/>
    <mergeCell ref="I551:I553"/>
    <mergeCell ref="J551:J553"/>
    <mergeCell ref="N556:N557"/>
    <mergeCell ref="A558:A559"/>
    <mergeCell ref="B558:B559"/>
    <mergeCell ref="E558:E559"/>
    <mergeCell ref="F558:F559"/>
    <mergeCell ref="G558:H559"/>
    <mergeCell ref="I558:I559"/>
    <mergeCell ref="J558:J559"/>
    <mergeCell ref="K558:L559"/>
    <mergeCell ref="M558:M559"/>
    <mergeCell ref="N554:N555"/>
    <mergeCell ref="A556:A557"/>
    <mergeCell ref="B556:B557"/>
    <mergeCell ref="E556:E557"/>
    <mergeCell ref="F556:F557"/>
    <mergeCell ref="G556:H557"/>
    <mergeCell ref="I556:I557"/>
    <mergeCell ref="J556:J557"/>
    <mergeCell ref="K556:L557"/>
    <mergeCell ref="M556:M557"/>
    <mergeCell ref="N558:N559"/>
    <mergeCell ref="E576:E577"/>
    <mergeCell ref="F576:F577"/>
    <mergeCell ref="G576:H577"/>
    <mergeCell ref="I576:I577"/>
    <mergeCell ref="J576:J577"/>
    <mergeCell ref="K576:L577"/>
    <mergeCell ref="M576:M577"/>
    <mergeCell ref="A560:A561"/>
    <mergeCell ref="B560:B561"/>
    <mergeCell ref="E560:E561"/>
    <mergeCell ref="F560:F561"/>
    <mergeCell ref="G560:H561"/>
    <mergeCell ref="I560:I561"/>
    <mergeCell ref="J560:J561"/>
    <mergeCell ref="K560:L561"/>
    <mergeCell ref="M560:M561"/>
    <mergeCell ref="N560:N561"/>
    <mergeCell ref="A562:A563"/>
    <mergeCell ref="B562:B563"/>
    <mergeCell ref="E562:E563"/>
    <mergeCell ref="F562:F563"/>
    <mergeCell ref="G562:H563"/>
    <mergeCell ref="I562:I563"/>
    <mergeCell ref="J562:J563"/>
    <mergeCell ref="K562:L563"/>
    <mergeCell ref="M562:M563"/>
    <mergeCell ref="N562:N563"/>
    <mergeCell ref="A564:A565"/>
    <mergeCell ref="B564:B565"/>
    <mergeCell ref="E564:E565"/>
    <mergeCell ref="F564:F565"/>
    <mergeCell ref="G564:H565"/>
    <mergeCell ref="N580:N581"/>
    <mergeCell ref="A582:A583"/>
    <mergeCell ref="B582:B583"/>
    <mergeCell ref="E582:E583"/>
    <mergeCell ref="F582:F583"/>
    <mergeCell ref="G582:H583"/>
    <mergeCell ref="I582:I583"/>
    <mergeCell ref="J582:J583"/>
    <mergeCell ref="K582:L583"/>
    <mergeCell ref="M582:M583"/>
    <mergeCell ref="N578:N579"/>
    <mergeCell ref="A580:A581"/>
    <mergeCell ref="B580:B581"/>
    <mergeCell ref="E580:E581"/>
    <mergeCell ref="F580:F581"/>
    <mergeCell ref="G580:H581"/>
    <mergeCell ref="I580:I581"/>
    <mergeCell ref="J580:J581"/>
    <mergeCell ref="K580:L581"/>
    <mergeCell ref="M580:M581"/>
    <mergeCell ref="N584:N585"/>
    <mergeCell ref="A586:A587"/>
    <mergeCell ref="B586:B587"/>
    <mergeCell ref="E586:E587"/>
    <mergeCell ref="F586:F587"/>
    <mergeCell ref="G586:H587"/>
    <mergeCell ref="I586:I587"/>
    <mergeCell ref="J586:J587"/>
    <mergeCell ref="K586:L587"/>
    <mergeCell ref="M586:M587"/>
    <mergeCell ref="N582:N583"/>
    <mergeCell ref="A584:A585"/>
    <mergeCell ref="B584:B585"/>
    <mergeCell ref="E584:E585"/>
    <mergeCell ref="F584:F585"/>
    <mergeCell ref="G584:H585"/>
    <mergeCell ref="I584:I585"/>
    <mergeCell ref="J584:J585"/>
    <mergeCell ref="K584:L585"/>
    <mergeCell ref="M584:M585"/>
    <mergeCell ref="N588:N589"/>
    <mergeCell ref="A590:A591"/>
    <mergeCell ref="B590:B591"/>
    <mergeCell ref="E590:E591"/>
    <mergeCell ref="F590:F591"/>
    <mergeCell ref="G590:H591"/>
    <mergeCell ref="I590:I591"/>
    <mergeCell ref="J590:J591"/>
    <mergeCell ref="K590:L591"/>
    <mergeCell ref="M590:M591"/>
    <mergeCell ref="N586:N587"/>
    <mergeCell ref="A588:A589"/>
    <mergeCell ref="B588:B589"/>
    <mergeCell ref="E588:E589"/>
    <mergeCell ref="F588:F589"/>
    <mergeCell ref="G588:H589"/>
    <mergeCell ref="I588:I589"/>
    <mergeCell ref="J588:J589"/>
    <mergeCell ref="K588:L589"/>
    <mergeCell ref="M588:M589"/>
    <mergeCell ref="N592:N593"/>
    <mergeCell ref="A594:A595"/>
    <mergeCell ref="B594:B595"/>
    <mergeCell ref="E594:E595"/>
    <mergeCell ref="F594:F595"/>
    <mergeCell ref="G594:H595"/>
    <mergeCell ref="I594:I595"/>
    <mergeCell ref="J594:J595"/>
    <mergeCell ref="K594:L595"/>
    <mergeCell ref="M594:M595"/>
    <mergeCell ref="N590:N591"/>
    <mergeCell ref="A592:A593"/>
    <mergeCell ref="B592:B593"/>
    <mergeCell ref="E592:E593"/>
    <mergeCell ref="F592:F593"/>
    <mergeCell ref="G592:H593"/>
    <mergeCell ref="I592:I593"/>
    <mergeCell ref="J592:J593"/>
    <mergeCell ref="K592:L593"/>
    <mergeCell ref="M592:M593"/>
    <mergeCell ref="N596:N597"/>
    <mergeCell ref="A598:A599"/>
    <mergeCell ref="B598:B599"/>
    <mergeCell ref="E598:E599"/>
    <mergeCell ref="F598:F599"/>
    <mergeCell ref="G598:H599"/>
    <mergeCell ref="I598:I599"/>
    <mergeCell ref="J598:J599"/>
    <mergeCell ref="K598:L599"/>
    <mergeCell ref="M598:M599"/>
    <mergeCell ref="N594:N595"/>
    <mergeCell ref="A596:A597"/>
    <mergeCell ref="B596:B597"/>
    <mergeCell ref="E596:E597"/>
    <mergeCell ref="F596:F597"/>
    <mergeCell ref="G596:H597"/>
    <mergeCell ref="I596:I597"/>
    <mergeCell ref="J596:J597"/>
    <mergeCell ref="K596:L597"/>
    <mergeCell ref="M596:M597"/>
    <mergeCell ref="N600:N601"/>
    <mergeCell ref="A602:A603"/>
    <mergeCell ref="B602:B603"/>
    <mergeCell ref="E602:E603"/>
    <mergeCell ref="F602:F603"/>
    <mergeCell ref="G602:H603"/>
    <mergeCell ref="I602:I603"/>
    <mergeCell ref="J602:J603"/>
    <mergeCell ref="K602:L603"/>
    <mergeCell ref="M602:M603"/>
    <mergeCell ref="N598:N599"/>
    <mergeCell ref="A600:A601"/>
    <mergeCell ref="B600:B601"/>
    <mergeCell ref="E600:E601"/>
    <mergeCell ref="F600:F601"/>
    <mergeCell ref="G600:H601"/>
    <mergeCell ref="I600:I601"/>
    <mergeCell ref="J600:J601"/>
    <mergeCell ref="K600:L601"/>
    <mergeCell ref="M600:M601"/>
    <mergeCell ref="O605:O606"/>
    <mergeCell ref="B607:B608"/>
    <mergeCell ref="C607:D608"/>
    <mergeCell ref="E607:E608"/>
    <mergeCell ref="F607:F608"/>
    <mergeCell ref="G607:H608"/>
    <mergeCell ref="I607:I608"/>
    <mergeCell ref="J607:J608"/>
    <mergeCell ref="N602:N603"/>
    <mergeCell ref="A604:A606"/>
    <mergeCell ref="B604:B606"/>
    <mergeCell ref="C604:D606"/>
    <mergeCell ref="E604:E606"/>
    <mergeCell ref="F604:F606"/>
    <mergeCell ref="G604:H605"/>
    <mergeCell ref="I604:I606"/>
    <mergeCell ref="J604:J606"/>
    <mergeCell ref="K604:L606"/>
    <mergeCell ref="M609:M610"/>
    <mergeCell ref="N609:N610"/>
    <mergeCell ref="A611:N611"/>
    <mergeCell ref="A613:N613"/>
    <mergeCell ref="A614:N614"/>
    <mergeCell ref="A612:N612"/>
    <mergeCell ref="M607:M608"/>
    <mergeCell ref="N607:N608"/>
    <mergeCell ref="A609:A610"/>
    <mergeCell ref="B609:B610"/>
    <mergeCell ref="C609:D610"/>
    <mergeCell ref="E609:E610"/>
    <mergeCell ref="F609:F610"/>
    <mergeCell ref="G609:H610"/>
    <mergeCell ref="I609:I610"/>
    <mergeCell ref="J609:J610"/>
    <mergeCell ref="M604:M606"/>
    <mergeCell ref="N604:N606"/>
    <mergeCell ref="K619:L621"/>
    <mergeCell ref="M619:M621"/>
    <mergeCell ref="N619:N621"/>
    <mergeCell ref="B622:B623"/>
    <mergeCell ref="E622:E623"/>
    <mergeCell ref="F622:F623"/>
    <mergeCell ref="G622:H623"/>
    <mergeCell ref="I622:I623"/>
    <mergeCell ref="J622:J623"/>
    <mergeCell ref="M622:M623"/>
    <mergeCell ref="A615:N615"/>
    <mergeCell ref="A617:N617"/>
    <mergeCell ref="A619:A621"/>
    <mergeCell ref="B619:B621"/>
    <mergeCell ref="C619:D621"/>
    <mergeCell ref="E619:E621"/>
    <mergeCell ref="F619:F621"/>
    <mergeCell ref="G619:H620"/>
    <mergeCell ref="I619:I621"/>
    <mergeCell ref="J619:J621"/>
    <mergeCell ref="N624:N625"/>
    <mergeCell ref="A642:A643"/>
    <mergeCell ref="B642:B643"/>
    <mergeCell ref="E642:E643"/>
    <mergeCell ref="F642:F643"/>
    <mergeCell ref="G642:H643"/>
    <mergeCell ref="I642:I643"/>
    <mergeCell ref="J642:J643"/>
    <mergeCell ref="K642:L643"/>
    <mergeCell ref="M642:M643"/>
    <mergeCell ref="N622:N623"/>
    <mergeCell ref="A624:A625"/>
    <mergeCell ref="B624:B625"/>
    <mergeCell ref="E624:E625"/>
    <mergeCell ref="F624:F625"/>
    <mergeCell ref="G624:H625"/>
    <mergeCell ref="I624:I625"/>
    <mergeCell ref="J624:J625"/>
    <mergeCell ref="K624:L625"/>
    <mergeCell ref="M624:M625"/>
    <mergeCell ref="A628:A629"/>
    <mergeCell ref="B628:B629"/>
    <mergeCell ref="E628:E629"/>
    <mergeCell ref="F628:F629"/>
    <mergeCell ref="G628:H629"/>
    <mergeCell ref="I628:I629"/>
    <mergeCell ref="J628:J629"/>
    <mergeCell ref="K628:L629"/>
    <mergeCell ref="M628:M629"/>
    <mergeCell ref="N628:N629"/>
    <mergeCell ref="A630:A631"/>
    <mergeCell ref="B630:B631"/>
    <mergeCell ref="N644:N645"/>
    <mergeCell ref="A646:A647"/>
    <mergeCell ref="B646:B647"/>
    <mergeCell ref="E646:E647"/>
    <mergeCell ref="F646:F647"/>
    <mergeCell ref="G646:H647"/>
    <mergeCell ref="I646:I647"/>
    <mergeCell ref="J646:J647"/>
    <mergeCell ref="K646:L647"/>
    <mergeCell ref="M646:M647"/>
    <mergeCell ref="N642:N643"/>
    <mergeCell ref="A644:A645"/>
    <mergeCell ref="B644:B645"/>
    <mergeCell ref="E644:E645"/>
    <mergeCell ref="F644:F645"/>
    <mergeCell ref="G644:H645"/>
    <mergeCell ref="I644:I645"/>
    <mergeCell ref="J644:J645"/>
    <mergeCell ref="K644:L645"/>
    <mergeCell ref="M644:M645"/>
    <mergeCell ref="N648:N649"/>
    <mergeCell ref="A650:A651"/>
    <mergeCell ref="B650:B651"/>
    <mergeCell ref="E650:E651"/>
    <mergeCell ref="F650:F651"/>
    <mergeCell ref="G650:H651"/>
    <mergeCell ref="I650:I651"/>
    <mergeCell ref="J650:J651"/>
    <mergeCell ref="K650:L651"/>
    <mergeCell ref="M650:M651"/>
    <mergeCell ref="N646:N647"/>
    <mergeCell ref="A648:A649"/>
    <mergeCell ref="B648:B649"/>
    <mergeCell ref="E648:E649"/>
    <mergeCell ref="F648:F649"/>
    <mergeCell ref="G648:H649"/>
    <mergeCell ref="I648:I649"/>
    <mergeCell ref="J648:J649"/>
    <mergeCell ref="K648:L649"/>
    <mergeCell ref="M648:M649"/>
    <mergeCell ref="N652:N653"/>
    <mergeCell ref="A654:A655"/>
    <mergeCell ref="B654:B655"/>
    <mergeCell ref="E654:E655"/>
    <mergeCell ref="F654:F655"/>
    <mergeCell ref="G654:H655"/>
    <mergeCell ref="I654:I655"/>
    <mergeCell ref="J654:J655"/>
    <mergeCell ref="K654:L655"/>
    <mergeCell ref="M654:M655"/>
    <mergeCell ref="N650:N651"/>
    <mergeCell ref="A652:A653"/>
    <mergeCell ref="B652:B653"/>
    <mergeCell ref="E652:E653"/>
    <mergeCell ref="F652:F653"/>
    <mergeCell ref="G652:H653"/>
    <mergeCell ref="I652:I653"/>
    <mergeCell ref="J652:J653"/>
    <mergeCell ref="K652:L653"/>
    <mergeCell ref="M652:M653"/>
    <mergeCell ref="N656:N657"/>
    <mergeCell ref="A658:A659"/>
    <mergeCell ref="B658:B659"/>
    <mergeCell ref="E658:E659"/>
    <mergeCell ref="F658:F659"/>
    <mergeCell ref="G658:H659"/>
    <mergeCell ref="I658:I659"/>
    <mergeCell ref="J658:J659"/>
    <mergeCell ref="K658:L659"/>
    <mergeCell ref="M658:M659"/>
    <mergeCell ref="N654:N655"/>
    <mergeCell ref="A656:A657"/>
    <mergeCell ref="B656:B657"/>
    <mergeCell ref="E656:E657"/>
    <mergeCell ref="F656:F657"/>
    <mergeCell ref="G656:H657"/>
    <mergeCell ref="I656:I657"/>
    <mergeCell ref="J656:J657"/>
    <mergeCell ref="K656:L657"/>
    <mergeCell ref="M656:M657"/>
    <mergeCell ref="N660:N661"/>
    <mergeCell ref="A662:A663"/>
    <mergeCell ref="B662:B663"/>
    <mergeCell ref="E662:E663"/>
    <mergeCell ref="F662:F663"/>
    <mergeCell ref="G662:H663"/>
    <mergeCell ref="I662:I663"/>
    <mergeCell ref="J662:J663"/>
    <mergeCell ref="K662:L663"/>
    <mergeCell ref="M662:M663"/>
    <mergeCell ref="N658:N659"/>
    <mergeCell ref="A660:A661"/>
    <mergeCell ref="B660:B661"/>
    <mergeCell ref="E660:E661"/>
    <mergeCell ref="F660:F661"/>
    <mergeCell ref="G660:H661"/>
    <mergeCell ref="I660:I661"/>
    <mergeCell ref="J660:J661"/>
    <mergeCell ref="K660:L661"/>
    <mergeCell ref="M660:M661"/>
    <mergeCell ref="N664:N665"/>
    <mergeCell ref="A666:A667"/>
    <mergeCell ref="B666:B667"/>
    <mergeCell ref="E666:E667"/>
    <mergeCell ref="F666:F667"/>
    <mergeCell ref="G666:H667"/>
    <mergeCell ref="I666:I667"/>
    <mergeCell ref="J666:J667"/>
    <mergeCell ref="K666:L667"/>
    <mergeCell ref="M666:M667"/>
    <mergeCell ref="N662:N663"/>
    <mergeCell ref="A664:A665"/>
    <mergeCell ref="B664:B665"/>
    <mergeCell ref="E664:E665"/>
    <mergeCell ref="F664:F665"/>
    <mergeCell ref="G664:H665"/>
    <mergeCell ref="I664:I665"/>
    <mergeCell ref="J664:J665"/>
    <mergeCell ref="K664:L665"/>
    <mergeCell ref="M664:M665"/>
    <mergeCell ref="N668:N669"/>
    <mergeCell ref="A670:A671"/>
    <mergeCell ref="B670:B671"/>
    <mergeCell ref="E670:E671"/>
    <mergeCell ref="F670:F671"/>
    <mergeCell ref="G670:H671"/>
    <mergeCell ref="I670:I671"/>
    <mergeCell ref="J670:J671"/>
    <mergeCell ref="K670:L671"/>
    <mergeCell ref="M670:M671"/>
    <mergeCell ref="N666:N667"/>
    <mergeCell ref="A668:A669"/>
    <mergeCell ref="B668:B669"/>
    <mergeCell ref="E668:E669"/>
    <mergeCell ref="F668:F669"/>
    <mergeCell ref="G668:H669"/>
    <mergeCell ref="I668:I669"/>
    <mergeCell ref="J668:J669"/>
    <mergeCell ref="K668:L669"/>
    <mergeCell ref="M668:M669"/>
    <mergeCell ref="O673:O674"/>
    <mergeCell ref="B675:B676"/>
    <mergeCell ref="C675:D676"/>
    <mergeCell ref="E675:E676"/>
    <mergeCell ref="F675:F676"/>
    <mergeCell ref="G675:H676"/>
    <mergeCell ref="I675:I676"/>
    <mergeCell ref="J675:J676"/>
    <mergeCell ref="N670:N671"/>
    <mergeCell ref="A672:A674"/>
    <mergeCell ref="B672:B674"/>
    <mergeCell ref="C672:D674"/>
    <mergeCell ref="E672:E674"/>
    <mergeCell ref="F672:F674"/>
    <mergeCell ref="G672:H673"/>
    <mergeCell ref="I672:I674"/>
    <mergeCell ref="J672:J674"/>
    <mergeCell ref="K672:L674"/>
    <mergeCell ref="M677:M678"/>
    <mergeCell ref="N677:N678"/>
    <mergeCell ref="A679:N679"/>
    <mergeCell ref="A681:N681"/>
    <mergeCell ref="A680:N680"/>
    <mergeCell ref="A682:N682"/>
    <mergeCell ref="M675:M676"/>
    <mergeCell ref="N675:N676"/>
    <mergeCell ref="A677:A678"/>
    <mergeCell ref="B677:B678"/>
    <mergeCell ref="C677:D678"/>
    <mergeCell ref="E677:E678"/>
    <mergeCell ref="F677:F678"/>
    <mergeCell ref="G677:H678"/>
    <mergeCell ref="I677:I678"/>
    <mergeCell ref="J677:J678"/>
    <mergeCell ref="M672:M674"/>
    <mergeCell ref="N672:N674"/>
    <mergeCell ref="K687:L689"/>
    <mergeCell ref="M687:M689"/>
    <mergeCell ref="N687:N689"/>
    <mergeCell ref="B690:B691"/>
    <mergeCell ref="E690:E691"/>
    <mergeCell ref="F690:F691"/>
    <mergeCell ref="G690:H691"/>
    <mergeCell ref="I690:I691"/>
    <mergeCell ref="J690:J691"/>
    <mergeCell ref="M690:M691"/>
    <mergeCell ref="A683:N683"/>
    <mergeCell ref="A685:N685"/>
    <mergeCell ref="A687:A689"/>
    <mergeCell ref="B687:B689"/>
    <mergeCell ref="C687:D689"/>
    <mergeCell ref="E687:E689"/>
    <mergeCell ref="F687:F689"/>
    <mergeCell ref="G687:H688"/>
    <mergeCell ref="I687:I689"/>
    <mergeCell ref="J687:J689"/>
    <mergeCell ref="N692:N693"/>
    <mergeCell ref="A694:A695"/>
    <mergeCell ref="B694:B695"/>
    <mergeCell ref="E694:E695"/>
    <mergeCell ref="F694:F695"/>
    <mergeCell ref="G694:H695"/>
    <mergeCell ref="I694:I695"/>
    <mergeCell ref="J694:J695"/>
    <mergeCell ref="K694:L695"/>
    <mergeCell ref="M694:M695"/>
    <mergeCell ref="N690:N691"/>
    <mergeCell ref="A692:A693"/>
    <mergeCell ref="B692:B693"/>
    <mergeCell ref="E692:E693"/>
    <mergeCell ref="F692:F693"/>
    <mergeCell ref="G692:H693"/>
    <mergeCell ref="I692:I693"/>
    <mergeCell ref="J692:J693"/>
    <mergeCell ref="K692:L693"/>
    <mergeCell ref="M692:M693"/>
    <mergeCell ref="N694:N695"/>
    <mergeCell ref="E712:E713"/>
    <mergeCell ref="F712:F713"/>
    <mergeCell ref="G712:H713"/>
    <mergeCell ref="I712:I713"/>
    <mergeCell ref="J712:J713"/>
    <mergeCell ref="K712:L713"/>
    <mergeCell ref="M712:M713"/>
    <mergeCell ref="A696:A697"/>
    <mergeCell ref="B696:B697"/>
    <mergeCell ref="E696:E697"/>
    <mergeCell ref="F696:F697"/>
    <mergeCell ref="G696:H697"/>
    <mergeCell ref="I696:I697"/>
    <mergeCell ref="J696:J697"/>
    <mergeCell ref="K696:L697"/>
    <mergeCell ref="M696:M697"/>
    <mergeCell ref="N696:N697"/>
    <mergeCell ref="A698:A699"/>
    <mergeCell ref="B698:B699"/>
    <mergeCell ref="E698:E699"/>
    <mergeCell ref="F698:F699"/>
    <mergeCell ref="G698:H699"/>
    <mergeCell ref="I698:I699"/>
    <mergeCell ref="J698:J699"/>
    <mergeCell ref="K698:L699"/>
    <mergeCell ref="M698:M699"/>
    <mergeCell ref="N698:N699"/>
    <mergeCell ref="A700:A701"/>
    <mergeCell ref="B700:B701"/>
    <mergeCell ref="E700:E701"/>
    <mergeCell ref="F700:F701"/>
    <mergeCell ref="G700:H701"/>
    <mergeCell ref="N716:N717"/>
    <mergeCell ref="A718:A719"/>
    <mergeCell ref="B718:B719"/>
    <mergeCell ref="E718:E719"/>
    <mergeCell ref="F718:F719"/>
    <mergeCell ref="G718:H719"/>
    <mergeCell ref="I718:I719"/>
    <mergeCell ref="J718:J719"/>
    <mergeCell ref="K718:L719"/>
    <mergeCell ref="M718:M719"/>
    <mergeCell ref="N714:N715"/>
    <mergeCell ref="A716:A717"/>
    <mergeCell ref="B716:B717"/>
    <mergeCell ref="E716:E717"/>
    <mergeCell ref="F716:F717"/>
    <mergeCell ref="G716:H717"/>
    <mergeCell ref="I716:I717"/>
    <mergeCell ref="J716:J717"/>
    <mergeCell ref="K716:L717"/>
    <mergeCell ref="M716:M717"/>
    <mergeCell ref="N720:N721"/>
    <mergeCell ref="A722:A723"/>
    <mergeCell ref="B722:B723"/>
    <mergeCell ref="E722:E723"/>
    <mergeCell ref="F722:F723"/>
    <mergeCell ref="G722:H723"/>
    <mergeCell ref="I722:I723"/>
    <mergeCell ref="J722:J723"/>
    <mergeCell ref="K722:L723"/>
    <mergeCell ref="M722:M723"/>
    <mergeCell ref="N718:N719"/>
    <mergeCell ref="A720:A721"/>
    <mergeCell ref="B720:B721"/>
    <mergeCell ref="E720:E721"/>
    <mergeCell ref="F720:F721"/>
    <mergeCell ref="G720:H721"/>
    <mergeCell ref="I720:I721"/>
    <mergeCell ref="J720:J721"/>
    <mergeCell ref="K720:L721"/>
    <mergeCell ref="M720:M721"/>
    <mergeCell ref="N724:N725"/>
    <mergeCell ref="A726:A727"/>
    <mergeCell ref="B726:B727"/>
    <mergeCell ref="E726:E727"/>
    <mergeCell ref="F726:F727"/>
    <mergeCell ref="G726:H727"/>
    <mergeCell ref="I726:I727"/>
    <mergeCell ref="J726:J727"/>
    <mergeCell ref="K726:L727"/>
    <mergeCell ref="M726:M727"/>
    <mergeCell ref="N722:N723"/>
    <mergeCell ref="A724:A725"/>
    <mergeCell ref="B724:B725"/>
    <mergeCell ref="E724:E725"/>
    <mergeCell ref="F724:F725"/>
    <mergeCell ref="G724:H725"/>
    <mergeCell ref="I724:I725"/>
    <mergeCell ref="J724:J725"/>
    <mergeCell ref="K724:L725"/>
    <mergeCell ref="M724:M725"/>
    <mergeCell ref="N728:N729"/>
    <mergeCell ref="A730:A731"/>
    <mergeCell ref="B730:B731"/>
    <mergeCell ref="E730:E731"/>
    <mergeCell ref="F730:F731"/>
    <mergeCell ref="G730:H731"/>
    <mergeCell ref="I730:I731"/>
    <mergeCell ref="J730:J731"/>
    <mergeCell ref="K730:L731"/>
    <mergeCell ref="M730:M731"/>
    <mergeCell ref="N726:N727"/>
    <mergeCell ref="A728:A729"/>
    <mergeCell ref="B728:B729"/>
    <mergeCell ref="E728:E729"/>
    <mergeCell ref="F728:F729"/>
    <mergeCell ref="G728:H729"/>
    <mergeCell ref="I728:I729"/>
    <mergeCell ref="J728:J729"/>
    <mergeCell ref="K728:L729"/>
    <mergeCell ref="M728:M729"/>
    <mergeCell ref="N732:N733"/>
    <mergeCell ref="A734:A735"/>
    <mergeCell ref="B734:B735"/>
    <mergeCell ref="E734:E735"/>
    <mergeCell ref="F734:F735"/>
    <mergeCell ref="G734:H735"/>
    <mergeCell ref="I734:I735"/>
    <mergeCell ref="J734:J735"/>
    <mergeCell ref="K734:L735"/>
    <mergeCell ref="M734:M735"/>
    <mergeCell ref="N730:N731"/>
    <mergeCell ref="A732:A733"/>
    <mergeCell ref="B732:B733"/>
    <mergeCell ref="E732:E733"/>
    <mergeCell ref="F732:F733"/>
    <mergeCell ref="G732:H733"/>
    <mergeCell ref="I732:I733"/>
    <mergeCell ref="J732:J733"/>
    <mergeCell ref="K732:L733"/>
    <mergeCell ref="M732:M733"/>
    <mergeCell ref="N736:N737"/>
    <mergeCell ref="A738:A739"/>
    <mergeCell ref="B738:B739"/>
    <mergeCell ref="E738:E739"/>
    <mergeCell ref="F738:F739"/>
    <mergeCell ref="G738:H739"/>
    <mergeCell ref="I738:I739"/>
    <mergeCell ref="J738:J739"/>
    <mergeCell ref="K738:L739"/>
    <mergeCell ref="M738:M739"/>
    <mergeCell ref="N734:N735"/>
    <mergeCell ref="A736:A737"/>
    <mergeCell ref="B736:B737"/>
    <mergeCell ref="E736:E737"/>
    <mergeCell ref="F736:F737"/>
    <mergeCell ref="G736:H737"/>
    <mergeCell ref="I736:I737"/>
    <mergeCell ref="J736:J737"/>
    <mergeCell ref="K736:L737"/>
    <mergeCell ref="M736:M737"/>
    <mergeCell ref="O741:O742"/>
    <mergeCell ref="B743:B744"/>
    <mergeCell ref="C743:D744"/>
    <mergeCell ref="E743:E744"/>
    <mergeCell ref="F743:F744"/>
    <mergeCell ref="G743:H744"/>
    <mergeCell ref="I743:I744"/>
    <mergeCell ref="J743:J744"/>
    <mergeCell ref="N738:N739"/>
    <mergeCell ref="A740:A742"/>
    <mergeCell ref="B740:B742"/>
    <mergeCell ref="C740:D742"/>
    <mergeCell ref="E740:E742"/>
    <mergeCell ref="F740:F742"/>
    <mergeCell ref="G740:H741"/>
    <mergeCell ref="I740:I742"/>
    <mergeCell ref="J740:J742"/>
    <mergeCell ref="K740:L742"/>
    <mergeCell ref="M745:M746"/>
    <mergeCell ref="N745:N746"/>
    <mergeCell ref="A747:N747"/>
    <mergeCell ref="A749:N749"/>
    <mergeCell ref="A750:N750"/>
    <mergeCell ref="A748:N748"/>
    <mergeCell ref="M743:M744"/>
    <mergeCell ref="N743:N744"/>
    <mergeCell ref="A745:A746"/>
    <mergeCell ref="B745:B746"/>
    <mergeCell ref="C745:D746"/>
    <mergeCell ref="E745:E746"/>
    <mergeCell ref="F745:F746"/>
    <mergeCell ref="G745:H746"/>
    <mergeCell ref="I745:I746"/>
    <mergeCell ref="J745:J746"/>
    <mergeCell ref="M740:M742"/>
    <mergeCell ref="N740:N742"/>
    <mergeCell ref="K755:L757"/>
    <mergeCell ref="M755:M757"/>
    <mergeCell ref="N755:N757"/>
    <mergeCell ref="B758:B759"/>
    <mergeCell ref="E758:E759"/>
    <mergeCell ref="F758:F759"/>
    <mergeCell ref="G758:H759"/>
    <mergeCell ref="I758:I759"/>
    <mergeCell ref="J758:J759"/>
    <mergeCell ref="M758:M759"/>
    <mergeCell ref="A751:N751"/>
    <mergeCell ref="A753:N753"/>
    <mergeCell ref="A755:A757"/>
    <mergeCell ref="B755:B757"/>
    <mergeCell ref="C755:D757"/>
    <mergeCell ref="E755:E757"/>
    <mergeCell ref="F755:F757"/>
    <mergeCell ref="G755:H756"/>
    <mergeCell ref="I755:I757"/>
    <mergeCell ref="J755:J757"/>
    <mergeCell ref="N760:N761"/>
    <mergeCell ref="A762:A763"/>
    <mergeCell ref="B762:B763"/>
    <mergeCell ref="E762:E763"/>
    <mergeCell ref="F762:F763"/>
    <mergeCell ref="G762:H763"/>
    <mergeCell ref="I762:I763"/>
    <mergeCell ref="J762:J763"/>
    <mergeCell ref="K762:L763"/>
    <mergeCell ref="M762:M763"/>
    <mergeCell ref="N758:N759"/>
    <mergeCell ref="A760:A761"/>
    <mergeCell ref="B760:B761"/>
    <mergeCell ref="E760:E761"/>
    <mergeCell ref="F760:F761"/>
    <mergeCell ref="G760:H761"/>
    <mergeCell ref="I760:I761"/>
    <mergeCell ref="J760:J761"/>
    <mergeCell ref="K760:L761"/>
    <mergeCell ref="M760:M761"/>
    <mergeCell ref="N780:N781"/>
    <mergeCell ref="A782:A783"/>
    <mergeCell ref="B782:B783"/>
    <mergeCell ref="E782:E783"/>
    <mergeCell ref="F782:F783"/>
    <mergeCell ref="G782:H783"/>
    <mergeCell ref="I782:I783"/>
    <mergeCell ref="J782:J783"/>
    <mergeCell ref="K782:L783"/>
    <mergeCell ref="M782:M783"/>
    <mergeCell ref="N762:N763"/>
    <mergeCell ref="A780:A781"/>
    <mergeCell ref="B780:B781"/>
    <mergeCell ref="E780:E781"/>
    <mergeCell ref="F780:F781"/>
    <mergeCell ref="G780:H781"/>
    <mergeCell ref="I780:I781"/>
    <mergeCell ref="J780:J781"/>
    <mergeCell ref="K780:L781"/>
    <mergeCell ref="M780:M781"/>
    <mergeCell ref="A766:A767"/>
    <mergeCell ref="B766:B767"/>
    <mergeCell ref="E766:E767"/>
    <mergeCell ref="F766:F767"/>
    <mergeCell ref="G766:H767"/>
    <mergeCell ref="I766:I767"/>
    <mergeCell ref="J766:J767"/>
    <mergeCell ref="K766:L767"/>
    <mergeCell ref="M766:M767"/>
    <mergeCell ref="N766:N767"/>
    <mergeCell ref="A768:A769"/>
    <mergeCell ref="B768:B769"/>
    <mergeCell ref="N784:N785"/>
    <mergeCell ref="A786:A787"/>
    <mergeCell ref="B786:B787"/>
    <mergeCell ref="E786:E787"/>
    <mergeCell ref="F786:F787"/>
    <mergeCell ref="G786:H787"/>
    <mergeCell ref="I786:I787"/>
    <mergeCell ref="J786:J787"/>
    <mergeCell ref="K786:L787"/>
    <mergeCell ref="M786:M787"/>
    <mergeCell ref="N782:N783"/>
    <mergeCell ref="A784:A785"/>
    <mergeCell ref="B784:B785"/>
    <mergeCell ref="E784:E785"/>
    <mergeCell ref="F784:F785"/>
    <mergeCell ref="G784:H785"/>
    <mergeCell ref="I784:I785"/>
    <mergeCell ref="J784:J785"/>
    <mergeCell ref="K784:L785"/>
    <mergeCell ref="M784:M785"/>
    <mergeCell ref="N788:N789"/>
    <mergeCell ref="A790:A791"/>
    <mergeCell ref="B790:B791"/>
    <mergeCell ref="E790:E791"/>
    <mergeCell ref="F790:F791"/>
    <mergeCell ref="G790:H791"/>
    <mergeCell ref="I790:I791"/>
    <mergeCell ref="J790:J791"/>
    <mergeCell ref="K790:L791"/>
    <mergeCell ref="M790:M791"/>
    <mergeCell ref="N786:N787"/>
    <mergeCell ref="A788:A789"/>
    <mergeCell ref="B788:B789"/>
    <mergeCell ref="E788:E789"/>
    <mergeCell ref="F788:F789"/>
    <mergeCell ref="G788:H789"/>
    <mergeCell ref="I788:I789"/>
    <mergeCell ref="J788:J789"/>
    <mergeCell ref="K788:L789"/>
    <mergeCell ref="M788:M789"/>
    <mergeCell ref="N792:N793"/>
    <mergeCell ref="A794:A795"/>
    <mergeCell ref="B794:B795"/>
    <mergeCell ref="E794:E795"/>
    <mergeCell ref="F794:F795"/>
    <mergeCell ref="G794:H795"/>
    <mergeCell ref="I794:I795"/>
    <mergeCell ref="J794:J795"/>
    <mergeCell ref="K794:L795"/>
    <mergeCell ref="M794:M795"/>
    <mergeCell ref="N790:N791"/>
    <mergeCell ref="A792:A793"/>
    <mergeCell ref="B792:B793"/>
    <mergeCell ref="E792:E793"/>
    <mergeCell ref="F792:F793"/>
    <mergeCell ref="G792:H793"/>
    <mergeCell ref="I792:I793"/>
    <mergeCell ref="J792:J793"/>
    <mergeCell ref="K792:L793"/>
    <mergeCell ref="M792:M793"/>
    <mergeCell ref="N796:N797"/>
    <mergeCell ref="A798:A799"/>
    <mergeCell ref="B798:B799"/>
    <mergeCell ref="E798:E799"/>
    <mergeCell ref="F798:F799"/>
    <mergeCell ref="G798:H799"/>
    <mergeCell ref="I798:I799"/>
    <mergeCell ref="J798:J799"/>
    <mergeCell ref="K798:L799"/>
    <mergeCell ref="M798:M799"/>
    <mergeCell ref="N794:N795"/>
    <mergeCell ref="A796:A797"/>
    <mergeCell ref="B796:B797"/>
    <mergeCell ref="E796:E797"/>
    <mergeCell ref="F796:F797"/>
    <mergeCell ref="G796:H797"/>
    <mergeCell ref="I796:I797"/>
    <mergeCell ref="J796:J797"/>
    <mergeCell ref="K796:L797"/>
    <mergeCell ref="M796:M797"/>
    <mergeCell ref="N800:N801"/>
    <mergeCell ref="A802:A803"/>
    <mergeCell ref="B802:B803"/>
    <mergeCell ref="E802:E803"/>
    <mergeCell ref="F802:F803"/>
    <mergeCell ref="G802:H803"/>
    <mergeCell ref="I802:I803"/>
    <mergeCell ref="J802:J803"/>
    <mergeCell ref="K802:L803"/>
    <mergeCell ref="M802:M803"/>
    <mergeCell ref="N798:N799"/>
    <mergeCell ref="A800:A801"/>
    <mergeCell ref="B800:B801"/>
    <mergeCell ref="E800:E801"/>
    <mergeCell ref="F800:F801"/>
    <mergeCell ref="G800:H801"/>
    <mergeCell ref="I800:I801"/>
    <mergeCell ref="J800:J801"/>
    <mergeCell ref="K800:L801"/>
    <mergeCell ref="M800:M801"/>
    <mergeCell ref="N804:N805"/>
    <mergeCell ref="A806:A807"/>
    <mergeCell ref="B806:B807"/>
    <mergeCell ref="E806:E807"/>
    <mergeCell ref="F806:F807"/>
    <mergeCell ref="G806:H807"/>
    <mergeCell ref="I806:I807"/>
    <mergeCell ref="J806:J807"/>
    <mergeCell ref="K806:L807"/>
    <mergeCell ref="M806:M807"/>
    <mergeCell ref="N802:N803"/>
    <mergeCell ref="A804:A805"/>
    <mergeCell ref="B804:B805"/>
    <mergeCell ref="E804:E805"/>
    <mergeCell ref="F804:F805"/>
    <mergeCell ref="G804:H805"/>
    <mergeCell ref="I804:I805"/>
    <mergeCell ref="J804:J805"/>
    <mergeCell ref="K804:L805"/>
    <mergeCell ref="M804:M805"/>
    <mergeCell ref="O809:O810"/>
    <mergeCell ref="B811:B812"/>
    <mergeCell ref="C811:D812"/>
    <mergeCell ref="E811:E812"/>
    <mergeCell ref="F811:F812"/>
    <mergeCell ref="G811:H812"/>
    <mergeCell ref="I811:I812"/>
    <mergeCell ref="J811:J812"/>
    <mergeCell ref="N806:N807"/>
    <mergeCell ref="A808:A810"/>
    <mergeCell ref="B808:B810"/>
    <mergeCell ref="C808:D810"/>
    <mergeCell ref="E808:E810"/>
    <mergeCell ref="F808:F810"/>
    <mergeCell ref="G808:H809"/>
    <mergeCell ref="I808:I810"/>
    <mergeCell ref="J808:J810"/>
    <mergeCell ref="K808:L810"/>
    <mergeCell ref="M813:M814"/>
    <mergeCell ref="N813:N814"/>
    <mergeCell ref="A815:N815"/>
    <mergeCell ref="A817:N817"/>
    <mergeCell ref="A816:N816"/>
    <mergeCell ref="A818:N818"/>
    <mergeCell ref="M811:M812"/>
    <mergeCell ref="N811:N812"/>
    <mergeCell ref="A813:A814"/>
    <mergeCell ref="B813:B814"/>
    <mergeCell ref="C813:D814"/>
    <mergeCell ref="E813:E814"/>
    <mergeCell ref="F813:F814"/>
    <mergeCell ref="G813:H814"/>
    <mergeCell ref="I813:I814"/>
    <mergeCell ref="J813:J814"/>
    <mergeCell ref="M808:M810"/>
    <mergeCell ref="N808:N810"/>
    <mergeCell ref="K823:L825"/>
    <mergeCell ref="M823:M825"/>
    <mergeCell ref="N823:N825"/>
    <mergeCell ref="B826:B827"/>
    <mergeCell ref="E826:E827"/>
    <mergeCell ref="F826:F827"/>
    <mergeCell ref="G826:H827"/>
    <mergeCell ref="I826:I827"/>
    <mergeCell ref="J826:J827"/>
    <mergeCell ref="M826:M827"/>
    <mergeCell ref="A819:N819"/>
    <mergeCell ref="A821:N821"/>
    <mergeCell ref="A823:A825"/>
    <mergeCell ref="B823:B825"/>
    <mergeCell ref="C823:D825"/>
    <mergeCell ref="E823:E825"/>
    <mergeCell ref="F823:F825"/>
    <mergeCell ref="G823:H824"/>
    <mergeCell ref="I823:I825"/>
    <mergeCell ref="J823:J825"/>
    <mergeCell ref="N828:N829"/>
    <mergeCell ref="A830:A831"/>
    <mergeCell ref="B830:B831"/>
    <mergeCell ref="E830:E831"/>
    <mergeCell ref="F830:F831"/>
    <mergeCell ref="G830:H831"/>
    <mergeCell ref="I830:I831"/>
    <mergeCell ref="J830:J831"/>
    <mergeCell ref="K830:L831"/>
    <mergeCell ref="M830:M831"/>
    <mergeCell ref="N826:N827"/>
    <mergeCell ref="A828:A829"/>
    <mergeCell ref="B828:B829"/>
    <mergeCell ref="E828:E829"/>
    <mergeCell ref="F828:F829"/>
    <mergeCell ref="G828:H829"/>
    <mergeCell ref="I828:I829"/>
    <mergeCell ref="J828:J829"/>
    <mergeCell ref="K828:L829"/>
    <mergeCell ref="M828:M829"/>
    <mergeCell ref="N830:N831"/>
    <mergeCell ref="E848:E849"/>
    <mergeCell ref="F848:F849"/>
    <mergeCell ref="G848:H849"/>
    <mergeCell ref="I848:I849"/>
    <mergeCell ref="J848:J849"/>
    <mergeCell ref="K848:L849"/>
    <mergeCell ref="M848:M849"/>
    <mergeCell ref="A832:A833"/>
    <mergeCell ref="B832:B833"/>
    <mergeCell ref="E832:E833"/>
    <mergeCell ref="F832:F833"/>
    <mergeCell ref="G832:H833"/>
    <mergeCell ref="I832:I833"/>
    <mergeCell ref="J832:J833"/>
    <mergeCell ref="K832:L833"/>
    <mergeCell ref="M832:M833"/>
    <mergeCell ref="N832:N833"/>
    <mergeCell ref="A834:A835"/>
    <mergeCell ref="B834:B835"/>
    <mergeCell ref="E834:E835"/>
    <mergeCell ref="F834:F835"/>
    <mergeCell ref="G834:H835"/>
    <mergeCell ref="I834:I835"/>
    <mergeCell ref="J834:J835"/>
    <mergeCell ref="K834:L835"/>
    <mergeCell ref="M834:M835"/>
    <mergeCell ref="N834:N835"/>
    <mergeCell ref="A836:A837"/>
    <mergeCell ref="B836:B837"/>
    <mergeCell ref="E836:E837"/>
    <mergeCell ref="F836:F837"/>
    <mergeCell ref="G836:H837"/>
    <mergeCell ref="N852:N853"/>
    <mergeCell ref="A854:A855"/>
    <mergeCell ref="B854:B855"/>
    <mergeCell ref="E854:E855"/>
    <mergeCell ref="F854:F855"/>
    <mergeCell ref="G854:H855"/>
    <mergeCell ref="I854:I855"/>
    <mergeCell ref="J854:J855"/>
    <mergeCell ref="K854:L855"/>
    <mergeCell ref="M854:M855"/>
    <mergeCell ref="N850:N851"/>
    <mergeCell ref="A852:A853"/>
    <mergeCell ref="B852:B853"/>
    <mergeCell ref="E852:E853"/>
    <mergeCell ref="F852:F853"/>
    <mergeCell ref="G852:H853"/>
    <mergeCell ref="I852:I853"/>
    <mergeCell ref="J852:J853"/>
    <mergeCell ref="K852:L853"/>
    <mergeCell ref="M852:M853"/>
    <mergeCell ref="N856:N857"/>
    <mergeCell ref="A858:A859"/>
    <mergeCell ref="B858:B859"/>
    <mergeCell ref="E858:E859"/>
    <mergeCell ref="F858:F859"/>
    <mergeCell ref="G858:H859"/>
    <mergeCell ref="I858:I859"/>
    <mergeCell ref="J858:J859"/>
    <mergeCell ref="K858:L859"/>
    <mergeCell ref="M858:M859"/>
    <mergeCell ref="N854:N855"/>
    <mergeCell ref="A856:A857"/>
    <mergeCell ref="B856:B857"/>
    <mergeCell ref="E856:E857"/>
    <mergeCell ref="F856:F857"/>
    <mergeCell ref="G856:H857"/>
    <mergeCell ref="I856:I857"/>
    <mergeCell ref="J856:J857"/>
    <mergeCell ref="K856:L857"/>
    <mergeCell ref="M856:M857"/>
    <mergeCell ref="N860:N861"/>
    <mergeCell ref="A862:A863"/>
    <mergeCell ref="B862:B863"/>
    <mergeCell ref="E862:E863"/>
    <mergeCell ref="F862:F863"/>
    <mergeCell ref="G862:H863"/>
    <mergeCell ref="I862:I863"/>
    <mergeCell ref="J862:J863"/>
    <mergeCell ref="K862:L863"/>
    <mergeCell ref="M862:M863"/>
    <mergeCell ref="N858:N859"/>
    <mergeCell ref="A860:A861"/>
    <mergeCell ref="B860:B861"/>
    <mergeCell ref="E860:E861"/>
    <mergeCell ref="F860:F861"/>
    <mergeCell ref="G860:H861"/>
    <mergeCell ref="I860:I861"/>
    <mergeCell ref="J860:J861"/>
    <mergeCell ref="K860:L861"/>
    <mergeCell ref="M860:M861"/>
    <mergeCell ref="N864:N865"/>
    <mergeCell ref="A866:A867"/>
    <mergeCell ref="B866:B867"/>
    <mergeCell ref="E866:E867"/>
    <mergeCell ref="F866:F867"/>
    <mergeCell ref="G866:H867"/>
    <mergeCell ref="I866:I867"/>
    <mergeCell ref="J866:J867"/>
    <mergeCell ref="K866:L867"/>
    <mergeCell ref="M866:M867"/>
    <mergeCell ref="N862:N863"/>
    <mergeCell ref="A864:A865"/>
    <mergeCell ref="B864:B865"/>
    <mergeCell ref="E864:E865"/>
    <mergeCell ref="F864:F865"/>
    <mergeCell ref="G864:H865"/>
    <mergeCell ref="I864:I865"/>
    <mergeCell ref="J864:J865"/>
    <mergeCell ref="K864:L865"/>
    <mergeCell ref="M864:M865"/>
    <mergeCell ref="N868:N869"/>
    <mergeCell ref="A870:A871"/>
    <mergeCell ref="B870:B871"/>
    <mergeCell ref="E870:E871"/>
    <mergeCell ref="F870:F871"/>
    <mergeCell ref="G870:H871"/>
    <mergeCell ref="I870:I871"/>
    <mergeCell ref="J870:J871"/>
    <mergeCell ref="K870:L871"/>
    <mergeCell ref="M870:M871"/>
    <mergeCell ref="N866:N867"/>
    <mergeCell ref="A868:A869"/>
    <mergeCell ref="B868:B869"/>
    <mergeCell ref="E868:E869"/>
    <mergeCell ref="F868:F869"/>
    <mergeCell ref="G868:H869"/>
    <mergeCell ref="I868:I869"/>
    <mergeCell ref="J868:J869"/>
    <mergeCell ref="K868:L869"/>
    <mergeCell ref="M868:M869"/>
    <mergeCell ref="N872:N873"/>
    <mergeCell ref="A874:A875"/>
    <mergeCell ref="B874:B875"/>
    <mergeCell ref="E874:E875"/>
    <mergeCell ref="F874:F875"/>
    <mergeCell ref="G874:H875"/>
    <mergeCell ref="I874:I875"/>
    <mergeCell ref="J874:J875"/>
    <mergeCell ref="K874:L875"/>
    <mergeCell ref="M874:M875"/>
    <mergeCell ref="N870:N871"/>
    <mergeCell ref="A872:A873"/>
    <mergeCell ref="B872:B873"/>
    <mergeCell ref="E872:E873"/>
    <mergeCell ref="F872:F873"/>
    <mergeCell ref="G872:H873"/>
    <mergeCell ref="I872:I873"/>
    <mergeCell ref="J872:J873"/>
    <mergeCell ref="K872:L873"/>
    <mergeCell ref="M872:M873"/>
    <mergeCell ref="O877:O878"/>
    <mergeCell ref="B879:B880"/>
    <mergeCell ref="C879:D880"/>
    <mergeCell ref="E879:E880"/>
    <mergeCell ref="F879:F880"/>
    <mergeCell ref="G879:H880"/>
    <mergeCell ref="I879:I880"/>
    <mergeCell ref="J879:J880"/>
    <mergeCell ref="N874:N875"/>
    <mergeCell ref="A876:A878"/>
    <mergeCell ref="B876:B878"/>
    <mergeCell ref="C876:D878"/>
    <mergeCell ref="E876:E878"/>
    <mergeCell ref="F876:F878"/>
    <mergeCell ref="G876:H877"/>
    <mergeCell ref="I876:I878"/>
    <mergeCell ref="J876:J878"/>
    <mergeCell ref="K876:L878"/>
    <mergeCell ref="M881:M882"/>
    <mergeCell ref="N881:N882"/>
    <mergeCell ref="A883:N883"/>
    <mergeCell ref="A885:N885"/>
    <mergeCell ref="A886:N886"/>
    <mergeCell ref="A884:N884"/>
    <mergeCell ref="M879:M880"/>
    <mergeCell ref="N879:N880"/>
    <mergeCell ref="A881:A882"/>
    <mergeCell ref="B881:B882"/>
    <mergeCell ref="C881:D882"/>
    <mergeCell ref="E881:E882"/>
    <mergeCell ref="F881:F882"/>
    <mergeCell ref="G881:H882"/>
    <mergeCell ref="I881:I882"/>
    <mergeCell ref="J881:J882"/>
    <mergeCell ref="M876:M878"/>
    <mergeCell ref="N876:N878"/>
    <mergeCell ref="K891:L893"/>
    <mergeCell ref="M891:M893"/>
    <mergeCell ref="N891:N893"/>
    <mergeCell ref="B894:B895"/>
    <mergeCell ref="E894:E895"/>
    <mergeCell ref="F894:F895"/>
    <mergeCell ref="G894:H895"/>
    <mergeCell ref="I894:I895"/>
    <mergeCell ref="J894:J895"/>
    <mergeCell ref="M894:M895"/>
    <mergeCell ref="A887:N887"/>
    <mergeCell ref="A889:N889"/>
    <mergeCell ref="A891:A893"/>
    <mergeCell ref="B891:B893"/>
    <mergeCell ref="C891:D893"/>
    <mergeCell ref="E891:E893"/>
    <mergeCell ref="F891:F893"/>
    <mergeCell ref="G891:H892"/>
    <mergeCell ref="I891:I893"/>
    <mergeCell ref="J891:J893"/>
    <mergeCell ref="N896:N897"/>
    <mergeCell ref="A898:A899"/>
    <mergeCell ref="B898:B899"/>
    <mergeCell ref="E898:E899"/>
    <mergeCell ref="F898:F899"/>
    <mergeCell ref="G898:H899"/>
    <mergeCell ref="I898:I899"/>
    <mergeCell ref="J898:J899"/>
    <mergeCell ref="K898:L899"/>
    <mergeCell ref="M898:M899"/>
    <mergeCell ref="N894:N895"/>
    <mergeCell ref="A896:A897"/>
    <mergeCell ref="B896:B897"/>
    <mergeCell ref="E896:E897"/>
    <mergeCell ref="F896:F897"/>
    <mergeCell ref="G896:H897"/>
    <mergeCell ref="I896:I897"/>
    <mergeCell ref="J896:J897"/>
    <mergeCell ref="K896:L897"/>
    <mergeCell ref="M896:M897"/>
    <mergeCell ref="N916:N917"/>
    <mergeCell ref="A918:A919"/>
    <mergeCell ref="B918:B919"/>
    <mergeCell ref="E918:E919"/>
    <mergeCell ref="F918:F919"/>
    <mergeCell ref="G918:H919"/>
    <mergeCell ref="I918:I919"/>
    <mergeCell ref="J918:J919"/>
    <mergeCell ref="K918:L919"/>
    <mergeCell ref="M918:M919"/>
    <mergeCell ref="N898:N899"/>
    <mergeCell ref="A916:A917"/>
    <mergeCell ref="B916:B917"/>
    <mergeCell ref="E916:E917"/>
    <mergeCell ref="F916:F917"/>
    <mergeCell ref="G916:H917"/>
    <mergeCell ref="I916:I917"/>
    <mergeCell ref="J916:J917"/>
    <mergeCell ref="K916:L917"/>
    <mergeCell ref="M916:M917"/>
    <mergeCell ref="A902:A903"/>
    <mergeCell ref="B902:B903"/>
    <mergeCell ref="E902:E903"/>
    <mergeCell ref="F902:F903"/>
    <mergeCell ref="G902:H903"/>
    <mergeCell ref="I902:I903"/>
    <mergeCell ref="J902:J903"/>
    <mergeCell ref="K902:L903"/>
    <mergeCell ref="M902:M903"/>
    <mergeCell ref="N902:N903"/>
    <mergeCell ref="A904:A905"/>
    <mergeCell ref="B904:B905"/>
    <mergeCell ref="N920:N921"/>
    <mergeCell ref="A922:A923"/>
    <mergeCell ref="B922:B923"/>
    <mergeCell ref="E922:E923"/>
    <mergeCell ref="F922:F923"/>
    <mergeCell ref="G922:H923"/>
    <mergeCell ref="I922:I923"/>
    <mergeCell ref="J922:J923"/>
    <mergeCell ref="K922:L923"/>
    <mergeCell ref="M922:M923"/>
    <mergeCell ref="N918:N919"/>
    <mergeCell ref="A920:A921"/>
    <mergeCell ref="B920:B921"/>
    <mergeCell ref="E920:E921"/>
    <mergeCell ref="F920:F921"/>
    <mergeCell ref="G920:H921"/>
    <mergeCell ref="I920:I921"/>
    <mergeCell ref="J920:J921"/>
    <mergeCell ref="K920:L921"/>
    <mergeCell ref="M920:M921"/>
    <mergeCell ref="N924:N925"/>
    <mergeCell ref="A926:A927"/>
    <mergeCell ref="B926:B927"/>
    <mergeCell ref="E926:E927"/>
    <mergeCell ref="F926:F927"/>
    <mergeCell ref="G926:H927"/>
    <mergeCell ref="I926:I927"/>
    <mergeCell ref="J926:J927"/>
    <mergeCell ref="K926:L927"/>
    <mergeCell ref="M926:M927"/>
    <mergeCell ref="N922:N923"/>
    <mergeCell ref="A924:A925"/>
    <mergeCell ref="B924:B925"/>
    <mergeCell ref="E924:E925"/>
    <mergeCell ref="F924:F925"/>
    <mergeCell ref="G924:H925"/>
    <mergeCell ref="I924:I925"/>
    <mergeCell ref="J924:J925"/>
    <mergeCell ref="K924:L925"/>
    <mergeCell ref="M924:M925"/>
    <mergeCell ref="N928:N929"/>
    <mergeCell ref="A930:A931"/>
    <mergeCell ref="B930:B931"/>
    <mergeCell ref="E930:E931"/>
    <mergeCell ref="F930:F931"/>
    <mergeCell ref="G930:H931"/>
    <mergeCell ref="I930:I931"/>
    <mergeCell ref="J930:J931"/>
    <mergeCell ref="K930:L931"/>
    <mergeCell ref="M930:M931"/>
    <mergeCell ref="N926:N927"/>
    <mergeCell ref="A928:A929"/>
    <mergeCell ref="B928:B929"/>
    <mergeCell ref="E928:E929"/>
    <mergeCell ref="F928:F929"/>
    <mergeCell ref="G928:H929"/>
    <mergeCell ref="I928:I929"/>
    <mergeCell ref="J928:J929"/>
    <mergeCell ref="K928:L929"/>
    <mergeCell ref="M928:M929"/>
    <mergeCell ref="N932:N933"/>
    <mergeCell ref="A934:A935"/>
    <mergeCell ref="B934:B935"/>
    <mergeCell ref="E934:E935"/>
    <mergeCell ref="F934:F935"/>
    <mergeCell ref="G934:H935"/>
    <mergeCell ref="I934:I935"/>
    <mergeCell ref="J934:J935"/>
    <mergeCell ref="K934:L935"/>
    <mergeCell ref="M934:M935"/>
    <mergeCell ref="N930:N931"/>
    <mergeCell ref="A932:A933"/>
    <mergeCell ref="B932:B933"/>
    <mergeCell ref="E932:E933"/>
    <mergeCell ref="F932:F933"/>
    <mergeCell ref="G932:H933"/>
    <mergeCell ref="I932:I933"/>
    <mergeCell ref="J932:J933"/>
    <mergeCell ref="K932:L933"/>
    <mergeCell ref="M932:M933"/>
    <mergeCell ref="N936:N937"/>
    <mergeCell ref="A938:A939"/>
    <mergeCell ref="B938:B939"/>
    <mergeCell ref="E938:E939"/>
    <mergeCell ref="F938:F939"/>
    <mergeCell ref="G938:H939"/>
    <mergeCell ref="I938:I939"/>
    <mergeCell ref="J938:J939"/>
    <mergeCell ref="K938:L939"/>
    <mergeCell ref="M938:M939"/>
    <mergeCell ref="N934:N935"/>
    <mergeCell ref="A936:A937"/>
    <mergeCell ref="B936:B937"/>
    <mergeCell ref="E936:E937"/>
    <mergeCell ref="F936:F937"/>
    <mergeCell ref="G936:H937"/>
    <mergeCell ref="I936:I937"/>
    <mergeCell ref="J936:J937"/>
    <mergeCell ref="K936:L937"/>
    <mergeCell ref="M936:M937"/>
    <mergeCell ref="N940:N941"/>
    <mergeCell ref="A942:A943"/>
    <mergeCell ref="B942:B943"/>
    <mergeCell ref="E942:E943"/>
    <mergeCell ref="F942:F943"/>
    <mergeCell ref="G942:H943"/>
    <mergeCell ref="I942:I943"/>
    <mergeCell ref="J942:J943"/>
    <mergeCell ref="K942:L943"/>
    <mergeCell ref="M942:M943"/>
    <mergeCell ref="N938:N939"/>
    <mergeCell ref="A940:A941"/>
    <mergeCell ref="B940:B941"/>
    <mergeCell ref="E940:E941"/>
    <mergeCell ref="F940:F941"/>
    <mergeCell ref="G940:H941"/>
    <mergeCell ref="I940:I941"/>
    <mergeCell ref="J940:J941"/>
    <mergeCell ref="K940:L941"/>
    <mergeCell ref="M940:M941"/>
    <mergeCell ref="O945:O946"/>
    <mergeCell ref="B947:B948"/>
    <mergeCell ref="C947:D948"/>
    <mergeCell ref="E947:E948"/>
    <mergeCell ref="F947:F948"/>
    <mergeCell ref="G947:H948"/>
    <mergeCell ref="I947:I948"/>
    <mergeCell ref="J947:J948"/>
    <mergeCell ref="N942:N943"/>
    <mergeCell ref="A944:A946"/>
    <mergeCell ref="B944:B946"/>
    <mergeCell ref="C944:D946"/>
    <mergeCell ref="E944:E946"/>
    <mergeCell ref="F944:F946"/>
    <mergeCell ref="G944:H945"/>
    <mergeCell ref="I944:I946"/>
    <mergeCell ref="J944:J946"/>
    <mergeCell ref="K944:L946"/>
    <mergeCell ref="M949:M950"/>
    <mergeCell ref="N949:N950"/>
    <mergeCell ref="A951:N951"/>
    <mergeCell ref="A953:N953"/>
    <mergeCell ref="A952:N952"/>
    <mergeCell ref="A954:N954"/>
    <mergeCell ref="M947:M948"/>
    <mergeCell ref="N947:N948"/>
    <mergeCell ref="A949:A950"/>
    <mergeCell ref="B949:B950"/>
    <mergeCell ref="C949:D950"/>
    <mergeCell ref="E949:E950"/>
    <mergeCell ref="F949:F950"/>
    <mergeCell ref="G949:H950"/>
    <mergeCell ref="I949:I950"/>
    <mergeCell ref="J949:J950"/>
    <mergeCell ref="M944:M946"/>
    <mergeCell ref="N944:N946"/>
    <mergeCell ref="K959:L961"/>
    <mergeCell ref="M959:M961"/>
    <mergeCell ref="N959:N961"/>
    <mergeCell ref="B962:B963"/>
    <mergeCell ref="E962:E963"/>
    <mergeCell ref="F962:F963"/>
    <mergeCell ref="G962:H963"/>
    <mergeCell ref="I962:I963"/>
    <mergeCell ref="J962:J963"/>
    <mergeCell ref="M962:M963"/>
    <mergeCell ref="A955:N955"/>
    <mergeCell ref="A957:N957"/>
    <mergeCell ref="A959:A961"/>
    <mergeCell ref="B959:B961"/>
    <mergeCell ref="C959:D961"/>
    <mergeCell ref="E959:E961"/>
    <mergeCell ref="F959:F961"/>
    <mergeCell ref="G959:H960"/>
    <mergeCell ref="I959:I961"/>
    <mergeCell ref="J959:J961"/>
    <mergeCell ref="N964:N965"/>
    <mergeCell ref="A966:A967"/>
    <mergeCell ref="B966:B967"/>
    <mergeCell ref="E966:E967"/>
    <mergeCell ref="F966:F967"/>
    <mergeCell ref="G966:H967"/>
    <mergeCell ref="I966:I967"/>
    <mergeCell ref="J966:J967"/>
    <mergeCell ref="K966:L967"/>
    <mergeCell ref="M966:M967"/>
    <mergeCell ref="N962:N963"/>
    <mergeCell ref="A964:A965"/>
    <mergeCell ref="B964:B965"/>
    <mergeCell ref="E964:E965"/>
    <mergeCell ref="F964:F965"/>
    <mergeCell ref="G964:H965"/>
    <mergeCell ref="I964:I965"/>
    <mergeCell ref="J964:J965"/>
    <mergeCell ref="K964:L965"/>
    <mergeCell ref="M964:M965"/>
    <mergeCell ref="N968:N969"/>
    <mergeCell ref="A986:A987"/>
    <mergeCell ref="B986:B987"/>
    <mergeCell ref="E986:E987"/>
    <mergeCell ref="F986:F987"/>
    <mergeCell ref="G986:H987"/>
    <mergeCell ref="I986:I987"/>
    <mergeCell ref="J986:J987"/>
    <mergeCell ref="K986:L987"/>
    <mergeCell ref="M986:M987"/>
    <mergeCell ref="N966:N967"/>
    <mergeCell ref="A968:A969"/>
    <mergeCell ref="B968:B969"/>
    <mergeCell ref="E968:E969"/>
    <mergeCell ref="F968:F969"/>
    <mergeCell ref="G968:H969"/>
    <mergeCell ref="I968:I969"/>
    <mergeCell ref="J968:J969"/>
    <mergeCell ref="K968:L969"/>
    <mergeCell ref="M968:M969"/>
    <mergeCell ref="A970:A971"/>
    <mergeCell ref="B970:B971"/>
    <mergeCell ref="E970:E971"/>
    <mergeCell ref="F970:F971"/>
    <mergeCell ref="G970:H971"/>
    <mergeCell ref="I970:I971"/>
    <mergeCell ref="J970:J971"/>
    <mergeCell ref="K970:L971"/>
    <mergeCell ref="M970:M971"/>
    <mergeCell ref="N970:N971"/>
    <mergeCell ref="A972:A973"/>
    <mergeCell ref="B972:B973"/>
    <mergeCell ref="N988:N989"/>
    <mergeCell ref="A990:A991"/>
    <mergeCell ref="B990:B991"/>
    <mergeCell ref="E990:E991"/>
    <mergeCell ref="F990:F991"/>
    <mergeCell ref="G990:H991"/>
    <mergeCell ref="I990:I991"/>
    <mergeCell ref="J990:J991"/>
    <mergeCell ref="K990:L991"/>
    <mergeCell ref="M990:M991"/>
    <mergeCell ref="N986:N987"/>
    <mergeCell ref="A988:A989"/>
    <mergeCell ref="B988:B989"/>
    <mergeCell ref="E988:E989"/>
    <mergeCell ref="F988:F989"/>
    <mergeCell ref="G988:H989"/>
    <mergeCell ref="I988:I989"/>
    <mergeCell ref="J988:J989"/>
    <mergeCell ref="K988:L989"/>
    <mergeCell ref="M988:M989"/>
    <mergeCell ref="N992:N993"/>
    <mergeCell ref="A994:A995"/>
    <mergeCell ref="B994:B995"/>
    <mergeCell ref="E994:E995"/>
    <mergeCell ref="F994:F995"/>
    <mergeCell ref="G994:H995"/>
    <mergeCell ref="I994:I995"/>
    <mergeCell ref="J994:J995"/>
    <mergeCell ref="K994:L995"/>
    <mergeCell ref="M994:M995"/>
    <mergeCell ref="N990:N991"/>
    <mergeCell ref="A992:A993"/>
    <mergeCell ref="B992:B993"/>
    <mergeCell ref="E992:E993"/>
    <mergeCell ref="F992:F993"/>
    <mergeCell ref="G992:H993"/>
    <mergeCell ref="I992:I993"/>
    <mergeCell ref="J992:J993"/>
    <mergeCell ref="K992:L993"/>
    <mergeCell ref="M992:M993"/>
    <mergeCell ref="N996:N997"/>
    <mergeCell ref="A998:A999"/>
    <mergeCell ref="B998:B999"/>
    <mergeCell ref="E998:E999"/>
    <mergeCell ref="F998:F999"/>
    <mergeCell ref="G998:H999"/>
    <mergeCell ref="I998:I999"/>
    <mergeCell ref="J998:J999"/>
    <mergeCell ref="K998:L999"/>
    <mergeCell ref="M998:M999"/>
    <mergeCell ref="N994:N995"/>
    <mergeCell ref="A996:A997"/>
    <mergeCell ref="B996:B997"/>
    <mergeCell ref="E996:E997"/>
    <mergeCell ref="F996:F997"/>
    <mergeCell ref="G996:H997"/>
    <mergeCell ref="I996:I997"/>
    <mergeCell ref="J996:J997"/>
    <mergeCell ref="K996:L997"/>
    <mergeCell ref="M996:M997"/>
    <mergeCell ref="N1000:N1001"/>
    <mergeCell ref="A1002:A1003"/>
    <mergeCell ref="B1002:B1003"/>
    <mergeCell ref="E1002:E1003"/>
    <mergeCell ref="F1002:F1003"/>
    <mergeCell ref="G1002:H1003"/>
    <mergeCell ref="I1002:I1003"/>
    <mergeCell ref="J1002:J1003"/>
    <mergeCell ref="K1002:L1003"/>
    <mergeCell ref="M1002:M1003"/>
    <mergeCell ref="N998:N999"/>
    <mergeCell ref="A1000:A1001"/>
    <mergeCell ref="B1000:B1001"/>
    <mergeCell ref="E1000:E1001"/>
    <mergeCell ref="F1000:F1001"/>
    <mergeCell ref="G1000:H1001"/>
    <mergeCell ref="I1000:I1001"/>
    <mergeCell ref="J1000:J1001"/>
    <mergeCell ref="K1000:L1001"/>
    <mergeCell ref="M1000:M1001"/>
    <mergeCell ref="N1004:N1005"/>
    <mergeCell ref="A1006:A1007"/>
    <mergeCell ref="B1006:B1007"/>
    <mergeCell ref="E1006:E1007"/>
    <mergeCell ref="F1006:F1007"/>
    <mergeCell ref="G1006:H1007"/>
    <mergeCell ref="I1006:I1007"/>
    <mergeCell ref="J1006:J1007"/>
    <mergeCell ref="K1006:L1007"/>
    <mergeCell ref="M1006:M1007"/>
    <mergeCell ref="N1002:N1003"/>
    <mergeCell ref="A1004:A1005"/>
    <mergeCell ref="B1004:B1005"/>
    <mergeCell ref="E1004:E1005"/>
    <mergeCell ref="F1004:F1005"/>
    <mergeCell ref="G1004:H1005"/>
    <mergeCell ref="I1004:I1005"/>
    <mergeCell ref="J1004:J1005"/>
    <mergeCell ref="K1004:L1005"/>
    <mergeCell ref="M1004:M1005"/>
    <mergeCell ref="N1008:N1009"/>
    <mergeCell ref="A1010:A1011"/>
    <mergeCell ref="B1010:B1011"/>
    <mergeCell ref="E1010:E1011"/>
    <mergeCell ref="F1010:F1011"/>
    <mergeCell ref="G1010:H1011"/>
    <mergeCell ref="I1010:I1011"/>
    <mergeCell ref="J1010:J1011"/>
    <mergeCell ref="K1010:L1011"/>
    <mergeCell ref="M1010:M1011"/>
    <mergeCell ref="N1006:N1007"/>
    <mergeCell ref="A1008:A1009"/>
    <mergeCell ref="B1008:B1009"/>
    <mergeCell ref="E1008:E1009"/>
    <mergeCell ref="F1008:F1009"/>
    <mergeCell ref="G1008:H1009"/>
    <mergeCell ref="I1008:I1009"/>
    <mergeCell ref="J1008:J1009"/>
    <mergeCell ref="K1008:L1009"/>
    <mergeCell ref="M1008:M1009"/>
    <mergeCell ref="G1017:H1018"/>
    <mergeCell ref="I1017:I1018"/>
    <mergeCell ref="J1017:J1018"/>
    <mergeCell ref="M1017:M1018"/>
    <mergeCell ref="G1015:H1016"/>
    <mergeCell ref="I1015:I1016"/>
    <mergeCell ref="J1015:J1016"/>
    <mergeCell ref="M1015:M1016"/>
    <mergeCell ref="M1012:M1014"/>
    <mergeCell ref="N1012:N1014"/>
    <mergeCell ref="O1013:O1014"/>
    <mergeCell ref="B1015:B1016"/>
    <mergeCell ref="C1015:D1016"/>
    <mergeCell ref="E1015:E1016"/>
    <mergeCell ref="F1015:F1016"/>
    <mergeCell ref="N1010:N1011"/>
    <mergeCell ref="A1012:A1014"/>
    <mergeCell ref="B1012:B1014"/>
    <mergeCell ref="C1012:D1014"/>
    <mergeCell ref="E1012:E1014"/>
    <mergeCell ref="F1012:F1014"/>
    <mergeCell ref="G1012:H1013"/>
    <mergeCell ref="I1012:I1014"/>
    <mergeCell ref="J1012:J1014"/>
    <mergeCell ref="K1012:L1014"/>
    <mergeCell ref="O1025:O1026"/>
    <mergeCell ref="B1027:B1028"/>
    <mergeCell ref="C1027:D1028"/>
    <mergeCell ref="E1027:E1028"/>
    <mergeCell ref="F1027:F1028"/>
    <mergeCell ref="G1027:H1028"/>
    <mergeCell ref="I1027:I1028"/>
    <mergeCell ref="A1022:N1022"/>
    <mergeCell ref="A1023:N1023"/>
    <mergeCell ref="A1024:A1026"/>
    <mergeCell ref="B1024:B1026"/>
    <mergeCell ref="C1024:D1026"/>
    <mergeCell ref="E1024:E1026"/>
    <mergeCell ref="F1024:F1026"/>
    <mergeCell ref="G1024:H1025"/>
    <mergeCell ref="I1024:I1026"/>
    <mergeCell ref="J1024:J1026"/>
    <mergeCell ref="A1077:N1077"/>
    <mergeCell ref="A68:N68"/>
    <mergeCell ref="A136:N136"/>
    <mergeCell ref="A204:N204"/>
    <mergeCell ref="A272:N272"/>
    <mergeCell ref="N1029:N1030"/>
    <mergeCell ref="N1027:N1028"/>
    <mergeCell ref="A1029:A1030"/>
    <mergeCell ref="B1029:B1030"/>
    <mergeCell ref="C1029:D1030"/>
    <mergeCell ref="E1029:E1030"/>
    <mergeCell ref="F1029:F1030"/>
    <mergeCell ref="A1020:N1020"/>
    <mergeCell ref="A1072:N1072"/>
    <mergeCell ref="J1027:J1028"/>
    <mergeCell ref="M1027:M1028"/>
    <mergeCell ref="G1029:H1030"/>
    <mergeCell ref="I1029:I1030"/>
    <mergeCell ref="J1029:J1030"/>
    <mergeCell ref="M1029:M1030"/>
    <mergeCell ref="K1024:L1026"/>
    <mergeCell ref="M1024:M1026"/>
    <mergeCell ref="N1024:N1026"/>
    <mergeCell ref="A1021:N1021"/>
    <mergeCell ref="N1017:N1018"/>
    <mergeCell ref="A1019:N1019"/>
    <mergeCell ref="N1015:N1016"/>
    <mergeCell ref="A1017:A1018"/>
    <mergeCell ref="B1017:B1018"/>
    <mergeCell ref="C1017:D1018"/>
    <mergeCell ref="E1017:E1018"/>
    <mergeCell ref="F1017:F1018"/>
  </mergeCells>
  <phoneticPr fontId="5" type="noConversion"/>
  <pageMargins left="0.4" right="0.4" top="0.7" bottom="0.25" header="0.5" footer="0.38"/>
  <pageSetup orientation="portrait" r:id="rId1"/>
  <headerFooter alignWithMargins="0"/>
  <rowBreaks count="15" manualBreakCount="15">
    <brk id="68" max="13" man="1"/>
    <brk id="136" max="13" man="1"/>
    <brk id="204" max="13" man="1"/>
    <brk id="272" max="13" man="1"/>
    <brk id="340" max="13" man="1"/>
    <brk id="408" max="13" man="1"/>
    <brk id="476" max="13" man="1"/>
    <brk id="544" max="13" man="1"/>
    <brk id="612" max="13" man="1"/>
    <brk id="680" max="13" man="1"/>
    <brk id="748" max="13" man="1"/>
    <brk id="816" max="13" man="1"/>
    <brk id="884" max="13" man="1"/>
    <brk id="952" max="13" man="1"/>
    <brk id="1020" max="13" man="1"/>
  </rowBreaks>
</worksheet>
</file>

<file path=xl/worksheets/sheet67.xml><?xml version="1.0" encoding="utf-8"?>
<worksheet xmlns="http://schemas.openxmlformats.org/spreadsheetml/2006/main" xmlns:r="http://schemas.openxmlformats.org/officeDocument/2006/relationships">
  <sheetPr>
    <pageSetUpPr autoPageBreaks="0"/>
  </sheetPr>
  <dimension ref="A1"/>
  <sheetViews>
    <sheetView showGridLines="0" showRowColHeaders="0" workbookViewId="0">
      <selection sqref="A1:J1"/>
    </sheetView>
  </sheetViews>
  <sheetFormatPr defaultRowHeight="12.75"/>
  <sheetData/>
  <sheetProtection password="FEF7" sheet="1" objects="1" scenarios="1"/>
  <phoneticPr fontId="5" type="noConversion"/>
  <pageMargins left="0.4" right="0.25" top="1" bottom="0.5" header="0.5" footer="0.5"/>
  <pageSetup orientation="portrait" r:id="rId1"/>
  <headerFooter alignWithMargins="0"/>
  <legacyDrawing r:id="rId2"/>
  <oleObjects>
    <oleObject progId="Word.Document.8" shapeId="17413" r:id="rId3"/>
    <oleObject progId="Word.Document.8" shapeId="17414" r:id="rId4"/>
  </oleObjects>
</worksheet>
</file>

<file path=xl/worksheets/sheet68.xml><?xml version="1.0" encoding="utf-8"?>
<worksheet xmlns="http://schemas.openxmlformats.org/spreadsheetml/2006/main" xmlns:r="http://schemas.openxmlformats.org/officeDocument/2006/relationships">
  <dimension ref="A1:I26"/>
  <sheetViews>
    <sheetView workbookViewId="0">
      <selection sqref="A1:I5"/>
    </sheetView>
  </sheetViews>
  <sheetFormatPr defaultRowHeight="12.75"/>
  <sheetData>
    <row r="1" spans="1:9" ht="21" thickTop="1">
      <c r="A1" s="1140" t="s">
        <v>1228</v>
      </c>
      <c r="B1" s="1141"/>
      <c r="C1" s="1141"/>
      <c r="D1" s="1141"/>
      <c r="E1" s="1141"/>
      <c r="F1" s="1141"/>
      <c r="G1" s="1141"/>
      <c r="H1" s="1141"/>
      <c r="I1" s="1142"/>
    </row>
    <row r="2" spans="1:9" ht="15">
      <c r="A2" s="1143" t="s">
        <v>1229</v>
      </c>
      <c r="B2" s="1144"/>
      <c r="C2" s="1144"/>
      <c r="D2" s="1144"/>
      <c r="E2" s="1144"/>
      <c r="F2" s="1144"/>
      <c r="G2" s="1144"/>
      <c r="H2" s="1144"/>
      <c r="I2" s="1145"/>
    </row>
    <row r="3" spans="1:9">
      <c r="A3" s="1146">
        <f>'10% Package Page 12'!AR16</f>
        <v>0</v>
      </c>
      <c r="B3" s="1151" t="s">
        <v>1230</v>
      </c>
      <c r="C3" s="1151"/>
      <c r="D3" s="1151"/>
      <c r="E3" s="1151"/>
      <c r="F3" s="1151"/>
      <c r="G3" s="1151"/>
      <c r="H3" s="1151"/>
      <c r="I3" s="1147"/>
    </row>
    <row r="4" spans="1:9">
      <c r="A4" s="1146">
        <f>'10% Package Page 12'!AR17</f>
        <v>0</v>
      </c>
      <c r="B4" s="1151" t="s">
        <v>1231</v>
      </c>
      <c r="C4" s="1151"/>
      <c r="D4" s="1151"/>
      <c r="E4" s="1151"/>
      <c r="F4" s="1151"/>
      <c r="G4" s="1151"/>
      <c r="H4" s="1151"/>
      <c r="I4" s="1147"/>
    </row>
    <row r="5" spans="1:9" ht="13.5" thickBot="1">
      <c r="A5" s="1148">
        <f>'10% Package Page 12'!AR18</f>
        <v>0</v>
      </c>
      <c r="B5" s="1152" t="s">
        <v>103</v>
      </c>
      <c r="C5" s="1152"/>
      <c r="D5" s="1152"/>
      <c r="E5" s="1152"/>
      <c r="F5" s="1152"/>
      <c r="G5" s="1152"/>
      <c r="H5" s="1152"/>
      <c r="I5" s="1150"/>
    </row>
    <row r="6" spans="1:9" ht="13.5" thickTop="1"/>
    <row r="26" spans="3:3">
      <c r="C26" s="724"/>
    </row>
  </sheetData>
  <sheetProtection password="FEF7" sheet="1" objects="1" scenarios="1"/>
  <phoneticPr fontId="5" type="noConversion"/>
  <conditionalFormatting sqref="B3:H3">
    <cfRule type="expression" dxfId="275" priority="1" stopIfTrue="1">
      <formula>$A$3=1</formula>
    </cfRule>
  </conditionalFormatting>
  <conditionalFormatting sqref="B4:H4">
    <cfRule type="expression" dxfId="274" priority="2" stopIfTrue="1">
      <formula>$A$4=1</formula>
    </cfRule>
  </conditionalFormatting>
  <conditionalFormatting sqref="B5:H5">
    <cfRule type="expression" dxfId="273" priority="3" stopIfTrue="1">
      <formula>$A$5=1</formula>
    </cfRule>
  </conditionalFormatting>
  <pageMargins left="0.75" right="0.75" top="1" bottom="1" header="0.5" footer="0.5"/>
  <pageSetup orientation="portrait" r:id="rId1"/>
  <headerFooter alignWithMargins="0"/>
</worksheet>
</file>

<file path=xl/worksheets/sheet69.xml><?xml version="1.0" encoding="utf-8"?>
<worksheet xmlns="http://schemas.openxmlformats.org/spreadsheetml/2006/main" xmlns:r="http://schemas.openxmlformats.org/officeDocument/2006/relationships">
  <dimension ref="A1:S430"/>
  <sheetViews>
    <sheetView showGridLines="0" showRowColHeaders="0" workbookViewId="0">
      <selection sqref="A1:J1"/>
    </sheetView>
  </sheetViews>
  <sheetFormatPr defaultRowHeight="12.75"/>
  <cols>
    <col min="1" max="1" width="7" style="22" customWidth="1"/>
    <col min="2" max="2" width="16.5703125" style="22" customWidth="1"/>
    <col min="3" max="3" width="6.140625" style="540" customWidth="1"/>
    <col min="4" max="4" width="6.28515625" style="22" customWidth="1"/>
    <col min="5" max="5" width="12.7109375" style="22" customWidth="1"/>
    <col min="6" max="6" width="13.42578125" style="22" customWidth="1"/>
    <col min="7" max="7" width="12.85546875" style="541" customWidth="1"/>
    <col min="8" max="8" width="4.85546875" style="541" customWidth="1"/>
    <col min="9" max="9" width="12.5703125" style="22" customWidth="1"/>
    <col min="10" max="10" width="7.42578125" style="22" customWidth="1"/>
    <col min="11" max="19" width="9.140625" style="1074"/>
    <col min="20" max="16384" width="9.140625" style="22"/>
  </cols>
  <sheetData>
    <row r="1" spans="1:19" ht="20.25">
      <c r="A1" s="2047" t="s">
        <v>1893</v>
      </c>
      <c r="B1" s="2048"/>
      <c r="C1" s="2048"/>
      <c r="D1" s="2048"/>
      <c r="E1" s="2048"/>
      <c r="F1" s="2048"/>
      <c r="G1" s="2048"/>
      <c r="H1" s="2048"/>
      <c r="I1" s="2048"/>
      <c r="J1" s="2048"/>
    </row>
    <row r="2" spans="1:19" ht="6.75" customHeight="1" thickBot="1">
      <c r="A2" s="1091"/>
      <c r="B2" s="1092"/>
      <c r="C2" s="1092"/>
      <c r="D2" s="1092"/>
      <c r="E2" s="1092"/>
      <c r="F2" s="1092"/>
      <c r="G2" s="1092"/>
      <c r="H2" s="1092"/>
      <c r="I2" s="1092"/>
      <c r="J2" s="1092"/>
    </row>
    <row r="3" spans="1:19" ht="19.5" customHeight="1">
      <c r="A3" s="2071" t="s">
        <v>1005</v>
      </c>
      <c r="B3" s="2072"/>
      <c r="C3" s="2072"/>
      <c r="D3" s="2072"/>
      <c r="E3" s="2072"/>
      <c r="F3" s="2072"/>
      <c r="G3" s="2072"/>
      <c r="H3" s="2072"/>
      <c r="I3" s="2072"/>
      <c r="J3" s="2073"/>
      <c r="K3" s="808" t="s">
        <v>1262</v>
      </c>
      <c r="L3" s="808"/>
      <c r="M3" s="808"/>
      <c r="N3" s="808"/>
      <c r="O3" s="808"/>
      <c r="P3" s="935"/>
      <c r="Q3" s="935"/>
      <c r="R3" s="935"/>
      <c r="S3" s="935"/>
    </row>
    <row r="4" spans="1:19" ht="12.95" customHeight="1" thickBot="1">
      <c r="A4" s="581"/>
      <c r="B4" s="739"/>
      <c r="C4" s="740"/>
      <c r="D4" s="739"/>
      <c r="E4" s="818"/>
      <c r="F4" s="819"/>
      <c r="G4" s="182"/>
      <c r="H4" s="622"/>
      <c r="I4" s="40"/>
      <c r="J4" s="543"/>
      <c r="K4" s="809" t="s">
        <v>1264</v>
      </c>
      <c r="L4" s="809" t="s">
        <v>1263</v>
      </c>
      <c r="M4" s="809" t="s">
        <v>1265</v>
      </c>
      <c r="N4" s="810" t="s">
        <v>1266</v>
      </c>
      <c r="O4" s="808"/>
      <c r="P4" s="935"/>
      <c r="Q4" s="935"/>
      <c r="R4" s="935"/>
      <c r="S4" s="935"/>
    </row>
    <row r="5" spans="1:19" ht="12.95" customHeight="1">
      <c r="A5" s="757" t="s">
        <v>1022</v>
      </c>
      <c r="B5" s="747"/>
      <c r="C5" s="748"/>
      <c r="D5" s="747"/>
      <c r="E5" s="820"/>
      <c r="F5" s="749">
        <f>Checks!F5</f>
        <v>320</v>
      </c>
      <c r="G5" s="622"/>
      <c r="H5" s="622"/>
      <c r="I5" s="40"/>
      <c r="J5" s="543"/>
      <c r="K5" s="811">
        <f>'10% Package Page 9'!B12</f>
        <v>0</v>
      </c>
      <c r="L5" s="811">
        <f>'10% Package Page 9'!C12</f>
        <v>0</v>
      </c>
      <c r="M5" s="808">
        <f>IF(K5=0,'Page 16'!O$20,IF(K5=1,'Page 16'!O$22,IF(K5=2,'Page 16'!O$24,IF(K5=3,'Page 16'!O$26,IF(K5=4,'Page 16'!O$28,IF(K5=5,'Page 16'!O$30,0))))))</f>
        <v>0</v>
      </c>
      <c r="N5" s="808">
        <f>M5*L5</f>
        <v>0</v>
      </c>
      <c r="O5" s="808"/>
      <c r="P5" s="935"/>
      <c r="Q5" s="935"/>
      <c r="R5" s="935"/>
      <c r="S5" s="935"/>
    </row>
    <row r="6" spans="1:19" ht="12.95" customHeight="1">
      <c r="A6" s="569" t="s">
        <v>1023</v>
      </c>
      <c r="B6" s="739"/>
      <c r="C6" s="740"/>
      <c r="D6" s="739"/>
      <c r="E6" s="821"/>
      <c r="F6" s="838" t="e">
        <f>N25</f>
        <v>#DIV/0!</v>
      </c>
      <c r="G6" s="622"/>
      <c r="H6" s="642"/>
      <c r="I6" s="40"/>
      <c r="J6" s="543"/>
      <c r="K6" s="811">
        <f>'10% Package Page 9'!B13</f>
        <v>0</v>
      </c>
      <c r="L6" s="811">
        <f>'10% Package Page 9'!C13</f>
        <v>0</v>
      </c>
      <c r="M6" s="808">
        <f>IF(K6=0,'Page 16'!O$20,IF(K6=1,'Page 16'!O$22,IF(K6=2,'Page 16'!O$24,IF(K6=3,'Page 16'!O$26,IF(K6=4,'Page 16'!O$28,IF(K6=5,'Page 16'!O$30,0))))))</f>
        <v>0</v>
      </c>
      <c r="N6" s="808">
        <f>M6*L6</f>
        <v>0</v>
      </c>
      <c r="O6" s="808"/>
      <c r="P6" s="935"/>
      <c r="Q6" s="935"/>
      <c r="R6" s="935"/>
      <c r="S6" s="935"/>
    </row>
    <row r="7" spans="1:19" ht="12.95" customHeight="1" thickBot="1">
      <c r="A7" s="570" t="s">
        <v>2260</v>
      </c>
      <c r="B7" s="750"/>
      <c r="C7" s="751"/>
      <c r="D7" s="750"/>
      <c r="E7" s="822"/>
      <c r="F7" s="839" t="e">
        <f>F6+F5</f>
        <v>#DIV/0!</v>
      </c>
      <c r="G7" s="787"/>
      <c r="H7" s="788"/>
      <c r="I7" s="40"/>
      <c r="J7" s="543"/>
      <c r="K7" s="811">
        <f>'10% Package Page 9'!B14</f>
        <v>0</v>
      </c>
      <c r="L7" s="811">
        <f>'10% Package Page 9'!C14</f>
        <v>0</v>
      </c>
      <c r="M7" s="808">
        <f>IF(K7=0,'Page 16'!O$20,IF(K7=1,'Page 16'!O$22,IF(K7=2,'Page 16'!O$24,IF(K7=3,'Page 16'!O$26,IF(K7=4,'Page 16'!O$28,IF(K7=5,'Page 16'!O$30,0))))))</f>
        <v>0</v>
      </c>
      <c r="N7" s="808">
        <f>M7*L7</f>
        <v>0</v>
      </c>
      <c r="O7" s="808"/>
      <c r="P7" s="935"/>
      <c r="Q7" s="935"/>
      <c r="R7" s="935"/>
      <c r="S7" s="935"/>
    </row>
    <row r="8" spans="1:19" ht="12.95" customHeight="1" thickBot="1">
      <c r="A8" s="789"/>
      <c r="B8" s="739"/>
      <c r="C8" s="740"/>
      <c r="D8" s="739"/>
      <c r="E8" s="740"/>
      <c r="F8" s="823"/>
      <c r="G8" s="672"/>
      <c r="H8" s="788"/>
      <c r="I8" s="40"/>
      <c r="J8" s="543"/>
      <c r="K8" s="811">
        <f>'10% Package Page 9'!B15</f>
        <v>0</v>
      </c>
      <c r="L8" s="811">
        <f>'10% Package Page 9'!C15</f>
        <v>0</v>
      </c>
      <c r="M8" s="808">
        <f>IF(K8=0,'Page 16'!O$20,IF(K8=1,'Page 16'!O$22,IF(K8=2,'Page 16'!O$24,IF(K8=3,'Page 16'!O$26,IF(K8=4,'Page 16'!O$28,IF(K8=5,'Page 16'!O$30,0))))))</f>
        <v>0</v>
      </c>
      <c r="N8" s="808">
        <f>M8*L8</f>
        <v>0</v>
      </c>
      <c r="O8" s="808"/>
      <c r="P8" s="935"/>
      <c r="Q8" s="935"/>
      <c r="R8" s="935"/>
      <c r="S8" s="935"/>
    </row>
    <row r="9" spans="1:19" ht="12.95" customHeight="1">
      <c r="A9" s="757" t="s">
        <v>1952</v>
      </c>
      <c r="B9" s="743"/>
      <c r="C9" s="744"/>
      <c r="D9" s="743"/>
      <c r="E9" s="902">
        <f>IF('Page 5'!AD41&gt;0,1,0)</f>
        <v>0</v>
      </c>
      <c r="F9" s="824">
        <f>IF(E11=2,250,300)</f>
        <v>300</v>
      </c>
      <c r="G9" s="825"/>
      <c r="H9" s="826"/>
      <c r="I9" s="826"/>
      <c r="J9" s="827"/>
      <c r="K9" s="811">
        <f>'10% Package Page 9'!B16</f>
        <v>0</v>
      </c>
      <c r="L9" s="811">
        <f>'10% Package Page 9'!C16</f>
        <v>0</v>
      </c>
      <c r="M9" s="808">
        <f>IF(K9=0,'Page 16'!O$20,IF(K9=1,'Page 16'!O$22,IF(K9=2,'Page 16'!O$24,IF(K9=3,'Page 16'!O$26,IF(K9=4,'Page 16'!O$28,IF(K9=5,'Page 16'!O$30,0))))))</f>
        <v>0</v>
      </c>
      <c r="N9" s="808">
        <f>M9*L9</f>
        <v>0</v>
      </c>
      <c r="O9" s="808"/>
      <c r="P9" s="935"/>
      <c r="Q9" s="935"/>
      <c r="R9" s="935"/>
      <c r="S9" s="935"/>
    </row>
    <row r="10" spans="1:19" ht="12.95" customHeight="1">
      <c r="A10" s="563" t="s">
        <v>999</v>
      </c>
      <c r="B10" s="182"/>
      <c r="C10" s="326"/>
      <c r="D10" s="823">
        <f>Checks!D10</f>
        <v>250</v>
      </c>
      <c r="E10" s="903">
        <f>IF('Page 7'!AA36&gt;0,1,0)</f>
        <v>0</v>
      </c>
      <c r="F10" s="828"/>
      <c r="G10" s="825"/>
      <c r="H10" s="826"/>
      <c r="I10" s="826"/>
      <c r="J10" s="827"/>
      <c r="K10" s="811">
        <f>'10% Package Page 9'!B17</f>
        <v>0</v>
      </c>
      <c r="L10" s="811">
        <f>'10% Package Page 9'!C17</f>
        <v>0</v>
      </c>
      <c r="M10" s="808">
        <f>IF(K10=0,'Page 16'!O$20,IF(K10=1,'Page 16'!O$22,IF(K10=2,'Page 16'!O$24,IF(K10=3,'Page 16'!O$26,IF(K10=4,'Page 16'!O$28,IF(K10=5,'Page 16'!O$30,0))))))</f>
        <v>0</v>
      </c>
      <c r="N10" s="808">
        <f t="shared" ref="N10:N23" si="0">M10*L10</f>
        <v>0</v>
      </c>
      <c r="O10" s="808"/>
      <c r="P10" s="935"/>
      <c r="Q10" s="935"/>
      <c r="R10" s="935"/>
      <c r="S10" s="935"/>
    </row>
    <row r="11" spans="1:19" ht="12.95" customHeight="1" thickBot="1">
      <c r="A11" s="595" t="s">
        <v>1000</v>
      </c>
      <c r="B11" s="745"/>
      <c r="C11" s="597"/>
      <c r="D11" s="1183">
        <f>Checks!D11</f>
        <v>300</v>
      </c>
      <c r="E11" s="904">
        <f>SUM(E9:E10)</f>
        <v>0</v>
      </c>
      <c r="F11" s="829"/>
      <c r="G11" s="622"/>
      <c r="H11" s="756"/>
      <c r="I11" s="578"/>
      <c r="J11" s="790"/>
      <c r="K11" s="811">
        <f>'10% Package Page 9'!B18</f>
        <v>0</v>
      </c>
      <c r="L11" s="811">
        <f>'10% Package Page 9'!C18</f>
        <v>0</v>
      </c>
      <c r="M11" s="808">
        <f>IF(K11=0,'Page 16'!O$20,IF(K11=1,'Page 16'!O$22,IF(K11=2,'Page 16'!O$24,IF(K11=3,'Page 16'!O$26,IF(K11=4,'Page 16'!O$28,IF(K11=5,'Page 16'!O$30,0))))))</f>
        <v>0</v>
      </c>
      <c r="N11" s="808">
        <f t="shared" si="0"/>
        <v>0</v>
      </c>
      <c r="O11" s="808"/>
      <c r="P11" s="935"/>
      <c r="Q11" s="935"/>
      <c r="R11" s="935"/>
      <c r="S11" s="935"/>
    </row>
    <row r="12" spans="1:19" ht="12.95" customHeight="1" thickBot="1">
      <c r="A12" s="563"/>
      <c r="B12" s="182"/>
      <c r="C12" s="387"/>
      <c r="D12" s="182"/>
      <c r="E12" s="387"/>
      <c r="F12" s="624"/>
      <c r="G12" s="622"/>
      <c r="H12" s="756"/>
      <c r="I12" s="578"/>
      <c r="J12" s="790"/>
      <c r="K12" s="811">
        <f>'10% Package Page 9'!B19</f>
        <v>0</v>
      </c>
      <c r="L12" s="811">
        <f>'10% Package Page 9'!C19</f>
        <v>0</v>
      </c>
      <c r="M12" s="808">
        <f>IF(K12=0,'Page 16'!O$20,IF(K12=1,'Page 16'!O$22,IF(K12=2,'Page 16'!O$24,IF(K12=3,'Page 16'!O$26,IF(K12=4,'Page 16'!O$28,IF(K12=5,'Page 16'!O$30,0))))))</f>
        <v>0</v>
      </c>
      <c r="N12" s="808">
        <f t="shared" si="0"/>
        <v>0</v>
      </c>
      <c r="O12" s="808"/>
      <c r="P12" s="935"/>
      <c r="Q12" s="935"/>
      <c r="R12" s="935"/>
      <c r="S12" s="935"/>
    </row>
    <row r="13" spans="1:19" ht="12.95" customHeight="1">
      <c r="A13" s="2061" t="s">
        <v>1001</v>
      </c>
      <c r="B13" s="2062"/>
      <c r="C13" s="2062"/>
      <c r="D13" s="2062"/>
      <c r="E13" s="2063"/>
      <c r="F13" s="624"/>
      <c r="G13" s="2084" t="s">
        <v>1694</v>
      </c>
      <c r="H13" s="2085"/>
      <c r="I13" s="2259"/>
      <c r="J13" s="790"/>
      <c r="K13" s="811">
        <f>'10% Package Page 9'!B20</f>
        <v>0</v>
      </c>
      <c r="L13" s="811">
        <f>'10% Package Page 9'!C20</f>
        <v>0</v>
      </c>
      <c r="M13" s="808">
        <f>IF(K13=0,'Page 16'!O$20,IF(K13=1,'Page 16'!O$22,IF(K13=2,'Page 16'!O$24,IF(K13=3,'Page 16'!O$26,IF(K13=4,'Page 16'!O$28,IF(K13=5,'Page 16'!O$30,0))))))</f>
        <v>0</v>
      </c>
      <c r="N13" s="808">
        <f t="shared" si="0"/>
        <v>0</v>
      </c>
      <c r="O13" s="808"/>
      <c r="P13" s="935"/>
      <c r="Q13" s="935"/>
      <c r="R13" s="935"/>
      <c r="S13" s="935"/>
    </row>
    <row r="14" spans="1:19" ht="12.95" customHeight="1" thickBot="1">
      <c r="A14" s="2078" t="s">
        <v>1002</v>
      </c>
      <c r="B14" s="2079"/>
      <c r="C14" s="2069" t="s">
        <v>1516</v>
      </c>
      <c r="D14" s="2070"/>
      <c r="E14" s="752" t="s">
        <v>1003</v>
      </c>
      <c r="F14" s="624"/>
      <c r="G14" s="936" t="s">
        <v>2097</v>
      </c>
      <c r="H14" s="937"/>
      <c r="I14" s="1184">
        <f>Checks!I14</f>
        <v>0.6</v>
      </c>
      <c r="J14" s="790"/>
      <c r="K14" s="811">
        <f>'10% Package Page 9'!B21</f>
        <v>0</v>
      </c>
      <c r="L14" s="811">
        <f>'10% Package Page 9'!C21</f>
        <v>0</v>
      </c>
      <c r="M14" s="808">
        <f>IF(K14=0,'Page 16'!O$20,IF(K14=1,'Page 16'!O$22,IF(K14=2,'Page 16'!O$24,IF(K14=3,'Page 16'!O$26,IF(K14=4,'Page 16'!O$28,IF(K14=5,'Page 16'!O$30,0))))))</f>
        <v>0</v>
      </c>
      <c r="N14" s="808">
        <f t="shared" si="0"/>
        <v>0</v>
      </c>
      <c r="O14" s="808"/>
      <c r="P14" s="935"/>
      <c r="Q14" s="935"/>
      <c r="R14" s="935"/>
      <c r="S14" s="935"/>
    </row>
    <row r="15" spans="1:19" ht="12.95" customHeight="1">
      <c r="A15" s="2059">
        <f>Checks!A15</f>
        <v>100000</v>
      </c>
      <c r="B15" s="2060"/>
      <c r="C15" s="2049">
        <v>0</v>
      </c>
      <c r="D15" s="2050"/>
      <c r="E15" s="753">
        <f>Checks!E15</f>
        <v>106400</v>
      </c>
      <c r="F15" s="830"/>
      <c r="G15" s="622"/>
      <c r="H15" s="756"/>
      <c r="I15" s="578"/>
      <c r="J15" s="790"/>
      <c r="K15" s="811">
        <f>'10% Package Page 9'!B22</f>
        <v>0</v>
      </c>
      <c r="L15" s="811">
        <f>'10% Package Page 9'!C22</f>
        <v>0</v>
      </c>
      <c r="M15" s="808">
        <f>IF(K15=0,'Page 16'!O$20,IF(K15=1,'Page 16'!O$22,IF(K15=2,'Page 16'!O$24,IF(K15=3,'Page 16'!O$26,IF(K15=4,'Page 16'!O$28,IF(K15=5,'Page 16'!O$30,0))))))</f>
        <v>0</v>
      </c>
      <c r="N15" s="808">
        <f t="shared" si="0"/>
        <v>0</v>
      </c>
      <c r="O15" s="808"/>
      <c r="P15" s="935"/>
      <c r="Q15" s="935"/>
      <c r="R15" s="935"/>
      <c r="S15" s="935"/>
    </row>
    <row r="16" spans="1:19" ht="12.95" customHeight="1">
      <c r="A16" s="2059">
        <f>Checks!A16</f>
        <v>117000</v>
      </c>
      <c r="B16" s="2060"/>
      <c r="C16" s="2049">
        <v>1</v>
      </c>
      <c r="D16" s="2050"/>
      <c r="E16" s="753">
        <f>Checks!E16</f>
        <v>123200</v>
      </c>
      <c r="F16" s="830"/>
      <c r="G16" s="622"/>
      <c r="H16" s="756"/>
      <c r="I16" s="594"/>
      <c r="J16" s="790"/>
      <c r="K16" s="811">
        <f>'10% Package Page 9'!B23</f>
        <v>0</v>
      </c>
      <c r="L16" s="811">
        <f>'10% Package Page 9'!C23</f>
        <v>0</v>
      </c>
      <c r="M16" s="808">
        <f>IF(K16=0,'Page 16'!O$20,IF(K16=1,'Page 16'!O$22,IF(K16=2,'Page 16'!O$24,IF(K16=3,'Page 16'!O$26,IF(K16=4,'Page 16'!O$28,IF(K16=5,'Page 16'!O$30,0))))))</f>
        <v>0</v>
      </c>
      <c r="N16" s="808">
        <f t="shared" si="0"/>
        <v>0</v>
      </c>
      <c r="O16" s="808"/>
      <c r="P16" s="935"/>
      <c r="Q16" s="935"/>
      <c r="R16" s="935"/>
      <c r="S16" s="935"/>
    </row>
    <row r="17" spans="1:19" ht="12.95" customHeight="1">
      <c r="A17" s="2059">
        <f>Checks!A17</f>
        <v>150100</v>
      </c>
      <c r="B17" s="2060"/>
      <c r="C17" s="2049">
        <v>2</v>
      </c>
      <c r="D17" s="2050"/>
      <c r="E17" s="753">
        <f>Checks!E17</f>
        <v>159000</v>
      </c>
      <c r="F17" s="830"/>
      <c r="G17" s="622"/>
      <c r="H17" s="756"/>
      <c r="I17" s="755"/>
      <c r="J17" s="791"/>
      <c r="K17" s="811">
        <f>'10% Package Page 9'!B24</f>
        <v>0</v>
      </c>
      <c r="L17" s="811">
        <f>'10% Package Page 9'!C24</f>
        <v>0</v>
      </c>
      <c r="M17" s="808">
        <f>IF(K17=0,'Page 16'!O$20,IF(K17=1,'Page 16'!O$22,IF(K17=2,'Page 16'!O$24,IF(K17=3,'Page 16'!O$26,IF(K17=4,'Page 16'!O$28,IF(K17=5,'Page 16'!O$30,0))))))</f>
        <v>0</v>
      </c>
      <c r="N17" s="808">
        <f t="shared" si="0"/>
        <v>0</v>
      </c>
      <c r="O17" s="808"/>
      <c r="P17" s="935"/>
      <c r="Q17" s="935"/>
      <c r="R17" s="935"/>
      <c r="S17" s="935"/>
    </row>
    <row r="18" spans="1:19" ht="12.95" customHeight="1">
      <c r="A18" s="2059">
        <f>Checks!A18</f>
        <v>177000</v>
      </c>
      <c r="B18" s="2060"/>
      <c r="C18" s="2049">
        <v>3</v>
      </c>
      <c r="D18" s="2050"/>
      <c r="E18" s="753">
        <f>Checks!E18</f>
        <v>186200</v>
      </c>
      <c r="F18" s="830"/>
      <c r="G18" s="622"/>
      <c r="H18" s="756"/>
      <c r="I18" s="578"/>
      <c r="J18" s="792"/>
      <c r="K18" s="811">
        <f>'10% Package Page 9'!B25</f>
        <v>0</v>
      </c>
      <c r="L18" s="811">
        <f>'10% Package Page 9'!C25</f>
        <v>0</v>
      </c>
      <c r="M18" s="808">
        <f>IF(K18=0,'Page 16'!O$20,IF(K18=1,'Page 16'!O$22,IF(K18=2,'Page 16'!O$24,IF(K18=3,'Page 16'!O$26,IF(K18=4,'Page 16'!O$28,IF(K18=5,'Page 16'!O$30,0))))))</f>
        <v>0</v>
      </c>
      <c r="N18" s="808">
        <f t="shared" si="0"/>
        <v>0</v>
      </c>
      <c r="O18" s="808"/>
      <c r="P18" s="935"/>
      <c r="Q18" s="935"/>
      <c r="R18" s="935"/>
      <c r="S18" s="935"/>
    </row>
    <row r="19" spans="1:19" ht="12.95" customHeight="1" thickBot="1">
      <c r="A19" s="2067">
        <f>Checks!A19</f>
        <v>198000</v>
      </c>
      <c r="B19" s="2068"/>
      <c r="C19" s="2076">
        <v>4</v>
      </c>
      <c r="D19" s="2077"/>
      <c r="E19" s="754">
        <f>Checks!E19</f>
        <v>216400</v>
      </c>
      <c r="F19" s="624"/>
      <c r="G19" s="622"/>
      <c r="H19" s="756"/>
      <c r="I19" s="578"/>
      <c r="J19" s="790"/>
      <c r="K19" s="811">
        <f>'10% Package Page 9'!B26</f>
        <v>0</v>
      </c>
      <c r="L19" s="811">
        <f>'10% Package Page 9'!C26</f>
        <v>0</v>
      </c>
      <c r="M19" s="808">
        <f>IF(K19=0,'Page 16'!O$20,IF(K19=1,'Page 16'!O$22,IF(K19=2,'Page 16'!O$24,IF(K19=3,'Page 16'!O$26,IF(K19=4,'Page 16'!O$28,IF(K19=5,'Page 16'!O$30,0))))))</f>
        <v>0</v>
      </c>
      <c r="N19" s="808">
        <f t="shared" si="0"/>
        <v>0</v>
      </c>
      <c r="O19" s="808"/>
      <c r="P19" s="935"/>
      <c r="Q19" s="935"/>
      <c r="R19" s="935"/>
      <c r="S19" s="935"/>
    </row>
    <row r="20" spans="1:19" ht="12.95" customHeight="1" thickBot="1">
      <c r="A20" s="831"/>
      <c r="B20" s="182"/>
      <c r="C20" s="387"/>
      <c r="D20" s="182"/>
      <c r="E20" s="387"/>
      <c r="F20" s="624"/>
      <c r="G20" s="622"/>
      <c r="H20" s="756"/>
      <c r="I20" s="578"/>
      <c r="J20" s="790"/>
      <c r="K20" s="811">
        <f>'10% Package Page 9'!B27</f>
        <v>0</v>
      </c>
      <c r="L20" s="811">
        <f>'10% Package Page 9'!C27</f>
        <v>0</v>
      </c>
      <c r="M20" s="808">
        <f>IF(K20=0,'Page 16'!O$20,IF(K20=1,'Page 16'!O$22,IF(K20=2,'Page 16'!O$24,IF(K20=3,'Page 16'!O$26,IF(K20=4,'Page 16'!O$28,IF(K20=5,'Page 16'!O$30,0))))))</f>
        <v>0</v>
      </c>
      <c r="N20" s="808">
        <f t="shared" si="0"/>
        <v>0</v>
      </c>
      <c r="O20" s="808"/>
      <c r="P20" s="935"/>
      <c r="Q20" s="935"/>
      <c r="R20" s="935"/>
      <c r="S20" s="935"/>
    </row>
    <row r="21" spans="1:19" ht="12.95" customHeight="1">
      <c r="A21" s="2064" t="s">
        <v>1004</v>
      </c>
      <c r="B21" s="2065"/>
      <c r="C21" s="2065"/>
      <c r="D21" s="2066"/>
      <c r="E21" s="435"/>
      <c r="F21" s="624"/>
      <c r="G21" s="622"/>
      <c r="H21" s="756"/>
      <c r="I21" s="578"/>
      <c r="J21" s="790"/>
      <c r="K21" s="811">
        <f>'10% Package Page 9'!B28</f>
        <v>0</v>
      </c>
      <c r="L21" s="811">
        <f>'10% Package Page 9'!C28</f>
        <v>0</v>
      </c>
      <c r="M21" s="808">
        <f>IF(K21=0,'Page 16'!O$20,IF(K21=1,'Page 16'!O$22,IF(K21=2,'Page 16'!O$24,IF(K21=3,'Page 16'!O$26,IF(K21=4,'Page 16'!O$28,IF(K21=5,'Page 16'!O$30,0))))))</f>
        <v>0</v>
      </c>
      <c r="N21" s="808">
        <f t="shared" si="0"/>
        <v>0</v>
      </c>
      <c r="O21" s="808"/>
      <c r="P21" s="935"/>
      <c r="Q21" s="935"/>
      <c r="R21" s="935"/>
      <c r="S21" s="935"/>
    </row>
    <row r="22" spans="1:19" ht="12.95" customHeight="1">
      <c r="A22" s="2080" t="s">
        <v>1491</v>
      </c>
      <c r="B22" s="2081"/>
      <c r="C22" s="2057" t="s">
        <v>1516</v>
      </c>
      <c r="D22" s="2058"/>
      <c r="E22" s="678"/>
      <c r="F22" s="624"/>
      <c r="G22" s="622"/>
      <c r="H22" s="756"/>
      <c r="I22" s="578"/>
      <c r="J22" s="790"/>
      <c r="K22" s="811">
        <f>'10% Package Page 9'!B29</f>
        <v>0</v>
      </c>
      <c r="L22" s="811">
        <f>'10% Package Page 9'!C29</f>
        <v>0</v>
      </c>
      <c r="M22" s="808">
        <f>IF(K22=0,'Page 16'!O$20,IF(K22=1,'Page 16'!O$22,IF(K22=2,'Page 16'!O$24,IF(K22=3,'Page 16'!O$26,IF(K22=4,'Page 16'!O$28,IF(K22=5,'Page 16'!O$30,0))))))</f>
        <v>0</v>
      </c>
      <c r="N22" s="808">
        <f t="shared" si="0"/>
        <v>0</v>
      </c>
      <c r="O22" s="808"/>
      <c r="P22" s="935"/>
      <c r="Q22" s="935"/>
      <c r="R22" s="935"/>
      <c r="S22" s="935"/>
    </row>
    <row r="23" spans="1:19" ht="12.95" customHeight="1">
      <c r="A23" s="2055">
        <f>Checks!A23</f>
        <v>88000</v>
      </c>
      <c r="B23" s="2056"/>
      <c r="C23" s="2057">
        <v>0</v>
      </c>
      <c r="D23" s="2058"/>
      <c r="E23" s="622"/>
      <c r="F23" s="387"/>
      <c r="G23" s="622"/>
      <c r="H23" s="756"/>
      <c r="I23" s="219"/>
      <c r="J23" s="790"/>
      <c r="K23" s="811">
        <f>'10% Package Page 9'!B30</f>
        <v>0</v>
      </c>
      <c r="L23" s="811">
        <f>'10% Package Page 9'!C30</f>
        <v>0</v>
      </c>
      <c r="M23" s="808">
        <f>IF(K23=0,'Page 16'!O$20,IF(K23=1,'Page 16'!O$22,IF(K23=2,'Page 16'!O$24,IF(K23=3,'Page 16'!O$26,IF(K23=4,'Page 16'!O$28,IF(K23=5,'Page 16'!O$30,0))))))</f>
        <v>0</v>
      </c>
      <c r="N23" s="808">
        <f t="shared" si="0"/>
        <v>0</v>
      </c>
      <c r="O23" s="808"/>
      <c r="P23" s="935"/>
      <c r="Q23" s="935"/>
      <c r="R23" s="935"/>
      <c r="S23" s="935"/>
    </row>
    <row r="24" spans="1:19" ht="12.75" customHeight="1">
      <c r="A24" s="2055">
        <f>Checks!A24</f>
        <v>101000</v>
      </c>
      <c r="B24" s="2056"/>
      <c r="C24" s="2057">
        <v>1</v>
      </c>
      <c r="D24" s="2058"/>
      <c r="E24" s="622"/>
      <c r="F24" s="825"/>
      <c r="G24" s="825"/>
      <c r="H24" s="826"/>
      <c r="I24" s="826"/>
      <c r="J24" s="827"/>
      <c r="K24" s="811" t="str">
        <f>'Page 17'!B31</f>
        <v>Totals:</v>
      </c>
      <c r="L24" s="811">
        <f>SUM(L5:L23)</f>
        <v>0</v>
      </c>
      <c r="M24" s="808"/>
      <c r="N24" s="808">
        <f>SUM(N5:N23)</f>
        <v>0</v>
      </c>
      <c r="O24" s="808"/>
      <c r="P24" s="935"/>
      <c r="Q24" s="935"/>
      <c r="R24" s="935"/>
      <c r="S24" s="935"/>
    </row>
    <row r="25" spans="1:19" ht="12.75" customHeight="1">
      <c r="A25" s="2055">
        <f>Checks!A25</f>
        <v>122000</v>
      </c>
      <c r="B25" s="2056"/>
      <c r="C25" s="2057">
        <v>2</v>
      </c>
      <c r="D25" s="2058"/>
      <c r="E25" s="622"/>
      <c r="F25" s="825"/>
      <c r="G25" s="825"/>
      <c r="H25" s="826"/>
      <c r="I25" s="826"/>
      <c r="J25" s="827"/>
      <c r="K25" s="811"/>
      <c r="L25" s="811"/>
      <c r="M25" s="808"/>
      <c r="N25" s="808" t="e">
        <f>N24/L24</f>
        <v>#DIV/0!</v>
      </c>
      <c r="O25" s="808"/>
      <c r="P25" s="935"/>
      <c r="Q25" s="935"/>
      <c r="R25" s="935"/>
      <c r="S25" s="935"/>
    </row>
    <row r="26" spans="1:19" ht="12.95" customHeight="1">
      <c r="A26" s="2055">
        <f>Checks!A26</f>
        <v>158000</v>
      </c>
      <c r="B26" s="2056"/>
      <c r="C26" s="2057">
        <v>3</v>
      </c>
      <c r="D26" s="2058"/>
      <c r="E26" s="622"/>
      <c r="F26" s="793"/>
      <c r="G26" s="642"/>
      <c r="H26" s="606"/>
      <c r="I26" s="219"/>
      <c r="J26" s="794"/>
      <c r="K26" s="1071"/>
      <c r="L26" s="1071"/>
      <c r="M26" s="935"/>
      <c r="N26" s="935"/>
      <c r="O26" s="935"/>
      <c r="P26" s="935"/>
      <c r="Q26" s="935"/>
      <c r="R26" s="935"/>
      <c r="S26" s="935"/>
    </row>
    <row r="27" spans="1:19" ht="12.95" customHeight="1" thickBot="1">
      <c r="A27" s="2093">
        <f>Checks!A27</f>
        <v>174000</v>
      </c>
      <c r="B27" s="2094"/>
      <c r="C27" s="2082">
        <v>4</v>
      </c>
      <c r="D27" s="2083"/>
      <c r="E27" s="622"/>
      <c r="F27" s="832"/>
      <c r="G27" s="833"/>
      <c r="H27" s="834"/>
      <c r="I27" s="835"/>
      <c r="J27" s="543"/>
      <c r="K27" s="1071"/>
      <c r="L27" s="1071"/>
      <c r="M27" s="935"/>
      <c r="N27" s="935"/>
      <c r="O27" s="935"/>
      <c r="P27" s="935"/>
      <c r="Q27" s="935"/>
      <c r="R27" s="935"/>
      <c r="S27" s="935"/>
    </row>
    <row r="28" spans="1:19" ht="12.95" customHeight="1" thickBot="1">
      <c r="A28" s="595"/>
      <c r="B28" s="596"/>
      <c r="C28" s="597"/>
      <c r="D28" s="596"/>
      <c r="E28" s="836"/>
      <c r="F28" s="597"/>
      <c r="G28" s="674"/>
      <c r="H28" s="674"/>
      <c r="I28" s="596"/>
      <c r="J28" s="795"/>
      <c r="K28" s="1071"/>
      <c r="L28" s="1071"/>
      <c r="M28" s="935"/>
      <c r="N28" s="935"/>
      <c r="O28" s="935"/>
      <c r="P28" s="935"/>
      <c r="Q28" s="935"/>
      <c r="R28" s="935"/>
      <c r="S28" s="935"/>
    </row>
    <row r="29" spans="1:19" ht="12.95" customHeight="1">
      <c r="E29" s="837"/>
      <c r="F29" s="540"/>
      <c r="G29" s="542"/>
      <c r="H29" s="542"/>
      <c r="I29" s="540"/>
      <c r="K29" s="935"/>
      <c r="L29" s="935"/>
      <c r="M29" s="935"/>
      <c r="N29" s="935"/>
      <c r="O29" s="935"/>
      <c r="P29" s="935"/>
      <c r="Q29" s="935"/>
      <c r="R29" s="935"/>
      <c r="S29" s="935"/>
    </row>
    <row r="30" spans="1:19" ht="12.95" customHeight="1">
      <c r="E30" s="544"/>
      <c r="F30" s="241"/>
      <c r="K30" s="935"/>
      <c r="L30" s="935"/>
      <c r="M30" s="935"/>
      <c r="N30" s="935"/>
      <c r="O30" s="935"/>
      <c r="P30" s="935"/>
      <c r="Q30" s="935"/>
      <c r="R30" s="935"/>
      <c r="S30" s="935"/>
    </row>
    <row r="31" spans="1:19" ht="12.75" customHeight="1">
      <c r="E31" s="165"/>
      <c r="F31" s="241"/>
      <c r="K31" s="935"/>
      <c r="L31" s="935"/>
      <c r="M31" s="935"/>
      <c r="N31" s="935"/>
      <c r="O31" s="935"/>
      <c r="P31" s="935"/>
      <c r="Q31" s="935"/>
      <c r="R31" s="935"/>
      <c r="S31" s="935"/>
    </row>
    <row r="32" spans="1:19" ht="18.75" customHeight="1">
      <c r="A32" s="2074" t="s">
        <v>1006</v>
      </c>
      <c r="B32" s="2075"/>
      <c r="C32" s="2075"/>
      <c r="D32" s="2075"/>
      <c r="E32" s="2075"/>
      <c r="F32" s="2075"/>
      <c r="G32" s="2075"/>
      <c r="H32" s="2075"/>
      <c r="I32" s="2075"/>
      <c r="J32" s="2075"/>
      <c r="K32" s="935"/>
      <c r="L32" s="935"/>
      <c r="M32" s="935"/>
      <c r="N32" s="935"/>
      <c r="O32" s="935"/>
      <c r="P32" s="935"/>
      <c r="Q32" s="935"/>
      <c r="R32" s="935"/>
      <c r="S32" s="935"/>
    </row>
    <row r="33" spans="1:19" s="549" customFormat="1" ht="12.75" customHeight="1">
      <c r="A33" s="545"/>
      <c r="B33" s="546"/>
      <c r="C33" s="547"/>
      <c r="D33" s="546"/>
      <c r="E33" s="545"/>
      <c r="F33" s="545"/>
      <c r="G33" s="548"/>
      <c r="H33" s="548"/>
      <c r="I33" s="545"/>
      <c r="J33" s="545"/>
      <c r="K33" s="1072"/>
      <c r="L33" s="1072"/>
      <c r="M33" s="1072"/>
      <c r="N33" s="1072"/>
      <c r="O33" s="1072"/>
      <c r="P33" s="1072"/>
      <c r="Q33" s="1072"/>
      <c r="R33" s="1072"/>
      <c r="S33" s="1072"/>
    </row>
    <row r="34" spans="1:19" ht="12.75" customHeight="1" thickBot="1">
      <c r="A34" s="544"/>
      <c r="B34" s="550"/>
      <c r="C34" s="551"/>
      <c r="D34" s="550"/>
      <c r="K34" s="935"/>
      <c r="L34" s="935"/>
      <c r="M34" s="935"/>
      <c r="N34" s="935"/>
      <c r="O34" s="935"/>
      <c r="P34" s="935"/>
      <c r="Q34" s="935"/>
      <c r="R34" s="935"/>
      <c r="S34" s="935"/>
    </row>
    <row r="35" spans="1:19" s="549" customFormat="1" ht="15.75">
      <c r="A35" s="2054" t="s">
        <v>1363</v>
      </c>
      <c r="B35" s="2052"/>
      <c r="C35" s="2052"/>
      <c r="D35" s="2052"/>
      <c r="E35" s="2052"/>
      <c r="F35" s="2052"/>
      <c r="G35" s="2053"/>
      <c r="H35" s="555"/>
      <c r="K35" s="1072"/>
      <c r="L35" s="1072"/>
      <c r="M35" s="1072"/>
      <c r="N35" s="1072"/>
      <c r="O35" s="1072"/>
      <c r="P35" s="1072"/>
      <c r="Q35" s="1072"/>
      <c r="R35" s="1072"/>
      <c r="S35" s="1072"/>
    </row>
    <row r="36" spans="1:19" s="549" customFormat="1" ht="15.75">
      <c r="A36" s="556" t="s">
        <v>1060</v>
      </c>
      <c r="B36" s="557"/>
      <c r="C36" s="558"/>
      <c r="D36" s="557"/>
      <c r="E36" s="559">
        <f>'10% Package Page 14-18'!E14+'10% Package Page 14-18'!E21+'10% Package Page 14-18'!E22+'10% Package Page 14-18'!E23</f>
        <v>0</v>
      </c>
      <c r="F36" s="560"/>
      <c r="G36" s="561"/>
      <c r="H36" s="562"/>
      <c r="K36" s="1072"/>
      <c r="L36" s="1072"/>
      <c r="M36" s="1072"/>
      <c r="N36" s="1072"/>
      <c r="O36" s="1072"/>
      <c r="P36" s="1072"/>
      <c r="Q36" s="1072"/>
      <c r="R36" s="1072"/>
      <c r="S36" s="1072"/>
    </row>
    <row r="37" spans="1:19" s="549" customFormat="1" ht="15.75">
      <c r="A37" s="563"/>
      <c r="B37" s="552"/>
      <c r="C37" s="553"/>
      <c r="D37" s="552"/>
      <c r="E37" s="552"/>
      <c r="F37" s="564"/>
      <c r="G37" s="561"/>
      <c r="H37" s="562"/>
      <c r="K37" s="1072"/>
      <c r="L37" s="1072"/>
      <c r="M37" s="1072"/>
      <c r="N37" s="1072"/>
      <c r="O37" s="1072"/>
      <c r="P37" s="1072"/>
      <c r="Q37" s="1072"/>
      <c r="R37" s="1072"/>
      <c r="S37" s="1072"/>
    </row>
    <row r="38" spans="1:19" s="549" customFormat="1" ht="15.75">
      <c r="A38" s="565" t="s">
        <v>1061</v>
      </c>
      <c r="B38" s="566"/>
      <c r="C38" s="567"/>
      <c r="D38" s="566"/>
      <c r="E38" s="552"/>
      <c r="F38" s="568">
        <f>E36*G38</f>
        <v>0</v>
      </c>
      <c r="G38" s="561">
        <v>0.06</v>
      </c>
      <c r="H38" s="2254" t="s">
        <v>455</v>
      </c>
      <c r="I38" s="2255"/>
      <c r="J38" s="2255"/>
      <c r="K38" s="1072"/>
      <c r="L38" s="1072"/>
      <c r="M38" s="1072"/>
      <c r="N38" s="1072"/>
      <c r="O38" s="1072"/>
      <c r="P38" s="1072"/>
      <c r="Q38" s="1072"/>
      <c r="R38" s="1072"/>
      <c r="S38" s="1072"/>
    </row>
    <row r="39" spans="1:19" s="549" customFormat="1" ht="15.75">
      <c r="A39" s="563" t="s">
        <v>1062</v>
      </c>
      <c r="B39" s="552"/>
      <c r="C39" s="553"/>
      <c r="D39" s="552"/>
      <c r="E39" s="552"/>
      <c r="F39" s="568">
        <f>'10% Package Page 14-18'!E26</f>
        <v>0</v>
      </c>
      <c r="G39" s="561" t="e">
        <f>F39/E36</f>
        <v>#DIV/0!</v>
      </c>
      <c r="H39" s="2254"/>
      <c r="I39" s="2255"/>
      <c r="J39" s="2255"/>
      <c r="K39" s="1072"/>
      <c r="L39" s="1072"/>
      <c r="M39" s="1072"/>
      <c r="N39" s="1072"/>
      <c r="O39" s="1072"/>
      <c r="P39" s="1072"/>
      <c r="Q39" s="1072"/>
      <c r="R39" s="1072"/>
      <c r="S39" s="1072"/>
    </row>
    <row r="40" spans="1:19" s="549" customFormat="1" ht="15.75">
      <c r="A40" s="569" t="str">
        <f>IF(F40&lt;0,"OVER", "UNDER")</f>
        <v>UNDER</v>
      </c>
      <c r="B40" s="219" t="s">
        <v>1063</v>
      </c>
      <c r="C40" s="215"/>
      <c r="D40" s="219"/>
      <c r="E40" s="552"/>
      <c r="F40" s="568">
        <f>F38-F39</f>
        <v>0</v>
      </c>
      <c r="G40" s="561" t="e">
        <f>F40/F38</f>
        <v>#DIV/0!</v>
      </c>
      <c r="H40" s="2254"/>
      <c r="I40" s="2255"/>
      <c r="J40" s="2255"/>
      <c r="K40" s="1072"/>
      <c r="L40" s="1072"/>
      <c r="M40" s="1072"/>
      <c r="N40" s="1072"/>
      <c r="O40" s="1072"/>
      <c r="P40" s="1072"/>
      <c r="Q40" s="1072"/>
      <c r="R40" s="1072"/>
      <c r="S40" s="1072"/>
    </row>
    <row r="41" spans="1:19" s="549" customFormat="1" ht="15.75">
      <c r="A41" s="563"/>
      <c r="B41" s="552"/>
      <c r="C41" s="553"/>
      <c r="D41" s="552"/>
      <c r="E41" s="552"/>
      <c r="F41" s="568"/>
      <c r="G41" s="561"/>
      <c r="H41" s="562"/>
      <c r="K41" s="1072"/>
      <c r="L41" s="1072"/>
      <c r="M41" s="1072"/>
      <c r="N41" s="1072"/>
      <c r="O41" s="1072"/>
      <c r="P41" s="1072"/>
      <c r="Q41" s="1072"/>
      <c r="R41" s="1072"/>
      <c r="S41" s="1072"/>
    </row>
    <row r="42" spans="1:19" s="549" customFormat="1" ht="15.75">
      <c r="A42" s="565" t="s">
        <v>2051</v>
      </c>
      <c r="B42" s="566"/>
      <c r="C42" s="567"/>
      <c r="D42" s="566"/>
      <c r="E42" s="552"/>
      <c r="F42" s="568">
        <f>E36*G42</f>
        <v>0</v>
      </c>
      <c r="G42" s="561">
        <v>0.02</v>
      </c>
      <c r="H42" s="2254" t="s">
        <v>2246</v>
      </c>
      <c r="I42" s="2255"/>
      <c r="J42" s="2255"/>
      <c r="K42" s="1072"/>
      <c r="L42" s="1072"/>
      <c r="M42" s="1072"/>
      <c r="N42" s="1072"/>
      <c r="O42" s="1072"/>
      <c r="P42" s="1072"/>
      <c r="Q42" s="1072"/>
      <c r="R42" s="1072"/>
      <c r="S42" s="1072"/>
    </row>
    <row r="43" spans="1:19" s="549" customFormat="1" ht="15.75">
      <c r="A43" s="563" t="s">
        <v>2052</v>
      </c>
      <c r="B43" s="552"/>
      <c r="C43" s="553"/>
      <c r="D43" s="552"/>
      <c r="E43" s="552"/>
      <c r="F43" s="568">
        <f>'10% Package Page 14-18'!E25</f>
        <v>0</v>
      </c>
      <c r="G43" s="561" t="e">
        <f>F43/E36</f>
        <v>#DIV/0!</v>
      </c>
      <c r="H43" s="2254"/>
      <c r="I43" s="2255"/>
      <c r="J43" s="2255"/>
      <c r="K43" s="1072"/>
      <c r="L43" s="1072"/>
      <c r="M43" s="1072"/>
      <c r="N43" s="1072"/>
      <c r="O43" s="1072"/>
      <c r="P43" s="1072"/>
      <c r="Q43" s="1072"/>
      <c r="R43" s="1072"/>
      <c r="S43" s="1072"/>
    </row>
    <row r="44" spans="1:19" s="549" customFormat="1" ht="15.75">
      <c r="A44" s="569" t="str">
        <f>IF(F44&lt;0,"OVER", "UNDER")</f>
        <v>UNDER</v>
      </c>
      <c r="B44" s="219" t="s">
        <v>1063</v>
      </c>
      <c r="C44" s="215"/>
      <c r="D44" s="219"/>
      <c r="E44" s="552"/>
      <c r="F44" s="568">
        <f>F42-F43</f>
        <v>0</v>
      </c>
      <c r="G44" s="561" t="e">
        <f>F44/F42</f>
        <v>#DIV/0!</v>
      </c>
      <c r="H44" s="2254"/>
      <c r="I44" s="2255"/>
      <c r="J44" s="2255"/>
      <c r="K44" s="1072"/>
      <c r="L44" s="1072"/>
      <c r="M44" s="1072"/>
      <c r="N44" s="1072"/>
      <c r="O44" s="1072"/>
      <c r="P44" s="1072"/>
      <c r="Q44" s="1072"/>
      <c r="R44" s="1072"/>
      <c r="S44" s="1072"/>
    </row>
    <row r="45" spans="1:19" s="549" customFormat="1" ht="15.75">
      <c r="A45" s="569"/>
      <c r="B45" s="219"/>
      <c r="C45" s="215"/>
      <c r="D45" s="219"/>
      <c r="E45" s="552"/>
      <c r="F45" s="568"/>
      <c r="G45" s="561"/>
      <c r="H45" s="562"/>
      <c r="K45" s="1072"/>
      <c r="L45" s="1072"/>
      <c r="M45" s="1072"/>
      <c r="N45" s="1072"/>
      <c r="O45" s="1072"/>
      <c r="P45" s="1072"/>
      <c r="Q45" s="1072"/>
      <c r="R45" s="1072"/>
      <c r="S45" s="1072"/>
    </row>
    <row r="46" spans="1:19" s="549" customFormat="1" ht="15.75">
      <c r="A46" s="565" t="s">
        <v>2053</v>
      </c>
      <c r="B46" s="566"/>
      <c r="C46" s="567"/>
      <c r="D46" s="566"/>
      <c r="E46" s="552"/>
      <c r="F46" s="568">
        <f>E36*G46</f>
        <v>0</v>
      </c>
      <c r="G46" s="561">
        <v>0.06</v>
      </c>
      <c r="H46" s="2254" t="s">
        <v>456</v>
      </c>
      <c r="I46" s="2255"/>
      <c r="J46" s="2255"/>
      <c r="K46" s="1072"/>
      <c r="L46" s="1072"/>
      <c r="M46" s="1072"/>
      <c r="N46" s="1072"/>
      <c r="O46" s="1072"/>
      <c r="P46" s="1072"/>
      <c r="Q46" s="1072"/>
      <c r="R46" s="1072"/>
      <c r="S46" s="1072"/>
    </row>
    <row r="47" spans="1:19" s="549" customFormat="1" ht="17.25" customHeight="1">
      <c r="A47" s="563" t="s">
        <v>2054</v>
      </c>
      <c r="B47" s="552"/>
      <c r="C47" s="553"/>
      <c r="D47" s="552"/>
      <c r="E47" s="552"/>
      <c r="F47" s="568">
        <f>'10% Package Page 14-18'!E24</f>
        <v>0</v>
      </c>
      <c r="G47" s="561" t="e">
        <f>F47/E36</f>
        <v>#DIV/0!</v>
      </c>
      <c r="H47" s="2254"/>
      <c r="I47" s="2255"/>
      <c r="J47" s="2255"/>
      <c r="K47" s="1072"/>
      <c r="L47" s="1072"/>
      <c r="M47" s="1072"/>
      <c r="N47" s="1072"/>
      <c r="O47" s="1072"/>
      <c r="P47" s="1072"/>
      <c r="Q47" s="1072"/>
      <c r="R47" s="1072"/>
      <c r="S47" s="1072"/>
    </row>
    <row r="48" spans="1:19" s="549" customFormat="1" ht="18.75" customHeight="1" thickBot="1">
      <c r="A48" s="570" t="str">
        <f>IF(F48&lt;0,"OVER", "UNDER")</f>
        <v>UNDER</v>
      </c>
      <c r="B48" s="571" t="s">
        <v>1063</v>
      </c>
      <c r="C48" s="572"/>
      <c r="D48" s="571"/>
      <c r="E48" s="573"/>
      <c r="F48" s="574">
        <f>F46-F47</f>
        <v>0</v>
      </c>
      <c r="G48" s="575" t="e">
        <f>F48/F46</f>
        <v>#DIV/0!</v>
      </c>
      <c r="H48" s="2254"/>
      <c r="I48" s="2255"/>
      <c r="J48" s="2255"/>
      <c r="K48" s="1072"/>
      <c r="L48" s="1072"/>
      <c r="M48" s="1072"/>
      <c r="N48" s="1072"/>
      <c r="O48" s="1072"/>
      <c r="P48" s="1072"/>
      <c r="Q48" s="1072"/>
      <c r="R48" s="1072"/>
      <c r="S48" s="1072"/>
    </row>
    <row r="49" spans="1:19" s="549" customFormat="1" ht="12.75" customHeight="1">
      <c r="A49" s="22"/>
      <c r="B49" s="552"/>
      <c r="C49" s="553"/>
      <c r="D49" s="552"/>
      <c r="E49" s="552"/>
      <c r="F49" s="568"/>
      <c r="G49" s="562"/>
      <c r="H49" s="562"/>
      <c r="K49" s="1072"/>
      <c r="L49" s="1072"/>
      <c r="M49" s="1072"/>
      <c r="N49" s="1072"/>
      <c r="O49" s="1072"/>
      <c r="P49" s="1072"/>
      <c r="Q49" s="1072"/>
      <c r="R49" s="1072"/>
      <c r="S49" s="1072"/>
    </row>
    <row r="50" spans="1:19" s="549" customFormat="1" ht="12.75" customHeight="1" thickBot="1">
      <c r="A50" s="63"/>
      <c r="B50" s="781"/>
      <c r="C50" s="781"/>
      <c r="D50" s="781"/>
      <c r="E50" s="781"/>
      <c r="F50" s="782"/>
      <c r="G50" s="783"/>
      <c r="H50" s="783"/>
      <c r="I50" s="784"/>
      <c r="J50" s="784"/>
      <c r="K50" s="1072"/>
      <c r="L50" s="1072"/>
      <c r="M50" s="1072"/>
      <c r="N50" s="1072"/>
      <c r="O50" s="1072"/>
      <c r="P50" s="1072"/>
      <c r="Q50" s="1072"/>
      <c r="R50" s="1072"/>
      <c r="S50" s="1072"/>
    </row>
    <row r="51" spans="1:19" ht="15.75">
      <c r="A51" s="2022" t="s">
        <v>2055</v>
      </c>
      <c r="B51" s="2023"/>
      <c r="C51" s="2023"/>
      <c r="D51" s="2023"/>
      <c r="E51" s="2023"/>
      <c r="F51" s="2023"/>
      <c r="G51" s="2024"/>
      <c r="H51" s="552"/>
      <c r="I51" s="576"/>
      <c r="K51" s="22"/>
      <c r="L51" s="22"/>
      <c r="M51" s="22"/>
      <c r="N51" s="22"/>
      <c r="O51" s="22"/>
      <c r="P51" s="22"/>
      <c r="Q51" s="22"/>
      <c r="R51" s="22"/>
      <c r="S51" s="22"/>
    </row>
    <row r="52" spans="1:19" ht="12.95" customHeight="1">
      <c r="A52" s="1166" t="s">
        <v>343</v>
      </c>
      <c r="B52" s="182"/>
      <c r="C52" s="387"/>
      <c r="D52" s="182"/>
      <c r="E52" s="40"/>
      <c r="F52" s="40"/>
      <c r="G52" s="577"/>
      <c r="H52" s="578"/>
      <c r="K52" s="22"/>
      <c r="L52" s="22"/>
      <c r="M52" s="22"/>
      <c r="N52" s="22"/>
      <c r="O52" s="22"/>
      <c r="P52" s="22"/>
      <c r="Q52" s="22"/>
      <c r="R52" s="22"/>
      <c r="S52" s="22"/>
    </row>
    <row r="53" spans="1:19" ht="12.95" customHeight="1">
      <c r="A53" s="563" t="s">
        <v>2056</v>
      </c>
      <c r="B53" s="40"/>
      <c r="C53" s="387"/>
      <c r="D53" s="40"/>
      <c r="E53" s="579"/>
      <c r="F53" s="580">
        <f>IF(F40&lt;0,'10% Package Page 14-18'!E113+F40,'10% Package Page 14-18'!E113)+IF(F44&lt;0,F44,0)+IF(F48&lt;0,F48,0)</f>
        <v>0</v>
      </c>
      <c r="G53" s="577"/>
      <c r="H53" s="578"/>
      <c r="K53" s="22"/>
      <c r="L53" s="22"/>
      <c r="M53" s="22"/>
      <c r="N53" s="22"/>
      <c r="O53" s="22"/>
      <c r="P53" s="22"/>
      <c r="Q53" s="22"/>
      <c r="R53" s="22"/>
      <c r="S53" s="22"/>
    </row>
    <row r="54" spans="1:19" ht="12.95" customHeight="1">
      <c r="A54" s="581" t="s">
        <v>1826</v>
      </c>
      <c r="B54" s="40"/>
      <c r="C54" s="387"/>
      <c r="D54" s="40"/>
      <c r="E54" s="579"/>
      <c r="F54" s="582"/>
      <c r="G54" s="577"/>
      <c r="H54" s="578"/>
      <c r="K54" s="22"/>
      <c r="L54" s="22"/>
      <c r="M54" s="22"/>
      <c r="N54" s="22"/>
      <c r="O54" s="22"/>
      <c r="P54" s="22"/>
      <c r="Q54" s="22"/>
      <c r="R54" s="22"/>
      <c r="S54" s="22"/>
    </row>
    <row r="55" spans="1:19" ht="12.95" customHeight="1">
      <c r="A55" s="581" t="s">
        <v>2057</v>
      </c>
      <c r="B55" s="40"/>
      <c r="C55" s="387"/>
      <c r="D55" s="40"/>
      <c r="E55" s="579">
        <f>'10% Package Page 14-18'!E7+'10% Package Page 14-18'!E8+'10% Package Page 14-18'!E15</f>
        <v>0</v>
      </c>
      <c r="F55" s="582"/>
      <c r="G55" s="577"/>
      <c r="H55" s="578"/>
      <c r="K55" s="22"/>
      <c r="L55" s="22"/>
      <c r="M55" s="22"/>
      <c r="N55" s="22"/>
      <c r="O55" s="22"/>
      <c r="P55" s="22"/>
      <c r="Q55" s="22"/>
      <c r="R55" s="22"/>
      <c r="S55" s="22"/>
    </row>
    <row r="56" spans="1:19" ht="12.95" customHeight="1">
      <c r="A56" s="581" t="s">
        <v>2058</v>
      </c>
      <c r="B56" s="40"/>
      <c r="C56" s="387"/>
      <c r="D56" s="40"/>
      <c r="E56" s="579">
        <f>'10% Package Page 14-18'!E37+'10% Package Page 14-18'!E81+'10% Package Page 14-18'!E99</f>
        <v>0</v>
      </c>
      <c r="F56" s="582"/>
      <c r="G56" s="577"/>
      <c r="H56" s="578"/>
      <c r="K56" s="22"/>
      <c r="L56" s="22"/>
      <c r="M56" s="22"/>
      <c r="N56" s="22"/>
      <c r="O56" s="22"/>
      <c r="P56" s="22"/>
      <c r="Q56" s="22"/>
      <c r="R56" s="22"/>
      <c r="S56" s="22"/>
    </row>
    <row r="57" spans="1:19" ht="12.95" customHeight="1">
      <c r="A57" s="581" t="s">
        <v>2059</v>
      </c>
      <c r="B57" s="40"/>
      <c r="C57" s="387"/>
      <c r="D57" s="40"/>
      <c r="E57" s="579">
        <f>'10% Package Page 14-18'!E92+'10% Package Page 14-18'!E109</f>
        <v>0</v>
      </c>
      <c r="F57" s="582"/>
      <c r="G57" s="577"/>
      <c r="H57" s="578"/>
      <c r="K57" s="22"/>
      <c r="L57" s="22"/>
      <c r="M57" s="22"/>
      <c r="N57" s="22"/>
      <c r="O57" s="22"/>
      <c r="P57" s="22"/>
      <c r="Q57" s="22"/>
      <c r="R57" s="22"/>
      <c r="S57" s="22"/>
    </row>
    <row r="58" spans="1:19" ht="12.95" customHeight="1">
      <c r="A58" s="563"/>
      <c r="B58" s="40"/>
      <c r="C58" s="387"/>
      <c r="D58" s="40"/>
      <c r="E58" s="579"/>
      <c r="F58" s="583">
        <f>-SUM(E55:E57)</f>
        <v>0</v>
      </c>
      <c r="G58" s="577"/>
      <c r="H58" s="578"/>
      <c r="K58" s="22"/>
      <c r="L58" s="22"/>
      <c r="M58" s="22"/>
      <c r="N58" s="22"/>
      <c r="O58" s="22"/>
      <c r="P58" s="22"/>
      <c r="Q58" s="22"/>
      <c r="R58" s="22"/>
      <c r="S58" s="22"/>
    </row>
    <row r="59" spans="1:19" ht="12.95" customHeight="1">
      <c r="A59" s="563"/>
      <c r="B59" s="40"/>
      <c r="C59" s="387"/>
      <c r="D59" s="40"/>
      <c r="E59" s="579"/>
      <c r="F59" s="584"/>
      <c r="G59" s="577"/>
      <c r="H59" s="578"/>
      <c r="K59" s="22"/>
      <c r="L59" s="22"/>
      <c r="M59" s="22"/>
      <c r="N59" s="22"/>
      <c r="O59" s="22"/>
      <c r="P59" s="22"/>
      <c r="Q59" s="22"/>
      <c r="R59" s="22"/>
      <c r="S59" s="22"/>
    </row>
    <row r="60" spans="1:19" ht="12.95" customHeight="1">
      <c r="A60" s="563"/>
      <c r="B60" s="585" t="s">
        <v>2060</v>
      </c>
      <c r="C60" s="586"/>
      <c r="D60" s="68"/>
      <c r="E60" s="587"/>
      <c r="F60" s="588">
        <f>F53+F58</f>
        <v>0</v>
      </c>
      <c r="G60" s="577"/>
      <c r="H60" s="578"/>
      <c r="K60" s="22"/>
      <c r="L60" s="22"/>
      <c r="M60" s="22"/>
      <c r="N60" s="22"/>
      <c r="O60" s="22"/>
      <c r="P60" s="22"/>
      <c r="Q60" s="22"/>
      <c r="R60" s="22"/>
      <c r="S60" s="22"/>
    </row>
    <row r="61" spans="1:19" ht="12.95" customHeight="1">
      <c r="A61" s="563"/>
      <c r="B61" s="40"/>
      <c r="C61" s="387"/>
      <c r="D61" s="40"/>
      <c r="E61" s="579"/>
      <c r="F61" s="584"/>
      <c r="G61" s="577"/>
      <c r="H61" s="578"/>
      <c r="K61" s="22"/>
      <c r="L61" s="22"/>
      <c r="M61" s="22"/>
      <c r="N61" s="22"/>
      <c r="O61" s="22"/>
      <c r="P61" s="22"/>
      <c r="Q61" s="22"/>
      <c r="R61" s="22"/>
      <c r="S61" s="22"/>
    </row>
    <row r="62" spans="1:19" ht="12.95" customHeight="1">
      <c r="A62" s="563"/>
      <c r="B62" s="40" t="s">
        <v>345</v>
      </c>
      <c r="C62" s="387"/>
      <c r="D62" s="40"/>
      <c r="E62" s="579"/>
      <c r="F62" s="1167">
        <f>ROUND(F60*0.15,0)</f>
        <v>0</v>
      </c>
      <c r="G62" s="589">
        <v>0.15</v>
      </c>
      <c r="H62" s="590"/>
      <c r="K62" s="22"/>
      <c r="L62" s="22"/>
      <c r="M62" s="22"/>
      <c r="N62" s="22"/>
      <c r="O62" s="22"/>
      <c r="P62" s="22"/>
      <c r="Q62" s="22"/>
      <c r="R62" s="22"/>
      <c r="S62" s="22"/>
    </row>
    <row r="63" spans="1:19" ht="12.95" customHeight="1">
      <c r="A63" s="563"/>
      <c r="B63" s="182" t="s">
        <v>2061</v>
      </c>
      <c r="C63" s="387"/>
      <c r="D63" s="182"/>
      <c r="E63" s="579"/>
      <c r="F63" s="582"/>
      <c r="G63" s="577"/>
      <c r="H63" s="578"/>
      <c r="K63" s="22"/>
      <c r="L63" s="22"/>
      <c r="M63" s="22"/>
      <c r="N63" s="22"/>
      <c r="O63" s="22"/>
      <c r="P63" s="22"/>
      <c r="Q63" s="22"/>
      <c r="R63" s="22"/>
      <c r="S63" s="22"/>
    </row>
    <row r="64" spans="1:19" ht="12.95" customHeight="1">
      <c r="A64" s="563"/>
      <c r="B64" s="182"/>
      <c r="C64" s="387"/>
      <c r="D64" s="182"/>
      <c r="E64" s="579"/>
      <c r="F64" s="582"/>
      <c r="G64" s="577"/>
      <c r="H64" s="578"/>
      <c r="K64" s="22"/>
      <c r="L64" s="22"/>
      <c r="M64" s="22"/>
      <c r="N64" s="22"/>
      <c r="O64" s="22"/>
      <c r="P64" s="22"/>
      <c r="Q64" s="22"/>
      <c r="R64" s="22"/>
      <c r="S64" s="22"/>
    </row>
    <row r="65" spans="1:19" ht="12.95" customHeight="1">
      <c r="A65" s="1166" t="s">
        <v>348</v>
      </c>
      <c r="B65" s="182"/>
      <c r="C65" s="387"/>
      <c r="D65" s="182"/>
      <c r="E65" s="579"/>
      <c r="F65" s="582"/>
      <c r="G65" s="577"/>
      <c r="H65" s="578"/>
      <c r="K65" s="22"/>
      <c r="L65" s="22"/>
      <c r="M65" s="22"/>
      <c r="N65" s="22"/>
      <c r="O65" s="22"/>
      <c r="P65" s="22"/>
      <c r="Q65" s="22"/>
      <c r="R65" s="22"/>
      <c r="S65" s="22"/>
    </row>
    <row r="66" spans="1:19" ht="12.95" customHeight="1">
      <c r="A66" s="563" t="s">
        <v>340</v>
      </c>
      <c r="B66" s="40"/>
      <c r="C66" s="387"/>
      <c r="D66" s="683">
        <f>'10% Package Page 9'!C31</f>
        <v>0</v>
      </c>
      <c r="E66" s="1169">
        <f>IF(D66&gt;36,0,IF(D66&gt;24,5%,IF(D66&gt;12,10%,IF(D66&gt;0,15%,0))))</f>
        <v>0</v>
      </c>
      <c r="F66" s="604" t="s">
        <v>341</v>
      </c>
      <c r="G66" s="593"/>
      <c r="H66" s="578"/>
      <c r="K66" s="22"/>
      <c r="L66" s="22"/>
      <c r="M66" s="22"/>
      <c r="N66" s="22"/>
      <c r="O66" s="22"/>
      <c r="P66" s="22"/>
      <c r="Q66" s="22"/>
      <c r="R66" s="22"/>
      <c r="S66" s="22"/>
    </row>
    <row r="67" spans="1:19" ht="12.95" customHeight="1">
      <c r="A67" s="563" t="s">
        <v>342</v>
      </c>
      <c r="B67" s="40"/>
      <c r="C67" s="387"/>
      <c r="D67" s="683"/>
      <c r="E67" s="580">
        <f>'10% Package Page 14-18'!E8</f>
        <v>0</v>
      </c>
      <c r="F67" s="604"/>
      <c r="G67" s="593"/>
      <c r="H67" s="578"/>
      <c r="K67" s="22"/>
      <c r="L67" s="22"/>
      <c r="M67" s="22"/>
      <c r="N67" s="22"/>
      <c r="O67" s="22"/>
      <c r="P67" s="22"/>
      <c r="Q67" s="22"/>
      <c r="R67" s="22"/>
      <c r="S67" s="22"/>
    </row>
    <row r="68" spans="1:19" ht="12.95" customHeight="1">
      <c r="A68" s="563"/>
      <c r="B68" s="40" t="s">
        <v>344</v>
      </c>
      <c r="C68" s="387"/>
      <c r="D68" s="683"/>
      <c r="E68" s="1169"/>
      <c r="F68" s="1168">
        <f>E67*E66</f>
        <v>0</v>
      </c>
      <c r="G68" s="593"/>
      <c r="H68" s="578"/>
      <c r="K68" s="22"/>
      <c r="L68" s="22"/>
      <c r="M68" s="22"/>
      <c r="N68" s="22"/>
      <c r="O68" s="22"/>
      <c r="P68" s="22"/>
      <c r="Q68" s="22"/>
      <c r="R68" s="22"/>
      <c r="S68" s="22"/>
    </row>
    <row r="69" spans="1:19" ht="12.95" customHeight="1">
      <c r="A69" s="563"/>
      <c r="B69" s="40"/>
      <c r="C69" s="387"/>
      <c r="D69" s="683"/>
      <c r="E69" s="1169"/>
      <c r="F69" s="1168"/>
      <c r="G69" s="593"/>
      <c r="H69" s="578"/>
      <c r="K69" s="22"/>
      <c r="L69" s="22"/>
      <c r="M69" s="22"/>
      <c r="N69" s="22"/>
      <c r="O69" s="22"/>
      <c r="P69" s="22"/>
      <c r="Q69" s="22"/>
      <c r="R69" s="22"/>
      <c r="S69" s="22"/>
    </row>
    <row r="70" spans="1:19" ht="12.95" customHeight="1">
      <c r="A70" s="1166" t="s">
        <v>347</v>
      </c>
      <c r="C70" s="387"/>
      <c r="D70" s="683"/>
      <c r="E70" s="1169"/>
      <c r="F70" s="1168">
        <f>IF(F62+F68&lt;1000000,F62+F68,1000000)</f>
        <v>0</v>
      </c>
      <c r="G70" s="593"/>
      <c r="H70" s="578"/>
      <c r="K70" s="22"/>
      <c r="L70" s="22"/>
      <c r="M70" s="22"/>
      <c r="N70" s="22"/>
      <c r="O70" s="22"/>
      <c r="P70" s="22"/>
      <c r="Q70" s="22"/>
      <c r="R70" s="22"/>
      <c r="S70" s="22"/>
    </row>
    <row r="71" spans="1:19" ht="12.95" customHeight="1">
      <c r="A71" s="563"/>
      <c r="B71" s="40"/>
      <c r="C71" s="387"/>
      <c r="D71" s="683"/>
      <c r="E71" s="1169"/>
      <c r="F71" s="1168"/>
      <c r="G71" s="593"/>
      <c r="H71" s="578"/>
      <c r="K71" s="22"/>
      <c r="L71" s="22"/>
      <c r="M71" s="22"/>
      <c r="N71" s="22"/>
      <c r="O71" s="22"/>
      <c r="P71" s="22"/>
      <c r="Q71" s="22"/>
      <c r="R71" s="22"/>
      <c r="S71" s="22"/>
    </row>
    <row r="72" spans="1:19" ht="12.95" customHeight="1">
      <c r="A72" s="563" t="s">
        <v>2062</v>
      </c>
      <c r="B72" s="40"/>
      <c r="C72" s="387"/>
      <c r="D72" s="40"/>
      <c r="E72" s="579">
        <f>'10% Package Page 14-18'!E99</f>
        <v>0</v>
      </c>
      <c r="F72" s="582"/>
      <c r="G72" s="577"/>
      <c r="H72" s="578"/>
      <c r="I72" s="591"/>
      <c r="K72" s="22"/>
      <c r="L72" s="22"/>
      <c r="M72" s="22"/>
      <c r="N72" s="22"/>
      <c r="O72" s="22"/>
      <c r="P72" s="22"/>
      <c r="Q72" s="22"/>
      <c r="R72" s="22"/>
      <c r="S72" s="22"/>
    </row>
    <row r="73" spans="1:19" ht="12.95" customHeight="1">
      <c r="A73" s="563" t="s">
        <v>2063</v>
      </c>
      <c r="B73" s="40"/>
      <c r="C73" s="387"/>
      <c r="D73" s="40"/>
      <c r="E73" s="579">
        <f>'10% Package Page 14-18'!E37+'10% Package Page 14-18'!E81</f>
        <v>0</v>
      </c>
      <c r="F73" s="584"/>
      <c r="G73" s="577"/>
      <c r="H73" s="578"/>
      <c r="I73" s="241"/>
      <c r="K73" s="22"/>
      <c r="L73" s="22"/>
      <c r="M73" s="22"/>
      <c r="N73" s="22"/>
      <c r="O73" s="22"/>
      <c r="P73" s="22"/>
      <c r="Q73" s="22"/>
      <c r="R73" s="22"/>
      <c r="S73" s="22"/>
    </row>
    <row r="74" spans="1:19" ht="12.95" customHeight="1">
      <c r="A74" s="563"/>
      <c r="B74" s="40" t="s">
        <v>346</v>
      </c>
      <c r="C74" s="387"/>
      <c r="D74" s="40"/>
      <c r="E74" s="40"/>
      <c r="F74" s="592">
        <f>SUM(E72:E73)</f>
        <v>0</v>
      </c>
      <c r="G74" s="593"/>
      <c r="H74" s="2256" t="s">
        <v>457</v>
      </c>
      <c r="I74" s="2255"/>
      <c r="J74" s="2255"/>
      <c r="K74" s="22"/>
      <c r="L74" s="22"/>
      <c r="M74" s="22"/>
      <c r="N74" s="22"/>
      <c r="O74" s="22"/>
      <c r="P74" s="22"/>
      <c r="Q74" s="22"/>
      <c r="R74" s="22"/>
      <c r="S74" s="22"/>
    </row>
    <row r="75" spans="1:19" ht="12.95" customHeight="1">
      <c r="A75" s="563"/>
      <c r="B75" s="40"/>
      <c r="C75" s="387"/>
      <c r="D75" s="40"/>
      <c r="E75" s="40"/>
      <c r="F75" s="582"/>
      <c r="G75" s="577"/>
      <c r="H75" s="2256"/>
      <c r="I75" s="2255"/>
      <c r="J75" s="2255"/>
      <c r="K75" s="22"/>
      <c r="L75" s="22"/>
      <c r="M75" s="22"/>
      <c r="N75" s="22"/>
      <c r="O75" s="22"/>
      <c r="P75" s="22"/>
      <c r="Q75" s="22"/>
      <c r="R75" s="22"/>
      <c r="S75" s="22"/>
    </row>
    <row r="76" spans="1:19" ht="12.95" customHeight="1">
      <c r="A76" s="563"/>
      <c r="B76" s="40"/>
      <c r="C76" s="387"/>
      <c r="D76" s="40"/>
      <c r="E76" s="40"/>
      <c r="F76" s="40"/>
      <c r="G76" s="577"/>
      <c r="H76" s="2256"/>
      <c r="I76" s="2255"/>
      <c r="J76" s="2255"/>
      <c r="K76" s="22"/>
      <c r="L76" s="22"/>
      <c r="M76" s="22"/>
      <c r="N76" s="22"/>
      <c r="O76" s="22"/>
      <c r="P76" s="22"/>
      <c r="Q76" s="22"/>
      <c r="R76" s="22"/>
      <c r="S76" s="22"/>
    </row>
    <row r="77" spans="1:19" ht="12.95" customHeight="1" thickBot="1">
      <c r="A77" s="595" t="str">
        <f>IF(F77&lt;0,"OVER","UNDER")</f>
        <v>UNDER</v>
      </c>
      <c r="B77" s="596" t="s">
        <v>1063</v>
      </c>
      <c r="C77" s="597"/>
      <c r="D77" s="596"/>
      <c r="E77" s="596"/>
      <c r="F77" s="598">
        <f>F70-F74</f>
        <v>0</v>
      </c>
      <c r="G77" s="599"/>
      <c r="H77" s="594"/>
      <c r="I77" s="591"/>
      <c r="K77" s="22"/>
      <c r="L77" s="22"/>
      <c r="M77" s="22"/>
      <c r="N77" s="22"/>
      <c r="O77" s="22"/>
      <c r="P77" s="22"/>
      <c r="Q77" s="22"/>
      <c r="R77" s="22"/>
      <c r="S77" s="22"/>
    </row>
    <row r="78" spans="1:19" ht="12.95" customHeight="1">
      <c r="A78" s="40"/>
      <c r="B78" s="40"/>
      <c r="C78" s="387"/>
      <c r="D78" s="40"/>
      <c r="E78" s="40"/>
      <c r="F78" s="604"/>
      <c r="G78" s="664"/>
      <c r="H78" s="594"/>
      <c r="I78" s="591"/>
      <c r="K78" s="935"/>
      <c r="L78" s="935"/>
      <c r="M78" s="935"/>
      <c r="N78" s="935"/>
      <c r="O78" s="935"/>
      <c r="P78" s="935"/>
      <c r="Q78" s="935"/>
      <c r="R78" s="935"/>
      <c r="S78" s="935"/>
    </row>
    <row r="79" spans="1:19" ht="7.5" customHeight="1" thickBot="1">
      <c r="B79" s="241"/>
      <c r="D79" s="241"/>
      <c r="H79" s="600"/>
      <c r="K79" s="935"/>
      <c r="L79" s="935"/>
      <c r="M79" s="935"/>
      <c r="N79" s="935"/>
      <c r="O79" s="935"/>
      <c r="P79" s="935"/>
      <c r="Q79" s="935"/>
      <c r="R79" s="935"/>
      <c r="S79" s="935"/>
    </row>
    <row r="80" spans="1:19" ht="12.75" hidden="1" customHeight="1">
      <c r="B80" s="241"/>
      <c r="D80" s="241"/>
      <c r="H80" s="600"/>
      <c r="K80" s="935"/>
      <c r="L80" s="935"/>
      <c r="M80" s="935"/>
      <c r="N80" s="935"/>
      <c r="O80" s="935"/>
      <c r="P80" s="935"/>
      <c r="Q80" s="935"/>
      <c r="R80" s="935"/>
      <c r="S80" s="935"/>
    </row>
    <row r="81" spans="1:19" ht="15.75">
      <c r="A81" s="2054" t="s">
        <v>2064</v>
      </c>
      <c r="B81" s="2052"/>
      <c r="C81" s="2052"/>
      <c r="D81" s="2052"/>
      <c r="E81" s="2052"/>
      <c r="F81" s="2052"/>
      <c r="G81" s="2053"/>
      <c r="H81" s="601"/>
      <c r="K81" s="935"/>
      <c r="L81" s="935"/>
      <c r="M81" s="935"/>
      <c r="N81" s="935"/>
      <c r="O81" s="935"/>
      <c r="P81" s="935"/>
      <c r="Q81" s="935"/>
      <c r="R81" s="935"/>
      <c r="S81" s="935"/>
    </row>
    <row r="82" spans="1:19" ht="12.95" customHeight="1">
      <c r="A82" s="563"/>
      <c r="B82" s="40"/>
      <c r="C82" s="387"/>
      <c r="D82" s="40"/>
      <c r="E82" s="40"/>
      <c r="F82" s="40"/>
      <c r="G82" s="577"/>
      <c r="H82" s="578"/>
      <c r="K82" s="935"/>
      <c r="L82" s="935"/>
      <c r="M82" s="935"/>
      <c r="N82" s="935"/>
      <c r="O82" s="935"/>
      <c r="P82" s="935"/>
      <c r="Q82" s="935"/>
      <c r="R82" s="935"/>
      <c r="S82" s="935"/>
    </row>
    <row r="83" spans="1:19" ht="12.95" customHeight="1">
      <c r="A83" s="563" t="s">
        <v>2065</v>
      </c>
      <c r="B83" s="40"/>
      <c r="C83" s="387"/>
      <c r="D83" s="40"/>
      <c r="E83" s="579">
        <f>'10% Package Page 14-18'!E113</f>
        <v>0</v>
      </c>
      <c r="F83" s="40"/>
      <c r="G83" s="577"/>
      <c r="H83" s="578"/>
      <c r="K83" s="935"/>
      <c r="L83" s="935"/>
      <c r="M83" s="935"/>
      <c r="N83" s="935"/>
      <c r="O83" s="935"/>
      <c r="P83" s="935"/>
      <c r="Q83" s="935"/>
      <c r="R83" s="935"/>
      <c r="S83" s="935"/>
    </row>
    <row r="84" spans="1:19" ht="12.95" customHeight="1">
      <c r="A84" s="563" t="s">
        <v>2066</v>
      </c>
      <c r="B84" s="40"/>
      <c r="C84" s="387"/>
      <c r="D84" s="40"/>
      <c r="E84" s="579">
        <f>'10% Package Page 14-18'!E7</f>
        <v>0</v>
      </c>
      <c r="F84" s="40"/>
      <c r="G84" s="577"/>
      <c r="H84" s="578"/>
      <c r="K84" s="935"/>
      <c r="L84" s="935"/>
      <c r="M84" s="935"/>
      <c r="N84" s="935"/>
      <c r="O84" s="935"/>
      <c r="P84" s="935"/>
      <c r="Q84" s="935"/>
      <c r="R84" s="935"/>
      <c r="S84" s="935"/>
    </row>
    <row r="85" spans="1:19" ht="12.95" customHeight="1">
      <c r="A85" s="563"/>
      <c r="B85" s="40" t="s">
        <v>2067</v>
      </c>
      <c r="C85" s="387"/>
      <c r="D85" s="40"/>
      <c r="E85" s="602">
        <f>E83-E84</f>
        <v>0</v>
      </c>
      <c r="F85" s="182"/>
      <c r="G85" s="577"/>
      <c r="H85" s="578"/>
      <c r="K85" s="935"/>
      <c r="L85" s="935"/>
      <c r="M85" s="935"/>
      <c r="N85" s="935"/>
      <c r="O85" s="935"/>
      <c r="P85" s="935"/>
      <c r="Q85" s="935"/>
      <c r="R85" s="935"/>
      <c r="S85" s="935"/>
    </row>
    <row r="86" spans="1:19" ht="12.95" customHeight="1">
      <c r="A86" s="563"/>
      <c r="B86" s="40"/>
      <c r="C86" s="387"/>
      <c r="D86" s="40"/>
      <c r="E86" s="579"/>
      <c r="F86" s="40"/>
      <c r="G86" s="577"/>
      <c r="H86" s="578"/>
      <c r="K86" s="935"/>
      <c r="L86" s="935"/>
      <c r="M86" s="935"/>
      <c r="N86" s="935"/>
      <c r="O86" s="935"/>
      <c r="P86" s="935"/>
      <c r="Q86" s="935"/>
      <c r="R86" s="935"/>
      <c r="S86" s="935"/>
    </row>
    <row r="87" spans="1:19" ht="12.95" customHeight="1">
      <c r="A87" s="563"/>
      <c r="B87" s="40"/>
      <c r="C87" s="387"/>
      <c r="D87" s="40"/>
      <c r="E87" s="40"/>
      <c r="F87" s="40"/>
      <c r="G87" s="577"/>
      <c r="H87" s="578"/>
      <c r="K87" s="935"/>
      <c r="L87" s="935"/>
      <c r="M87" s="935"/>
      <c r="N87" s="935"/>
      <c r="O87" s="935"/>
      <c r="P87" s="935"/>
      <c r="Q87" s="935"/>
      <c r="R87" s="935"/>
      <c r="S87" s="935"/>
    </row>
    <row r="88" spans="1:19" ht="12.95" customHeight="1">
      <c r="A88" s="563" t="s">
        <v>2068</v>
      </c>
      <c r="B88" s="40"/>
      <c r="C88" s="387"/>
      <c r="D88" s="40"/>
      <c r="E88" s="603">
        <f>'10% Package Page 8'!K34</f>
        <v>0</v>
      </c>
      <c r="F88" s="40"/>
      <c r="G88" s="577"/>
      <c r="H88" s="578"/>
      <c r="K88" s="935"/>
      <c r="L88" s="935"/>
      <c r="M88" s="935"/>
      <c r="N88" s="935"/>
      <c r="O88" s="935"/>
      <c r="P88" s="935"/>
      <c r="Q88" s="935"/>
      <c r="R88" s="935"/>
      <c r="S88" s="935"/>
    </row>
    <row r="89" spans="1:19" ht="12.95" customHeight="1">
      <c r="A89" s="563"/>
      <c r="B89" s="40"/>
      <c r="C89" s="387"/>
      <c r="D89" s="40"/>
      <c r="E89" s="40"/>
      <c r="F89" s="604"/>
      <c r="G89" s="605" t="s">
        <v>2069</v>
      </c>
      <c r="H89" s="606"/>
      <c r="K89" s="935"/>
      <c r="L89" s="935"/>
      <c r="M89" s="935"/>
      <c r="N89" s="935"/>
      <c r="O89" s="935"/>
      <c r="P89" s="935"/>
      <c r="Q89" s="935"/>
      <c r="R89" s="935"/>
      <c r="S89" s="935"/>
    </row>
    <row r="90" spans="1:19" ht="12.95" customHeight="1">
      <c r="A90" s="563" t="s">
        <v>2070</v>
      </c>
      <c r="B90" s="40"/>
      <c r="C90" s="387"/>
      <c r="D90" s="40"/>
      <c r="E90" s="607"/>
      <c r="F90" s="608" t="e">
        <f>E83/E88</f>
        <v>#DIV/0!</v>
      </c>
      <c r="G90" s="609" t="s">
        <v>2071</v>
      </c>
      <c r="H90" s="215"/>
      <c r="K90" s="935"/>
      <c r="L90" s="935"/>
      <c r="M90" s="935"/>
      <c r="N90" s="935"/>
      <c r="O90" s="935"/>
      <c r="P90" s="935"/>
      <c r="Q90" s="935"/>
      <c r="R90" s="935"/>
      <c r="S90" s="935"/>
    </row>
    <row r="91" spans="1:19" ht="12.95" customHeight="1">
      <c r="A91" s="563" t="s">
        <v>2072</v>
      </c>
      <c r="B91" s="40"/>
      <c r="C91" s="387"/>
      <c r="D91" s="40"/>
      <c r="E91" s="607"/>
      <c r="F91" s="608" t="e">
        <f>E85/E88</f>
        <v>#DIV/0!</v>
      </c>
      <c r="G91" s="610" t="e">
        <f>(IF(F40&lt;0,E85+F40,E85)+IF(F44&lt;0,F44,0)+IF(F48&lt;0,F48,0)+IF(F70&lt;0,F70,0))/E88</f>
        <v>#DIV/0!</v>
      </c>
      <c r="H91" s="611"/>
      <c r="K91" s="935"/>
      <c r="L91" s="935"/>
      <c r="M91" s="935"/>
      <c r="N91" s="935"/>
      <c r="O91" s="935"/>
      <c r="P91" s="935"/>
      <c r="Q91" s="935"/>
      <c r="R91" s="935"/>
      <c r="S91" s="935"/>
    </row>
    <row r="92" spans="1:19" ht="12.95" customHeight="1">
      <c r="A92" s="563"/>
      <c r="B92" s="40"/>
      <c r="C92" s="387"/>
      <c r="D92" s="40"/>
      <c r="E92" s="40"/>
      <c r="F92" s="40"/>
      <c r="G92" s="577"/>
      <c r="H92" s="578"/>
      <c r="K92" s="935"/>
      <c r="L92" s="935"/>
      <c r="M92" s="935"/>
      <c r="N92" s="935"/>
      <c r="O92" s="935"/>
      <c r="P92" s="935"/>
      <c r="Q92" s="935"/>
      <c r="R92" s="935"/>
      <c r="S92" s="935"/>
    </row>
    <row r="93" spans="1:19" ht="12.95" customHeight="1" thickBot="1">
      <c r="A93" s="612" t="s">
        <v>2073</v>
      </c>
      <c r="B93" s="596"/>
      <c r="C93" s="597"/>
      <c r="D93" s="596"/>
      <c r="E93" s="596"/>
      <c r="F93" s="613">
        <f>'10% Package Page 14-18'!E7/'10% Package Page 8'!M4</f>
        <v>0</v>
      </c>
      <c r="G93" s="614"/>
      <c r="H93" s="578"/>
      <c r="K93" s="935"/>
      <c r="L93" s="935"/>
      <c r="M93" s="935"/>
      <c r="N93" s="935"/>
      <c r="O93" s="935"/>
      <c r="P93" s="935"/>
      <c r="Q93" s="935"/>
      <c r="R93" s="935"/>
      <c r="S93" s="935"/>
    </row>
    <row r="94" spans="1:19" ht="12" customHeight="1" thickBot="1">
      <c r="A94" s="615"/>
      <c r="B94" s="241"/>
      <c r="D94" s="241"/>
      <c r="F94" s="241"/>
      <c r="H94" s="600"/>
      <c r="I94" s="241"/>
      <c r="K94" s="935"/>
      <c r="L94" s="935"/>
      <c r="M94" s="935"/>
      <c r="N94" s="935"/>
      <c r="O94" s="935"/>
      <c r="P94" s="935"/>
      <c r="Q94" s="935"/>
      <c r="R94" s="935"/>
      <c r="S94" s="935"/>
    </row>
    <row r="95" spans="1:19" s="617" customFormat="1" ht="15.75">
      <c r="A95" s="2054" t="s">
        <v>2074</v>
      </c>
      <c r="B95" s="2052"/>
      <c r="C95" s="2052"/>
      <c r="D95" s="2052"/>
      <c r="E95" s="2052"/>
      <c r="F95" s="2052"/>
      <c r="G95" s="2053"/>
      <c r="H95" s="616"/>
      <c r="K95" s="1073"/>
      <c r="L95" s="1073"/>
      <c r="M95" s="1073"/>
      <c r="N95" s="1073"/>
      <c r="O95" s="1073"/>
      <c r="P95" s="1073"/>
      <c r="Q95" s="1073"/>
      <c r="R95" s="1073"/>
      <c r="S95" s="1073"/>
    </row>
    <row r="96" spans="1:19" ht="12.95" customHeight="1">
      <c r="A96" s="581" t="s">
        <v>2075</v>
      </c>
      <c r="B96" s="40"/>
      <c r="C96" s="387"/>
      <c r="D96" s="40"/>
      <c r="E96" s="40"/>
      <c r="F96" s="608" t="e">
        <f>'10% Package Page 12'!P82/('10% Package Page 9'!C31+'10% Package Page 9'!C52)</f>
        <v>#DIV/0!</v>
      </c>
      <c r="G96" s="577"/>
      <c r="H96" s="578"/>
    </row>
    <row r="97" spans="1:10" ht="12.95" customHeight="1">
      <c r="A97" s="563" t="s">
        <v>1697</v>
      </c>
      <c r="B97" s="40"/>
      <c r="C97" s="387"/>
      <c r="D97" s="40"/>
      <c r="E97" s="40"/>
      <c r="F97" s="608" t="e">
        <f>('10% Package Page 12'!P85+'10% Package Page 12'!P86)/('10% Package Page 9'!C31+'10% Package Page 9'!C52)</f>
        <v>#DIV/0!</v>
      </c>
      <c r="G97" s="577"/>
      <c r="H97" s="578"/>
    </row>
    <row r="98" spans="1:10" ht="12.95" customHeight="1">
      <c r="A98" s="569" t="s">
        <v>1698</v>
      </c>
      <c r="B98" s="40"/>
      <c r="C98" s="387"/>
      <c r="D98" s="40"/>
      <c r="E98" s="40"/>
      <c r="F98" s="732" t="e">
        <f>'10% Package Page 12'!P83/('10% Package Page 9'!C31+'10% Package Page 9'!C52)</f>
        <v>#DIV/0!</v>
      </c>
      <c r="G98" s="577"/>
      <c r="H98" s="578"/>
    </row>
    <row r="99" spans="1:10" ht="12.95" customHeight="1">
      <c r="A99" s="569" t="s">
        <v>1699</v>
      </c>
      <c r="B99" s="40"/>
      <c r="C99" s="387"/>
      <c r="D99" s="40"/>
      <c r="E99" s="40"/>
      <c r="F99" s="732" t="e">
        <f>'10% Package Page 12'!P84/('10% Package Page 9'!C31+'10% Package Page 9'!C52)</f>
        <v>#DIV/0!</v>
      </c>
      <c r="G99" s="577"/>
      <c r="H99" s="578"/>
    </row>
    <row r="100" spans="1:10" ht="12.95" customHeight="1">
      <c r="A100" s="569" t="s">
        <v>679</v>
      </c>
      <c r="B100" s="219"/>
      <c r="C100" s="215"/>
      <c r="D100" s="219"/>
      <c r="E100" s="219"/>
      <c r="F100" s="165" t="e">
        <f>'10% Package Page 12'!P79/('10% Package Page 9'!C31+'10% Package Page 9'!C52)</f>
        <v>#DIV/0!</v>
      </c>
      <c r="G100" s="577"/>
      <c r="H100" s="578"/>
    </row>
    <row r="101" spans="1:10" ht="12.95" customHeight="1">
      <c r="A101" s="569" t="s">
        <v>695</v>
      </c>
      <c r="B101" s="219"/>
      <c r="C101" s="215"/>
      <c r="D101" s="219"/>
      <c r="E101" s="219"/>
      <c r="F101" s="165" t="e">
        <f>'10% Package Page 12'!P85/('10% Package Page 9'!C31+'10% Package Page 9'!C52)</f>
        <v>#DIV/0!</v>
      </c>
      <c r="G101" s="577"/>
      <c r="H101" s="578"/>
    </row>
    <row r="102" spans="1:10" ht="12.95" customHeight="1">
      <c r="A102" s="563" t="s">
        <v>206</v>
      </c>
      <c r="B102" s="40"/>
      <c r="C102" s="387"/>
      <c r="D102" s="40"/>
      <c r="E102" s="40"/>
      <c r="F102" s="1286" t="e">
        <f>SUM(F96:F101)</f>
        <v>#DIV/0!</v>
      </c>
      <c r="G102" s="605" t="s">
        <v>2069</v>
      </c>
      <c r="H102" s="606"/>
      <c r="I102" s="241" t="s">
        <v>716</v>
      </c>
    </row>
    <row r="103" spans="1:10" ht="12.95" customHeight="1">
      <c r="A103" s="563"/>
      <c r="B103" s="182"/>
      <c r="C103" s="387"/>
      <c r="D103" s="182"/>
      <c r="E103" s="40"/>
      <c r="F103" s="608"/>
      <c r="G103" s="609" t="s">
        <v>2071</v>
      </c>
      <c r="H103" s="215"/>
    </row>
    <row r="104" spans="1:10" ht="12.95" customHeight="1" thickBot="1">
      <c r="A104" s="595" t="s">
        <v>1700</v>
      </c>
      <c r="B104" s="596"/>
      <c r="C104" s="597"/>
      <c r="D104" s="596"/>
      <c r="E104" s="596"/>
      <c r="F104" s="618" t="e">
        <f>'10% Package Page 14-18'!E113/'10% Package Page 9'!C31+'10% Package Page 9'!C52</f>
        <v>#DIV/0!</v>
      </c>
      <c r="G104" s="619" t="e">
        <f>(IF(F40&lt;0,F40+'10% Package Page 14-18'!E113,'10% Package Page 14-18'!E113)+IF(F44&lt;0,F44,0)+IF(F48&lt;0,F48,0)+IF(F70&lt;0,F70,0))/('10% Package Page 9'!C31+'10% Package Page 9'!C52)</f>
        <v>#DIV/0!</v>
      </c>
      <c r="H104" s="620"/>
    </row>
    <row r="105" spans="1:10" ht="6" customHeight="1" thickBot="1">
      <c r="F105" s="621"/>
      <c r="H105" s="600"/>
    </row>
    <row r="106" spans="1:10" ht="15">
      <c r="A106" s="2051" t="s">
        <v>1701</v>
      </c>
      <c r="B106" s="2052"/>
      <c r="C106" s="2052"/>
      <c r="D106" s="2052"/>
      <c r="E106" s="2052"/>
      <c r="F106" s="2052"/>
      <c r="G106" s="2053"/>
      <c r="H106" s="2254" t="s">
        <v>458</v>
      </c>
      <c r="I106" s="2257"/>
      <c r="J106" s="2257"/>
    </row>
    <row r="107" spans="1:10" ht="12.95" customHeight="1">
      <c r="A107" s="563" t="s">
        <v>2306</v>
      </c>
      <c r="B107" s="40"/>
      <c r="C107" s="387"/>
      <c r="D107" s="40"/>
      <c r="E107" s="40"/>
      <c r="F107" s="608">
        <f>'10% Package Page 20'!H31</f>
        <v>0</v>
      </c>
      <c r="G107" s="577"/>
      <c r="H107" s="2258"/>
      <c r="I107" s="2257"/>
      <c r="J107" s="2257"/>
    </row>
    <row r="108" spans="1:10" ht="12.95" customHeight="1">
      <c r="A108" s="569" t="s">
        <v>2307</v>
      </c>
      <c r="B108" s="219"/>
      <c r="C108" s="215"/>
      <c r="D108" s="219"/>
      <c r="E108" s="219"/>
      <c r="F108" s="732"/>
      <c r="G108" s="741" t="e">
        <f>F7</f>
        <v>#DIV/0!</v>
      </c>
      <c r="H108" s="2258"/>
      <c r="I108" s="2257"/>
      <c r="J108" s="2257"/>
    </row>
    <row r="109" spans="1:10" ht="12.95" customHeight="1">
      <c r="A109" s="563" t="s">
        <v>2308</v>
      </c>
      <c r="B109" s="40"/>
      <c r="C109" s="387"/>
      <c r="D109" s="40"/>
      <c r="E109" s="40"/>
      <c r="F109" s="624"/>
      <c r="G109" s="623" t="e">
        <f>(F107/'10% Package Page 9'!C31+'10% Package Page 9'!C52)/12</f>
        <v>#DIV/0!</v>
      </c>
      <c r="H109" s="2258"/>
      <c r="I109" s="2257"/>
      <c r="J109" s="2257"/>
    </row>
    <row r="110" spans="1:10" ht="12.95" customHeight="1" thickBot="1">
      <c r="A110" s="595" t="e">
        <f>IF(G110&lt;0,"OVER","UNDER")</f>
        <v>#DIV/0!</v>
      </c>
      <c r="B110" s="596" t="s">
        <v>1063</v>
      </c>
      <c r="C110" s="597"/>
      <c r="D110" s="596"/>
      <c r="E110" s="596"/>
      <c r="F110" s="596"/>
      <c r="G110" s="625" t="e">
        <f>G108-G109</f>
        <v>#DIV/0!</v>
      </c>
      <c r="H110" s="2258"/>
      <c r="I110" s="2257"/>
      <c r="J110" s="2257"/>
    </row>
    <row r="111" spans="1:10" ht="12.95" customHeight="1">
      <c r="A111" s="40"/>
      <c r="B111" s="40"/>
      <c r="C111" s="387"/>
      <c r="D111" s="40"/>
      <c r="E111" s="40"/>
      <c r="F111" s="40"/>
      <c r="G111" s="580"/>
      <c r="H111" s="580"/>
      <c r="I111" s="544"/>
    </row>
    <row r="112" spans="1:10" ht="12.95" customHeight="1">
      <c r="A112" s="63"/>
      <c r="B112" s="781"/>
      <c r="C112" s="781"/>
      <c r="D112" s="781"/>
      <c r="E112" s="781"/>
      <c r="F112" s="782"/>
      <c r="G112" s="783"/>
      <c r="H112" s="783"/>
      <c r="I112" s="784"/>
      <c r="J112" s="784"/>
    </row>
    <row r="113" spans="1:9" ht="6" customHeight="1" thickBot="1">
      <c r="I113" s="544"/>
    </row>
    <row r="114" spans="1:9" ht="15">
      <c r="A114" s="626" t="s">
        <v>2309</v>
      </c>
      <c r="B114" s="627"/>
      <c r="C114" s="627"/>
      <c r="D114" s="627"/>
      <c r="E114" s="627"/>
      <c r="F114" s="627"/>
      <c r="G114" s="628"/>
      <c r="H114" s="628"/>
      <c r="I114" s="629"/>
    </row>
    <row r="115" spans="1:9" ht="12.95" customHeight="1">
      <c r="A115" s="695" t="s">
        <v>55</v>
      </c>
      <c r="B115" s="696"/>
      <c r="C115" s="696"/>
      <c r="D115" s="696"/>
      <c r="E115" s="696"/>
      <c r="F115" s="696"/>
      <c r="G115" s="697"/>
      <c r="H115" s="697"/>
      <c r="I115" s="698"/>
    </row>
    <row r="116" spans="1:9" ht="12.95" customHeight="1">
      <c r="A116" s="581"/>
      <c r="B116" s="40"/>
      <c r="C116" s="387"/>
      <c r="D116" s="40"/>
      <c r="E116" s="40"/>
      <c r="F116" s="40"/>
      <c r="G116" s="642" t="s">
        <v>2310</v>
      </c>
      <c r="H116" s="622"/>
      <c r="I116" s="630"/>
    </row>
    <row r="117" spans="1:9" ht="12.95" customHeight="1">
      <c r="A117" s="563" t="s">
        <v>1516</v>
      </c>
      <c r="B117" s="182"/>
      <c r="C117" s="387"/>
      <c r="D117" s="182"/>
      <c r="E117" s="387" t="s">
        <v>2311</v>
      </c>
      <c r="F117" s="387" t="s">
        <v>2312</v>
      </c>
      <c r="G117" s="701" t="s">
        <v>2313</v>
      </c>
      <c r="H117" s="631"/>
      <c r="I117" s="543"/>
    </row>
    <row r="118" spans="1:9" ht="12.95" customHeight="1">
      <c r="A118" s="692">
        <f>'10% Package Page 9'!B12</f>
        <v>0</v>
      </c>
      <c r="B118" s="182" t="s">
        <v>1517</v>
      </c>
      <c r="C118" s="387"/>
      <c r="D118" s="182"/>
      <c r="E118" s="326">
        <f>'10% Package Page 9'!C12</f>
        <v>0</v>
      </c>
      <c r="F118" s="624">
        <f>'10% Package Page 9'!F12</f>
        <v>0</v>
      </c>
      <c r="G118" s="642">
        <f>F118*E118*12</f>
        <v>0</v>
      </c>
      <c r="H118" s="622"/>
      <c r="I118" s="543"/>
    </row>
    <row r="119" spans="1:9" ht="12.95" customHeight="1">
      <c r="A119" s="692">
        <f>'10% Package Page 9'!B13</f>
        <v>0</v>
      </c>
      <c r="B119" s="182" t="s">
        <v>1517</v>
      </c>
      <c r="C119" s="387"/>
      <c r="D119" s="182"/>
      <c r="E119" s="326">
        <f>'10% Package Page 9'!C13</f>
        <v>0</v>
      </c>
      <c r="F119" s="624">
        <f>'10% Package Page 9'!F13</f>
        <v>0</v>
      </c>
      <c r="G119" s="642">
        <f t="shared" ref="G119:G136" si="1">F119*E119*12</f>
        <v>0</v>
      </c>
      <c r="H119" s="622"/>
      <c r="I119" s="543"/>
    </row>
    <row r="120" spans="1:9" ht="12.95" customHeight="1">
      <c r="A120" s="692">
        <f>'10% Package Page 9'!B14</f>
        <v>0</v>
      </c>
      <c r="B120" s="182" t="s">
        <v>1517</v>
      </c>
      <c r="C120" s="387"/>
      <c r="D120" s="182"/>
      <c r="E120" s="326">
        <f>'10% Package Page 9'!C14</f>
        <v>0</v>
      </c>
      <c r="F120" s="624">
        <f>'10% Package Page 9'!F14</f>
        <v>0</v>
      </c>
      <c r="G120" s="642">
        <f t="shared" si="1"/>
        <v>0</v>
      </c>
      <c r="H120" s="622"/>
      <c r="I120" s="543"/>
    </row>
    <row r="121" spans="1:9" ht="12.95" customHeight="1">
      <c r="A121" s="692">
        <f>'10% Package Page 9'!B15</f>
        <v>0</v>
      </c>
      <c r="B121" s="182" t="s">
        <v>1517</v>
      </c>
      <c r="C121" s="387"/>
      <c r="D121" s="182"/>
      <c r="E121" s="326">
        <f>'10% Package Page 9'!C15</f>
        <v>0</v>
      </c>
      <c r="F121" s="624">
        <f>'10% Package Page 9'!F15</f>
        <v>0</v>
      </c>
      <c r="G121" s="642">
        <f t="shared" si="1"/>
        <v>0</v>
      </c>
      <c r="H121" s="622"/>
      <c r="I121" s="543"/>
    </row>
    <row r="122" spans="1:9" ht="12.95" customHeight="1">
      <c r="A122" s="692">
        <f>'10% Package Page 9'!B16</f>
        <v>0</v>
      </c>
      <c r="B122" s="182" t="s">
        <v>1517</v>
      </c>
      <c r="C122" s="387"/>
      <c r="D122" s="182"/>
      <c r="E122" s="326">
        <f>'10% Package Page 9'!C16</f>
        <v>0</v>
      </c>
      <c r="F122" s="624">
        <f>'10% Package Page 9'!F16</f>
        <v>0</v>
      </c>
      <c r="G122" s="642">
        <f t="shared" si="1"/>
        <v>0</v>
      </c>
      <c r="H122" s="622"/>
      <c r="I122" s="543"/>
    </row>
    <row r="123" spans="1:9" ht="12.95" customHeight="1">
      <c r="A123" s="692">
        <f>'10% Package Page 9'!B17</f>
        <v>0</v>
      </c>
      <c r="B123" s="182" t="s">
        <v>1517</v>
      </c>
      <c r="C123" s="387"/>
      <c r="D123" s="182"/>
      <c r="E123" s="326">
        <f>'10% Package Page 9'!C17</f>
        <v>0</v>
      </c>
      <c r="F123" s="624">
        <f>'10% Package Page 9'!F17</f>
        <v>0</v>
      </c>
      <c r="G123" s="642">
        <f t="shared" si="1"/>
        <v>0</v>
      </c>
      <c r="H123" s="622"/>
      <c r="I123" s="543"/>
    </row>
    <row r="124" spans="1:9" ht="12.95" customHeight="1">
      <c r="A124" s="692">
        <f>'10% Package Page 9'!B18</f>
        <v>0</v>
      </c>
      <c r="B124" s="182" t="s">
        <v>1517</v>
      </c>
      <c r="C124" s="387"/>
      <c r="D124" s="182"/>
      <c r="E124" s="326">
        <f>'10% Package Page 9'!C18</f>
        <v>0</v>
      </c>
      <c r="F124" s="624">
        <f>'10% Package Page 9'!F18</f>
        <v>0</v>
      </c>
      <c r="G124" s="642">
        <f t="shared" si="1"/>
        <v>0</v>
      </c>
      <c r="H124" s="622"/>
      <c r="I124" s="543"/>
    </row>
    <row r="125" spans="1:9" ht="12.95" customHeight="1">
      <c r="A125" s="692">
        <f>'10% Package Page 9'!B19</f>
        <v>0</v>
      </c>
      <c r="B125" s="182" t="s">
        <v>1517</v>
      </c>
      <c r="C125" s="387"/>
      <c r="D125" s="182"/>
      <c r="E125" s="326">
        <f>'10% Package Page 9'!C19</f>
        <v>0</v>
      </c>
      <c r="F125" s="624">
        <f>'10% Package Page 9'!F19</f>
        <v>0</v>
      </c>
      <c r="G125" s="642">
        <f t="shared" si="1"/>
        <v>0</v>
      </c>
      <c r="H125" s="622"/>
      <c r="I125" s="543"/>
    </row>
    <row r="126" spans="1:9" ht="12.95" customHeight="1">
      <c r="A126" s="692">
        <f>'10% Package Page 9'!B20</f>
        <v>0</v>
      </c>
      <c r="B126" s="182" t="s">
        <v>1517</v>
      </c>
      <c r="C126" s="387"/>
      <c r="D126" s="182"/>
      <c r="E126" s="326">
        <f>'10% Package Page 9'!C20</f>
        <v>0</v>
      </c>
      <c r="F126" s="624">
        <f>'10% Package Page 9'!F20</f>
        <v>0</v>
      </c>
      <c r="G126" s="642">
        <f t="shared" si="1"/>
        <v>0</v>
      </c>
      <c r="H126" s="622"/>
      <c r="I126" s="543"/>
    </row>
    <row r="127" spans="1:9">
      <c r="A127" s="692">
        <f>'10% Package Page 9'!B21</f>
        <v>0</v>
      </c>
      <c r="B127" s="182" t="s">
        <v>1517</v>
      </c>
      <c r="C127" s="387"/>
      <c r="D127" s="182"/>
      <c r="E127" s="326">
        <f>'10% Package Page 9'!C21</f>
        <v>0</v>
      </c>
      <c r="F127" s="624">
        <f>'10% Package Page 9'!F21</f>
        <v>0</v>
      </c>
      <c r="G127" s="642">
        <f t="shared" si="1"/>
        <v>0</v>
      </c>
      <c r="H127" s="622"/>
      <c r="I127" s="543"/>
    </row>
    <row r="128" spans="1:9">
      <c r="A128" s="692">
        <f>'10% Package Page 9'!B22</f>
        <v>0</v>
      </c>
      <c r="B128" s="182" t="s">
        <v>1517</v>
      </c>
      <c r="C128" s="387"/>
      <c r="D128" s="182"/>
      <c r="E128" s="326">
        <f>'10% Package Page 9'!C22</f>
        <v>0</v>
      </c>
      <c r="F128" s="624">
        <f>'10% Package Page 9'!F22</f>
        <v>0</v>
      </c>
      <c r="G128" s="642">
        <f t="shared" si="1"/>
        <v>0</v>
      </c>
      <c r="H128" s="622"/>
      <c r="I128" s="543"/>
    </row>
    <row r="129" spans="1:9">
      <c r="A129" s="692">
        <f>'10% Package Page 9'!B23</f>
        <v>0</v>
      </c>
      <c r="B129" s="182" t="s">
        <v>1517</v>
      </c>
      <c r="C129" s="387"/>
      <c r="D129" s="182"/>
      <c r="E129" s="326">
        <f>'10% Package Page 9'!C23</f>
        <v>0</v>
      </c>
      <c r="F129" s="624">
        <f>'10% Package Page 9'!F23</f>
        <v>0</v>
      </c>
      <c r="G129" s="642">
        <f t="shared" si="1"/>
        <v>0</v>
      </c>
      <c r="H129" s="622"/>
      <c r="I129" s="543"/>
    </row>
    <row r="130" spans="1:9">
      <c r="A130" s="692">
        <f>'10% Package Page 9'!B24</f>
        <v>0</v>
      </c>
      <c r="B130" s="182" t="s">
        <v>1517</v>
      </c>
      <c r="C130" s="387"/>
      <c r="D130" s="182"/>
      <c r="E130" s="326">
        <f>'10% Package Page 9'!C24</f>
        <v>0</v>
      </c>
      <c r="F130" s="624">
        <f>'10% Package Page 9'!F24</f>
        <v>0</v>
      </c>
      <c r="G130" s="642">
        <f t="shared" si="1"/>
        <v>0</v>
      </c>
      <c r="H130" s="622"/>
      <c r="I130" s="543"/>
    </row>
    <row r="131" spans="1:9">
      <c r="A131" s="692">
        <f>'10% Package Page 9'!B25</f>
        <v>0</v>
      </c>
      <c r="B131" s="182" t="s">
        <v>1517</v>
      </c>
      <c r="C131" s="387"/>
      <c r="D131" s="182"/>
      <c r="E131" s="326">
        <f>'10% Package Page 9'!C25</f>
        <v>0</v>
      </c>
      <c r="F131" s="624">
        <f>'10% Package Page 9'!F25</f>
        <v>0</v>
      </c>
      <c r="G131" s="642">
        <f t="shared" si="1"/>
        <v>0</v>
      </c>
      <c r="H131" s="622"/>
      <c r="I131" s="543"/>
    </row>
    <row r="132" spans="1:9">
      <c r="A132" s="692">
        <f>'10% Package Page 9'!B26</f>
        <v>0</v>
      </c>
      <c r="B132" s="182" t="s">
        <v>1517</v>
      </c>
      <c r="C132" s="387"/>
      <c r="D132" s="182"/>
      <c r="E132" s="326">
        <f>'10% Package Page 9'!C26</f>
        <v>0</v>
      </c>
      <c r="F132" s="624">
        <f>'10% Package Page 9'!F26</f>
        <v>0</v>
      </c>
      <c r="G132" s="642">
        <f t="shared" si="1"/>
        <v>0</v>
      </c>
      <c r="H132" s="622"/>
      <c r="I132" s="543"/>
    </row>
    <row r="133" spans="1:9">
      <c r="A133" s="692">
        <f>'10% Package Page 9'!B27</f>
        <v>0</v>
      </c>
      <c r="B133" s="182" t="s">
        <v>1517</v>
      </c>
      <c r="C133" s="387"/>
      <c r="D133" s="182"/>
      <c r="E133" s="326">
        <f>'10% Package Page 9'!C27</f>
        <v>0</v>
      </c>
      <c r="F133" s="624">
        <f>'10% Package Page 9'!F27</f>
        <v>0</v>
      </c>
      <c r="G133" s="642">
        <f t="shared" si="1"/>
        <v>0</v>
      </c>
      <c r="H133" s="622"/>
      <c r="I133" s="543"/>
    </row>
    <row r="134" spans="1:9">
      <c r="A134" s="692">
        <f>'10% Package Page 9'!B28</f>
        <v>0</v>
      </c>
      <c r="B134" s="182" t="s">
        <v>1517</v>
      </c>
      <c r="C134" s="387"/>
      <c r="D134" s="182"/>
      <c r="E134" s="326">
        <f>'10% Package Page 9'!C28</f>
        <v>0</v>
      </c>
      <c r="F134" s="624">
        <f>'10% Package Page 9'!F28</f>
        <v>0</v>
      </c>
      <c r="G134" s="642">
        <f t="shared" si="1"/>
        <v>0</v>
      </c>
      <c r="H134" s="622"/>
      <c r="I134" s="543"/>
    </row>
    <row r="135" spans="1:9">
      <c r="A135" s="692">
        <f>'10% Package Page 9'!B29</f>
        <v>0</v>
      </c>
      <c r="B135" s="182" t="s">
        <v>1517</v>
      </c>
      <c r="C135" s="387"/>
      <c r="D135" s="182"/>
      <c r="E135" s="326">
        <f>'10% Package Page 9'!C29</f>
        <v>0</v>
      </c>
      <c r="F135" s="624">
        <f>'10% Package Page 9'!F29</f>
        <v>0</v>
      </c>
      <c r="G135" s="642">
        <f t="shared" si="1"/>
        <v>0</v>
      </c>
      <c r="H135" s="622"/>
      <c r="I135" s="543"/>
    </row>
    <row r="136" spans="1:9">
      <c r="A136" s="692">
        <f>'10% Package Page 9'!B30</f>
        <v>0</v>
      </c>
      <c r="B136" s="182" t="s">
        <v>1517</v>
      </c>
      <c r="C136" s="387"/>
      <c r="D136" s="182"/>
      <c r="E136" s="326">
        <f>'10% Package Page 9'!C30</f>
        <v>0</v>
      </c>
      <c r="F136" s="624">
        <f>'10% Package Page 9'!F30</f>
        <v>0</v>
      </c>
      <c r="G136" s="642">
        <f t="shared" si="1"/>
        <v>0</v>
      </c>
      <c r="H136" s="622"/>
      <c r="I136" s="543"/>
    </row>
    <row r="137" spans="1:9">
      <c r="A137" s="879" t="s">
        <v>56</v>
      </c>
      <c r="B137" s="880"/>
      <c r="C137" s="880"/>
      <c r="D137" s="880"/>
      <c r="E137" s="881"/>
      <c r="F137" s="882"/>
      <c r="G137" s="883"/>
      <c r="H137" s="883"/>
      <c r="I137" s="884"/>
    </row>
    <row r="138" spans="1:9" ht="12.95" customHeight="1">
      <c r="A138" s="581"/>
      <c r="B138" s="40"/>
      <c r="C138" s="387"/>
      <c r="D138" s="40"/>
      <c r="E138" s="387"/>
      <c r="F138" s="387"/>
      <c r="G138" s="642" t="s">
        <v>2310</v>
      </c>
      <c r="H138" s="622"/>
      <c r="I138" s="630"/>
    </row>
    <row r="139" spans="1:9" ht="12.95" customHeight="1">
      <c r="A139" s="563" t="s">
        <v>1516</v>
      </c>
      <c r="B139" s="182"/>
      <c r="C139" s="387"/>
      <c r="D139" s="182"/>
      <c r="E139" s="387" t="s">
        <v>2311</v>
      </c>
      <c r="F139" s="387" t="s">
        <v>2312</v>
      </c>
      <c r="G139" s="701" t="s">
        <v>2313</v>
      </c>
      <c r="H139" s="631"/>
      <c r="I139" s="543"/>
    </row>
    <row r="140" spans="1:9">
      <c r="A140" s="700">
        <f>'Page 17'!B38</f>
        <v>0</v>
      </c>
      <c r="B140" s="182" t="s">
        <v>1517</v>
      </c>
      <c r="C140" s="693"/>
      <c r="D140" s="693"/>
      <c r="E140" s="326">
        <f>'10% Package Page 9'!C38</f>
        <v>0</v>
      </c>
      <c r="F140" s="326">
        <f>'10% Package Page 9'!F38</f>
        <v>0</v>
      </c>
      <c r="G140" s="642">
        <f>F140*E140*12</f>
        <v>0</v>
      </c>
      <c r="H140" s="699"/>
      <c r="I140" s="694"/>
    </row>
    <row r="141" spans="1:9">
      <c r="A141" s="700">
        <f>'Page 17'!B39</f>
        <v>0</v>
      </c>
      <c r="B141" s="182" t="s">
        <v>1517</v>
      </c>
      <c r="C141" s="387"/>
      <c r="D141" s="182"/>
      <c r="E141" s="326">
        <f>'10% Package Page 9'!C39</f>
        <v>0</v>
      </c>
      <c r="F141" s="326">
        <f>'10% Package Page 9'!F39</f>
        <v>0</v>
      </c>
      <c r="G141" s="642">
        <f>F141*E141*12</f>
        <v>0</v>
      </c>
      <c r="H141" s="622"/>
      <c r="I141" s="543"/>
    </row>
    <row r="142" spans="1:9">
      <c r="A142" s="879" t="s">
        <v>1138</v>
      </c>
      <c r="B142" s="880"/>
      <c r="C142" s="880"/>
      <c r="D142" s="880"/>
      <c r="E142" s="881"/>
      <c r="F142" s="882"/>
      <c r="G142" s="883"/>
      <c r="H142" s="883"/>
      <c r="I142" s="884"/>
    </row>
    <row r="143" spans="1:9" ht="12.95" customHeight="1">
      <c r="A143" s="846"/>
      <c r="B143" s="847"/>
      <c r="C143" s="847"/>
      <c r="D143" s="847"/>
      <c r="E143" s="847"/>
      <c r="F143" s="847"/>
      <c r="G143" s="850" t="s">
        <v>2310</v>
      </c>
      <c r="H143" s="848"/>
      <c r="I143" s="849"/>
    </row>
    <row r="144" spans="1:9" ht="12.95" customHeight="1">
      <c r="A144" s="563" t="s">
        <v>1516</v>
      </c>
      <c r="B144" s="182"/>
      <c r="C144" s="387"/>
      <c r="D144" s="182"/>
      <c r="E144" s="387" t="s">
        <v>2311</v>
      </c>
      <c r="F144" s="387" t="s">
        <v>2312</v>
      </c>
      <c r="G144" s="701" t="s">
        <v>2313</v>
      </c>
      <c r="H144" s="631"/>
      <c r="I144" s="2025" t="s">
        <v>2245</v>
      </c>
    </row>
    <row r="145" spans="1:9" ht="12.95" customHeight="1">
      <c r="A145" s="692">
        <f>'Page 17'!B46</f>
        <v>0</v>
      </c>
      <c r="B145" s="182" t="s">
        <v>1517</v>
      </c>
      <c r="C145" s="387"/>
      <c r="D145" s="182"/>
      <c r="E145" s="683">
        <f>'10% Package Page 9'!C46</f>
        <v>0</v>
      </c>
      <c r="F145" s="608">
        <f>'10% Package Page 9'!F46</f>
        <v>0</v>
      </c>
      <c r="G145" s="622">
        <f t="shared" ref="G145:G150" si="2">F145*E145*12</f>
        <v>0</v>
      </c>
      <c r="H145" s="622"/>
      <c r="I145" s="2026"/>
    </row>
    <row r="146" spans="1:9">
      <c r="A146" s="692">
        <f>'Page 17'!B47</f>
        <v>0</v>
      </c>
      <c r="B146" s="182" t="s">
        <v>1517</v>
      </c>
      <c r="C146" s="387"/>
      <c r="D146" s="182"/>
      <c r="E146" s="683">
        <f>'10% Package Page 9'!C47</f>
        <v>0</v>
      </c>
      <c r="F146" s="608">
        <f>'10% Package Page 9'!F47</f>
        <v>0</v>
      </c>
      <c r="G146" s="622">
        <f t="shared" si="2"/>
        <v>0</v>
      </c>
      <c r="H146" s="622"/>
      <c r="I146" s="2026"/>
    </row>
    <row r="147" spans="1:9">
      <c r="A147" s="692">
        <f>'Page 17'!B48</f>
        <v>0</v>
      </c>
      <c r="B147" s="182" t="s">
        <v>1517</v>
      </c>
      <c r="C147" s="387"/>
      <c r="D147" s="182"/>
      <c r="E147" s="683">
        <f>'10% Package Page 9'!C48</f>
        <v>0</v>
      </c>
      <c r="F147" s="608">
        <f>'10% Package Page 9'!F48</f>
        <v>0</v>
      </c>
      <c r="G147" s="622">
        <f t="shared" si="2"/>
        <v>0</v>
      </c>
      <c r="H147" s="622"/>
      <c r="I147" s="2026"/>
    </row>
    <row r="148" spans="1:9">
      <c r="A148" s="692">
        <f>'Page 17'!B49</f>
        <v>0</v>
      </c>
      <c r="B148" s="182" t="s">
        <v>1517</v>
      </c>
      <c r="C148" s="387"/>
      <c r="D148" s="182"/>
      <c r="E148" s="683">
        <f>'10% Package Page 9'!C49</f>
        <v>0</v>
      </c>
      <c r="F148" s="608">
        <f>'10% Package Page 9'!F49</f>
        <v>0</v>
      </c>
      <c r="G148" s="622">
        <f t="shared" si="2"/>
        <v>0</v>
      </c>
      <c r="H148" s="622"/>
      <c r="I148" s="2026"/>
    </row>
    <row r="149" spans="1:9">
      <c r="A149" s="692">
        <f>'Page 17'!B50</f>
        <v>0</v>
      </c>
      <c r="B149" s="182" t="s">
        <v>1517</v>
      </c>
      <c r="C149" s="387"/>
      <c r="D149" s="182"/>
      <c r="E149" s="683">
        <f>'10% Package Page 9'!C50</f>
        <v>0</v>
      </c>
      <c r="F149" s="608">
        <f>'10% Package Page 9'!F50</f>
        <v>0</v>
      </c>
      <c r="G149" s="622">
        <f t="shared" si="2"/>
        <v>0</v>
      </c>
      <c r="H149" s="622"/>
      <c r="I149" s="2026"/>
    </row>
    <row r="150" spans="1:9">
      <c r="A150" s="692">
        <f>'Page 17'!B51</f>
        <v>0</v>
      </c>
      <c r="B150" s="182" t="s">
        <v>1517</v>
      </c>
      <c r="C150" s="387"/>
      <c r="D150" s="182"/>
      <c r="E150" s="683">
        <f>'10% Package Page 9'!C51</f>
        <v>0</v>
      </c>
      <c r="F150" s="608">
        <f>'10% Package Page 9'!F51</f>
        <v>0</v>
      </c>
      <c r="G150" s="622">
        <f t="shared" si="2"/>
        <v>0</v>
      </c>
      <c r="H150" s="622"/>
      <c r="I150" s="2026"/>
    </row>
    <row r="151" spans="1:9">
      <c r="A151" s="563"/>
      <c r="B151" s="40" t="s">
        <v>2314</v>
      </c>
      <c r="C151" s="387"/>
      <c r="D151" s="40"/>
      <c r="E151" s="40"/>
      <c r="F151" s="608">
        <v>0</v>
      </c>
      <c r="G151" s="622">
        <f>F151*E151*12</f>
        <v>0</v>
      </c>
      <c r="H151" s="622"/>
      <c r="I151" s="2026"/>
    </row>
    <row r="152" spans="1:9">
      <c r="A152" s="563"/>
      <c r="B152" s="40" t="s">
        <v>2315</v>
      </c>
      <c r="C152" s="387"/>
      <c r="D152" s="40"/>
      <c r="E152" s="40"/>
      <c r="F152" s="607">
        <f>'10% Package Page 10'!H12</f>
        <v>0</v>
      </c>
      <c r="G152" s="622">
        <f>F152*12</f>
        <v>0</v>
      </c>
      <c r="H152" s="622"/>
      <c r="I152" s="2026"/>
    </row>
    <row r="153" spans="1:9">
      <c r="A153" s="632" t="s">
        <v>2316</v>
      </c>
      <c r="B153" s="633"/>
      <c r="C153" s="634"/>
      <c r="D153" s="633"/>
      <c r="E153" s="633"/>
      <c r="F153" s="633"/>
      <c r="G153" s="635">
        <f>SUM(G118:G152)</f>
        <v>0</v>
      </c>
      <c r="H153" s="622"/>
      <c r="I153" s="2026"/>
    </row>
    <row r="154" spans="1:9">
      <c r="A154" s="563" t="s">
        <v>2317</v>
      </c>
      <c r="B154" s="40"/>
      <c r="C154" s="387"/>
      <c r="D154" s="40"/>
      <c r="E154" s="40"/>
      <c r="F154" s="40"/>
      <c r="G154" s="622">
        <f>G153*'10% Package Page 10'!D15</f>
        <v>0</v>
      </c>
      <c r="H154" s="622"/>
      <c r="I154" s="2026"/>
    </row>
    <row r="155" spans="1:9">
      <c r="A155" s="563" t="s">
        <v>2318</v>
      </c>
      <c r="B155" s="40"/>
      <c r="C155" s="387"/>
      <c r="D155" s="40"/>
      <c r="E155" s="40"/>
      <c r="F155" s="40"/>
      <c r="G155" s="635">
        <f>G153-G154</f>
        <v>0</v>
      </c>
      <c r="H155" s="622"/>
      <c r="I155" s="577">
        <f>G155</f>
        <v>0</v>
      </c>
    </row>
    <row r="156" spans="1:9">
      <c r="A156" s="563" t="s">
        <v>2319</v>
      </c>
      <c r="B156" s="40"/>
      <c r="C156" s="387"/>
      <c r="D156" s="40"/>
      <c r="E156" s="40"/>
      <c r="F156" s="40"/>
      <c r="G156" s="622">
        <f>'10% Package Page 20'!H31+'10% Package Page 20'!H33</f>
        <v>0</v>
      </c>
      <c r="H156" s="622"/>
      <c r="I156" s="951" t="e">
        <f>((F7*('10% Package Page 9'!C31+'10% Package Page 9'!C52))*12)+(F9*('10% Package Page 9'!C31+'10% Package Page 9'!C52))</f>
        <v>#DIV/0!</v>
      </c>
    </row>
    <row r="157" spans="1:9">
      <c r="A157" s="563" t="s">
        <v>2320</v>
      </c>
      <c r="B157" s="40"/>
      <c r="C157" s="387"/>
      <c r="D157" s="40"/>
      <c r="E157" s="40"/>
      <c r="F157" s="40"/>
      <c r="G157" s="635">
        <f>G155-G156</f>
        <v>0</v>
      </c>
      <c r="H157" s="622"/>
      <c r="I157" s="577" t="e">
        <f>I155-I156</f>
        <v>#DIV/0!</v>
      </c>
    </row>
    <row r="158" spans="1:9">
      <c r="A158" s="563" t="s">
        <v>2321</v>
      </c>
      <c r="B158" s="40"/>
      <c r="C158" s="387"/>
      <c r="D158" s="40"/>
      <c r="E158" s="40"/>
      <c r="F158" s="40"/>
      <c r="G158" s="622">
        <f>'10% Package Page 12'!AF22</f>
        <v>0</v>
      </c>
      <c r="H158" s="622"/>
      <c r="I158" s="577">
        <f>'10% Package Page 12'!AF22</f>
        <v>0</v>
      </c>
    </row>
    <row r="159" spans="1:9" ht="13.5" thickBot="1">
      <c r="A159" s="595" t="s">
        <v>2322</v>
      </c>
      <c r="B159" s="596"/>
      <c r="C159" s="597"/>
      <c r="D159" s="596"/>
      <c r="E159" s="596"/>
      <c r="F159" s="596"/>
      <c r="G159" s="636" t="e">
        <f>G157/G158</f>
        <v>#DIV/0!</v>
      </c>
      <c r="H159" s="636"/>
      <c r="I159" s="637" t="e">
        <f>I157/I158</f>
        <v>#DIV/0!</v>
      </c>
    </row>
    <row r="160" spans="1:9" ht="6.75" customHeight="1">
      <c r="A160" s="40"/>
      <c r="B160" s="40"/>
      <c r="C160" s="387"/>
      <c r="D160" s="40"/>
      <c r="E160" s="40"/>
      <c r="F160" s="40"/>
      <c r="G160" s="785"/>
      <c r="H160" s="785"/>
      <c r="I160" s="785"/>
    </row>
    <row r="161" spans="1:12" ht="6" customHeight="1" thickBot="1"/>
    <row r="162" spans="1:12" ht="15.75">
      <c r="A162" s="638" t="s">
        <v>2323</v>
      </c>
      <c r="B162" s="639"/>
      <c r="C162" s="639"/>
      <c r="D162" s="639"/>
      <c r="E162" s="639"/>
      <c r="F162" s="639"/>
      <c r="G162" s="640"/>
      <c r="H162" s="640"/>
      <c r="I162" s="641"/>
      <c r="K162" s="808">
        <f>'Page 5'!AB10</f>
        <v>0</v>
      </c>
      <c r="L162" s="808">
        <f>'Page 5'!AC10</f>
        <v>0</v>
      </c>
    </row>
    <row r="163" spans="1:12">
      <c r="A163" s="563" t="s">
        <v>1516</v>
      </c>
      <c r="B163" s="182"/>
      <c r="C163" s="387"/>
      <c r="D163" s="182"/>
      <c r="E163" s="387" t="s">
        <v>2311</v>
      </c>
      <c r="F163" s="387" t="s">
        <v>2324</v>
      </c>
      <c r="G163" s="642" t="s">
        <v>2325</v>
      </c>
      <c r="H163" s="642"/>
      <c r="I163" s="2095" t="s">
        <v>1940</v>
      </c>
    </row>
    <row r="164" spans="1:12">
      <c r="A164" s="692">
        <f>'10% Package Page 9'!B12</f>
        <v>0</v>
      </c>
      <c r="B164" s="182" t="s">
        <v>1517</v>
      </c>
      <c r="C164" s="387"/>
      <c r="D164" s="182"/>
      <c r="E164" s="683">
        <f>IF('10% Package Page 9'!J12&gt;0,'10% Package Page 9'!C12,0)</f>
        <v>0</v>
      </c>
      <c r="F164" s="541">
        <f>IF(A164=0,A$15,IF(A164=1,A$16,IF(A164=2,A$17,IF(A164=3,A$18,IF(A164=4,A$19,IF(A164=" ",0,A$19))))))</f>
        <v>100000</v>
      </c>
      <c r="G164" s="622">
        <f>F164*E164</f>
        <v>0</v>
      </c>
      <c r="H164" s="622"/>
      <c r="I164" s="2025"/>
    </row>
    <row r="165" spans="1:12">
      <c r="A165" s="692">
        <f>'10% Package Page 9'!B13</f>
        <v>0</v>
      </c>
      <c r="B165" s="182" t="s">
        <v>1517</v>
      </c>
      <c r="C165" s="387"/>
      <c r="D165" s="182"/>
      <c r="E165" s="683">
        <f>IF('10% Package Page 9'!J13&gt;0,'10% Package Page 9'!C13,0)</f>
        <v>0</v>
      </c>
      <c r="F165" s="541">
        <f t="shared" ref="F165:F182" si="3">IF(A165=0,A$15,IF(A165=1,A$16,IF(A165=2,A$17,IF(A165=3,A$18,IF(A165=4,A$19,IF(A165=" ",0,A$19))))))</f>
        <v>100000</v>
      </c>
      <c r="G165" s="622">
        <f t="shared" ref="G165:G182" si="4">F165*E165</f>
        <v>0</v>
      </c>
      <c r="H165" s="622"/>
      <c r="I165" s="2025"/>
    </row>
    <row r="166" spans="1:12">
      <c r="A166" s="692">
        <f>'10% Package Page 9'!B14</f>
        <v>0</v>
      </c>
      <c r="B166" s="182" t="s">
        <v>1517</v>
      </c>
      <c r="C166" s="387"/>
      <c r="D166" s="182"/>
      <c r="E166" s="683">
        <f>IF('10% Package Page 9'!J14&gt;0,'10% Package Page 9'!C14,0)</f>
        <v>0</v>
      </c>
      <c r="F166" s="541">
        <f t="shared" si="3"/>
        <v>100000</v>
      </c>
      <c r="G166" s="622">
        <f t="shared" si="4"/>
        <v>0</v>
      </c>
      <c r="H166" s="622"/>
      <c r="I166" s="2025"/>
    </row>
    <row r="167" spans="1:12">
      <c r="A167" s="692">
        <f>'10% Package Page 9'!B15</f>
        <v>0</v>
      </c>
      <c r="B167" s="182" t="s">
        <v>1517</v>
      </c>
      <c r="C167" s="387"/>
      <c r="D167" s="182"/>
      <c r="E167" s="683">
        <f>IF('10% Package Page 9'!J15&gt;0,'10% Package Page 9'!C15,0)</f>
        <v>0</v>
      </c>
      <c r="F167" s="541">
        <f t="shared" si="3"/>
        <v>100000</v>
      </c>
      <c r="G167" s="622">
        <f t="shared" si="4"/>
        <v>0</v>
      </c>
      <c r="H167" s="622"/>
      <c r="I167" s="2025"/>
    </row>
    <row r="168" spans="1:12">
      <c r="A168" s="692">
        <f>'10% Package Page 9'!B16</f>
        <v>0</v>
      </c>
      <c r="B168" s="182" t="s">
        <v>1517</v>
      </c>
      <c r="C168" s="387"/>
      <c r="D168" s="182"/>
      <c r="E168" s="683">
        <f>IF('10% Package Page 9'!J16&gt;0,'10% Package Page 9'!C16,0)</f>
        <v>0</v>
      </c>
      <c r="F168" s="541">
        <f t="shared" si="3"/>
        <v>100000</v>
      </c>
      <c r="G168" s="622">
        <f t="shared" si="4"/>
        <v>0</v>
      </c>
      <c r="H168" s="622"/>
      <c r="I168" s="2025"/>
    </row>
    <row r="169" spans="1:12">
      <c r="A169" s="692">
        <f>'10% Package Page 9'!B17</f>
        <v>0</v>
      </c>
      <c r="B169" s="182" t="s">
        <v>1517</v>
      </c>
      <c r="C169" s="387"/>
      <c r="D169" s="182"/>
      <c r="E169" s="683">
        <f>IF('10% Package Page 9'!J17&gt;0,'10% Package Page 9'!C17,0)</f>
        <v>0</v>
      </c>
      <c r="F169" s="541">
        <f t="shared" si="3"/>
        <v>100000</v>
      </c>
      <c r="G169" s="622">
        <f t="shared" si="4"/>
        <v>0</v>
      </c>
      <c r="H169" s="622"/>
      <c r="I169" s="2025"/>
    </row>
    <row r="170" spans="1:12">
      <c r="A170" s="692">
        <f>'10% Package Page 9'!B18</f>
        <v>0</v>
      </c>
      <c r="B170" s="182" t="s">
        <v>1517</v>
      </c>
      <c r="C170" s="387"/>
      <c r="D170" s="182"/>
      <c r="E170" s="683">
        <f>IF('10% Package Page 9'!J18&gt;0,'10% Package Page 9'!C18,0)</f>
        <v>0</v>
      </c>
      <c r="F170" s="541">
        <f t="shared" si="3"/>
        <v>100000</v>
      </c>
      <c r="G170" s="622">
        <f t="shared" si="4"/>
        <v>0</v>
      </c>
      <c r="H170" s="622"/>
      <c r="I170" s="2025"/>
    </row>
    <row r="171" spans="1:12">
      <c r="A171" s="692">
        <f>'10% Package Page 9'!B19</f>
        <v>0</v>
      </c>
      <c r="B171" s="182" t="s">
        <v>1517</v>
      </c>
      <c r="C171" s="387"/>
      <c r="D171" s="182"/>
      <c r="E171" s="683">
        <f>IF('10% Package Page 9'!J19&gt;0,'10% Package Page 9'!C19,0)</f>
        <v>0</v>
      </c>
      <c r="F171" s="541">
        <f t="shared" si="3"/>
        <v>100000</v>
      </c>
      <c r="G171" s="622">
        <f t="shared" si="4"/>
        <v>0</v>
      </c>
      <c r="H171" s="622"/>
      <c r="I171" s="2025"/>
    </row>
    <row r="172" spans="1:12">
      <c r="A172" s="692">
        <f>'10% Package Page 9'!B20</f>
        <v>0</v>
      </c>
      <c r="B172" s="182" t="s">
        <v>1517</v>
      </c>
      <c r="C172" s="387"/>
      <c r="D172" s="182"/>
      <c r="E172" s="683">
        <f>IF('10% Package Page 9'!J20&gt;0,'10% Package Page 9'!C20,0)</f>
        <v>0</v>
      </c>
      <c r="F172" s="541">
        <f t="shared" si="3"/>
        <v>100000</v>
      </c>
      <c r="G172" s="622">
        <f t="shared" si="4"/>
        <v>0</v>
      </c>
      <c r="H172" s="622"/>
      <c r="I172" s="2025"/>
    </row>
    <row r="173" spans="1:12">
      <c r="A173" s="692">
        <f>'10% Package Page 9'!B21</f>
        <v>0</v>
      </c>
      <c r="B173" s="182" t="s">
        <v>1517</v>
      </c>
      <c r="C173" s="387"/>
      <c r="D173" s="182"/>
      <c r="E173" s="683">
        <f>IF('10% Package Page 9'!J21&gt;0,'10% Package Page 9'!C21,0)</f>
        <v>0</v>
      </c>
      <c r="F173" s="541">
        <f t="shared" si="3"/>
        <v>100000</v>
      </c>
      <c r="G173" s="622">
        <f t="shared" si="4"/>
        <v>0</v>
      </c>
      <c r="H173" s="622"/>
      <c r="I173" s="2025"/>
    </row>
    <row r="174" spans="1:12">
      <c r="A174" s="692">
        <f>'10% Package Page 9'!B22</f>
        <v>0</v>
      </c>
      <c r="B174" s="182" t="s">
        <v>1517</v>
      </c>
      <c r="C174" s="387"/>
      <c r="D174" s="182"/>
      <c r="E174" s="683">
        <f>IF('10% Package Page 9'!J22&gt;0,'10% Package Page 9'!C22,0)</f>
        <v>0</v>
      </c>
      <c r="F174" s="541">
        <f t="shared" si="3"/>
        <v>100000</v>
      </c>
      <c r="G174" s="622">
        <f t="shared" si="4"/>
        <v>0</v>
      </c>
      <c r="H174" s="622"/>
      <c r="I174" s="2025"/>
    </row>
    <row r="175" spans="1:12">
      <c r="A175" s="692">
        <f>'10% Package Page 9'!B23</f>
        <v>0</v>
      </c>
      <c r="B175" s="182" t="s">
        <v>1517</v>
      </c>
      <c r="C175" s="387"/>
      <c r="D175" s="182"/>
      <c r="E175" s="683">
        <f>IF('10% Package Page 9'!J23&gt;0,'10% Package Page 9'!C23,0)</f>
        <v>0</v>
      </c>
      <c r="F175" s="541">
        <f t="shared" si="3"/>
        <v>100000</v>
      </c>
      <c r="G175" s="622">
        <f t="shared" si="4"/>
        <v>0</v>
      </c>
      <c r="H175" s="622"/>
      <c r="I175" s="2025"/>
    </row>
    <row r="176" spans="1:12">
      <c r="A176" s="692">
        <f>'10% Package Page 9'!B24</f>
        <v>0</v>
      </c>
      <c r="B176" s="182" t="s">
        <v>1517</v>
      </c>
      <c r="C176" s="387"/>
      <c r="D176" s="182"/>
      <c r="E176" s="683">
        <f>IF('10% Package Page 9'!J24&gt;0,'10% Package Page 9'!C24,0)</f>
        <v>0</v>
      </c>
      <c r="F176" s="541">
        <f t="shared" si="3"/>
        <v>100000</v>
      </c>
      <c r="G176" s="622">
        <f t="shared" si="4"/>
        <v>0</v>
      </c>
      <c r="H176" s="622"/>
      <c r="I176" s="2025"/>
    </row>
    <row r="177" spans="1:19">
      <c r="A177" s="692">
        <f>'10% Package Page 9'!B25</f>
        <v>0</v>
      </c>
      <c r="B177" s="182" t="s">
        <v>1517</v>
      </c>
      <c r="C177" s="387"/>
      <c r="D177" s="182"/>
      <c r="E177" s="683">
        <f>IF('10% Package Page 9'!J25&gt;0,'10% Package Page 9'!C25,0)</f>
        <v>0</v>
      </c>
      <c r="F177" s="541">
        <f t="shared" si="3"/>
        <v>100000</v>
      </c>
      <c r="G177" s="622">
        <f t="shared" si="4"/>
        <v>0</v>
      </c>
      <c r="H177" s="622"/>
      <c r="I177" s="2025"/>
    </row>
    <row r="178" spans="1:19">
      <c r="A178" s="692">
        <f>'10% Package Page 9'!B26</f>
        <v>0</v>
      </c>
      <c r="B178" s="182" t="s">
        <v>1517</v>
      </c>
      <c r="C178" s="387"/>
      <c r="D178" s="182"/>
      <c r="E178" s="683">
        <f>IF('10% Package Page 9'!J26&gt;0,'10% Package Page 9'!C26,0)</f>
        <v>0</v>
      </c>
      <c r="F178" s="541">
        <f t="shared" si="3"/>
        <v>100000</v>
      </c>
      <c r="G178" s="622">
        <f t="shared" si="4"/>
        <v>0</v>
      </c>
      <c r="H178" s="622"/>
      <c r="I178" s="2025"/>
    </row>
    <row r="179" spans="1:19">
      <c r="A179" s="692">
        <f>'10% Package Page 9'!B27</f>
        <v>0</v>
      </c>
      <c r="B179" s="182" t="s">
        <v>1517</v>
      </c>
      <c r="C179" s="387"/>
      <c r="D179" s="182"/>
      <c r="E179" s="683">
        <f>IF('10% Package Page 9'!J27&gt;0,'10% Package Page 9'!C27,0)</f>
        <v>0</v>
      </c>
      <c r="F179" s="541">
        <f t="shared" si="3"/>
        <v>100000</v>
      </c>
      <c r="G179" s="622">
        <f t="shared" si="4"/>
        <v>0</v>
      </c>
      <c r="H179" s="622"/>
      <c r="I179" s="2025"/>
    </row>
    <row r="180" spans="1:19">
      <c r="A180" s="692">
        <f>'10% Package Page 9'!B28</f>
        <v>0</v>
      </c>
      <c r="B180" s="182" t="s">
        <v>1517</v>
      </c>
      <c r="C180" s="387"/>
      <c r="D180" s="182"/>
      <c r="E180" s="683">
        <f>IF('10% Package Page 9'!J28&gt;0,'10% Package Page 9'!C28,0)</f>
        <v>0</v>
      </c>
      <c r="F180" s="541">
        <f t="shared" si="3"/>
        <v>100000</v>
      </c>
      <c r="G180" s="622">
        <f t="shared" si="4"/>
        <v>0</v>
      </c>
      <c r="H180" s="622"/>
      <c r="I180" s="2025"/>
    </row>
    <row r="181" spans="1:19">
      <c r="A181" s="692">
        <f>'10% Package Page 9'!B29</f>
        <v>0</v>
      </c>
      <c r="B181" s="182" t="s">
        <v>1517</v>
      </c>
      <c r="C181" s="387"/>
      <c r="D181" s="182"/>
      <c r="E181" s="683">
        <f>IF('10% Package Page 9'!J29&gt;0,'10% Package Page 9'!C29,0)</f>
        <v>0</v>
      </c>
      <c r="F181" s="541">
        <f t="shared" si="3"/>
        <v>100000</v>
      </c>
      <c r="G181" s="622">
        <f t="shared" si="4"/>
        <v>0</v>
      </c>
      <c r="H181" s="622"/>
      <c r="I181" s="2025"/>
    </row>
    <row r="182" spans="1:19">
      <c r="A182" s="692">
        <f>'10% Package Page 9'!B30</f>
        <v>0</v>
      </c>
      <c r="B182" s="182" t="s">
        <v>1517</v>
      </c>
      <c r="C182" s="387"/>
      <c r="D182" s="182"/>
      <c r="E182" s="683">
        <f>IF('10% Package Page 9'!J30&gt;0,'10% Package Page 9'!C30,0)</f>
        <v>0</v>
      </c>
      <c r="F182" s="541">
        <f t="shared" si="3"/>
        <v>100000</v>
      </c>
      <c r="G182" s="622">
        <f t="shared" si="4"/>
        <v>0</v>
      </c>
      <c r="H182" s="622"/>
      <c r="I182" s="2025"/>
    </row>
    <row r="183" spans="1:19">
      <c r="A183" s="556" t="s">
        <v>155</v>
      </c>
      <c r="B183" s="182" t="s">
        <v>1517</v>
      </c>
      <c r="C183" s="643"/>
      <c r="D183" s="103"/>
      <c r="E183" s="47">
        <f>'10% Package Page 9'!C40</f>
        <v>0</v>
      </c>
      <c r="F183" s="644">
        <v>0</v>
      </c>
      <c r="G183" s="644">
        <f>F183*E183</f>
        <v>0</v>
      </c>
      <c r="H183" s="622"/>
      <c r="I183" s="2025"/>
    </row>
    <row r="184" spans="1:19">
      <c r="A184" s="563" t="s">
        <v>2326</v>
      </c>
      <c r="B184" s="40"/>
      <c r="C184" s="387"/>
      <c r="D184" s="40"/>
      <c r="E184" s="40">
        <f>SUM(E164:E183)</f>
        <v>0</v>
      </c>
      <c r="F184" s="622"/>
      <c r="G184" s="622">
        <f>SUM(G164:G183)</f>
        <v>0</v>
      </c>
      <c r="H184" s="622"/>
      <c r="I184" s="577">
        <f>G184</f>
        <v>0</v>
      </c>
    </row>
    <row r="185" spans="1:19">
      <c r="A185" s="563" t="s">
        <v>160</v>
      </c>
      <c r="B185" s="40"/>
      <c r="C185" s="387"/>
      <c r="D185" s="40"/>
      <c r="E185" s="40"/>
      <c r="F185" s="622"/>
      <c r="G185" s="1153">
        <f>IF(J185=0,100%,130%)</f>
        <v>1</v>
      </c>
      <c r="H185" s="622"/>
      <c r="I185" s="1154">
        <f>IF(J185=0,100%,130%)</f>
        <v>1</v>
      </c>
      <c r="J185" s="808">
        <f>'Page 7'!AC21</f>
        <v>0</v>
      </c>
    </row>
    <row r="186" spans="1:19">
      <c r="A186" s="563"/>
      <c r="B186" s="40"/>
      <c r="C186" s="387"/>
      <c r="D186" s="40"/>
      <c r="E186" s="40"/>
      <c r="F186" s="622"/>
      <c r="G186" s="622">
        <f>G184*G185</f>
        <v>0</v>
      </c>
      <c r="H186" s="622"/>
      <c r="I186" s="577">
        <f>I184*I185</f>
        <v>0</v>
      </c>
    </row>
    <row r="187" spans="1:19">
      <c r="A187" s="563" t="s">
        <v>2327</v>
      </c>
      <c r="B187" s="40"/>
      <c r="C187" s="387"/>
      <c r="D187" s="40"/>
      <c r="E187" s="40"/>
      <c r="F187" s="622"/>
      <c r="G187" s="622" t="e">
        <f>IF(F$40&lt;0,('10% Package Page 14-18'!I118+'10% Package Page 14-18'!J118)+F$40,('10% Package Page 14-18'!I118+'10% Package Page 14-18'!J118))+IF(F$44&lt;0,F$44,0)+IF(F$48&lt;0,F$48,0)+IF(F$70&lt;0,F$70,0)</f>
        <v>#DIV/0!</v>
      </c>
      <c r="H187" s="622"/>
      <c r="I187" s="577" t="e">
        <f>'10% Package Page 14-18'!I118+'10% Package Page 14-18'!J118</f>
        <v>#DIV/0!</v>
      </c>
    </row>
    <row r="188" spans="1:19">
      <c r="A188" s="563" t="e">
        <f>IF(G189&lt;0,"OVER","UNDER")</f>
        <v>#DIV/0!</v>
      </c>
      <c r="B188" s="40" t="s">
        <v>1063</v>
      </c>
      <c r="C188" s="387"/>
      <c r="D188" s="40"/>
      <c r="E188" s="40"/>
      <c r="F188" s="622"/>
      <c r="G188" s="635" t="e">
        <f>G186-G187</f>
        <v>#DIV/0!</v>
      </c>
      <c r="H188" s="635"/>
      <c r="I188" s="645" t="e">
        <f>I186-I187</f>
        <v>#DIV/0!</v>
      </c>
    </row>
    <row r="189" spans="1:19" ht="13.5" thickBot="1">
      <c r="A189" s="646" t="s">
        <v>2328</v>
      </c>
      <c r="B189" s="596"/>
      <c r="C189" s="597"/>
      <c r="D189" s="596"/>
      <c r="E189" s="596"/>
      <c r="F189" s="596"/>
      <c r="G189" s="647" t="e">
        <f>G188/G184</f>
        <v>#DIV/0!</v>
      </c>
      <c r="H189" s="647"/>
      <c r="I189" s="599" t="e">
        <f>I188/I184</f>
        <v>#DIV/0!</v>
      </c>
    </row>
    <row r="190" spans="1:19" ht="5.25" customHeight="1"/>
    <row r="191" spans="1:19" s="549" customFormat="1" ht="16.5" thickBot="1">
      <c r="A191" s="552"/>
      <c r="B191" s="552"/>
      <c r="C191" s="553"/>
      <c r="D191" s="552"/>
      <c r="E191" s="552"/>
      <c r="F191" s="552"/>
      <c r="G191" s="554"/>
      <c r="H191" s="554"/>
      <c r="K191" s="1075"/>
      <c r="L191" s="1075"/>
      <c r="M191" s="1075"/>
      <c r="N191" s="1075"/>
      <c r="O191" s="1075"/>
      <c r="P191" s="1075"/>
      <c r="Q191" s="1075"/>
      <c r="R191" s="1075"/>
      <c r="S191" s="1075"/>
    </row>
    <row r="192" spans="1:19" s="549" customFormat="1" ht="15.75">
      <c r="A192" s="2054" t="s">
        <v>2329</v>
      </c>
      <c r="B192" s="2052"/>
      <c r="C192" s="2052"/>
      <c r="D192" s="2052"/>
      <c r="E192" s="2052"/>
      <c r="F192" s="2052"/>
      <c r="G192" s="2053"/>
      <c r="K192" s="1075"/>
      <c r="L192" s="1075"/>
      <c r="M192" s="1075"/>
      <c r="N192" s="1075"/>
      <c r="O192" s="1075"/>
      <c r="P192" s="1075"/>
      <c r="Q192" s="1075"/>
      <c r="R192" s="1075"/>
      <c r="S192" s="1075"/>
    </row>
    <row r="193" spans="1:19" s="549" customFormat="1" ht="15.75">
      <c r="A193" s="649"/>
      <c r="B193" s="435"/>
      <c r="C193" s="387"/>
      <c r="D193" s="435"/>
      <c r="E193" s="435" t="s">
        <v>2330</v>
      </c>
      <c r="F193" s="650" t="s">
        <v>2331</v>
      </c>
      <c r="G193" s="651"/>
      <c r="K193" s="1075"/>
      <c r="L193" s="1075"/>
      <c r="M193" s="1075"/>
      <c r="N193" s="1075"/>
      <c r="O193" s="1075"/>
      <c r="P193" s="1075"/>
      <c r="Q193" s="1075"/>
      <c r="R193" s="1075"/>
      <c r="S193" s="1075"/>
    </row>
    <row r="194" spans="1:19" s="549" customFormat="1" ht="15.75">
      <c r="A194" s="632" t="s">
        <v>1007</v>
      </c>
      <c r="B194" s="652"/>
      <c r="C194" s="653"/>
      <c r="D194" s="652"/>
      <c r="E194" s="654">
        <f>'10% Package Page 20'!H31</f>
        <v>0</v>
      </c>
      <c r="F194" s="655" t="e">
        <f>(F7*('10% Package Page 9'!C31+'10% Package Page 9'!C52))*12</f>
        <v>#DIV/0!</v>
      </c>
      <c r="G194" s="561"/>
      <c r="K194" s="1075"/>
      <c r="L194" s="1075"/>
      <c r="M194" s="1075"/>
      <c r="N194" s="1075"/>
      <c r="O194" s="1075"/>
      <c r="P194" s="1075"/>
      <c r="Q194" s="1075"/>
      <c r="R194" s="1075"/>
      <c r="S194" s="1075"/>
    </row>
    <row r="195" spans="1:19">
      <c r="A195" s="563" t="s">
        <v>1362</v>
      </c>
      <c r="B195" s="40"/>
      <c r="C195" s="387"/>
      <c r="D195" s="40"/>
      <c r="E195" s="656">
        <f>'10% Package Page 20'!H33</f>
        <v>0</v>
      </c>
      <c r="F195" s="656">
        <f>F9*('10% Package Page 9'!C31+'10% Package Page 9'!C52)</f>
        <v>0</v>
      </c>
      <c r="G195" s="577"/>
    </row>
    <row r="196" spans="1:19" ht="12.75" customHeight="1">
      <c r="A196" s="563" t="s">
        <v>1361</v>
      </c>
      <c r="B196" s="40"/>
      <c r="C196" s="387"/>
      <c r="D196" s="40"/>
      <c r="E196" s="657">
        <f>'10% Package Page 12'!AF87</f>
        <v>0</v>
      </c>
      <c r="F196" s="657">
        <f>'10% Package Page 12'!AF87</f>
        <v>0</v>
      </c>
      <c r="G196" s="577"/>
      <c r="H196" s="2096" t="s">
        <v>1378</v>
      </c>
      <c r="I196" s="2031"/>
      <c r="J196" s="2031"/>
    </row>
    <row r="197" spans="1:19" ht="13.5" thickBot="1">
      <c r="A197" s="563" t="s">
        <v>206</v>
      </c>
      <c r="B197" s="40"/>
      <c r="C197" s="387"/>
      <c r="D197" s="40"/>
      <c r="E197" s="658">
        <f>SUM(E194:E196)</f>
        <v>0</v>
      </c>
      <c r="F197" s="659" t="e">
        <f>SUM(F194:F196)</f>
        <v>#DIV/0!</v>
      </c>
      <c r="G197" s="577"/>
      <c r="H197" s="2032"/>
      <c r="I197" s="2031"/>
      <c r="J197" s="2031"/>
    </row>
    <row r="198" spans="1:19" ht="13.5" thickTop="1">
      <c r="A198" s="563" t="s">
        <v>696</v>
      </c>
      <c r="B198" s="40"/>
      <c r="C198" s="387"/>
      <c r="D198" s="40"/>
      <c r="E198" s="660">
        <f>E197/12*4</f>
        <v>0</v>
      </c>
      <c r="F198" s="660" t="e">
        <f>F197/12*4</f>
        <v>#DIV/0!</v>
      </c>
      <c r="G198" s="684" t="e">
        <f>F200/F198</f>
        <v>#DIV/0!</v>
      </c>
      <c r="H198" s="2032"/>
      <c r="I198" s="2031"/>
      <c r="J198" s="2031"/>
    </row>
    <row r="199" spans="1:19" ht="12.75" customHeight="1">
      <c r="A199" s="563" t="s">
        <v>697</v>
      </c>
      <c r="B199" s="40"/>
      <c r="C199" s="387"/>
      <c r="D199" s="40"/>
      <c r="E199" s="660">
        <f>E197/12*6</f>
        <v>0</v>
      </c>
      <c r="F199" s="660" t="e">
        <f>F197/12*6</f>
        <v>#DIV/0!</v>
      </c>
      <c r="G199" s="684" t="e">
        <f>F200/F199</f>
        <v>#DIV/0!</v>
      </c>
      <c r="H199" s="2096" t="s">
        <v>460</v>
      </c>
      <c r="I199" s="2031"/>
      <c r="J199" s="2031"/>
    </row>
    <row r="200" spans="1:19">
      <c r="A200" s="563" t="s">
        <v>1691</v>
      </c>
      <c r="B200" s="40"/>
      <c r="C200" s="387"/>
      <c r="D200" s="40"/>
      <c r="E200" s="607">
        <f>'10% Package Page 14-18'!E109</f>
        <v>0</v>
      </c>
      <c r="F200" s="656">
        <f>'10% Package Page 14-18'!E109</f>
        <v>0</v>
      </c>
      <c r="G200" s="577"/>
      <c r="H200" s="2032"/>
      <c r="I200" s="2031"/>
      <c r="J200" s="2031"/>
    </row>
    <row r="201" spans="1:19" ht="13.5" thickBot="1">
      <c r="A201" s="595"/>
      <c r="B201" s="596"/>
      <c r="C201" s="597"/>
      <c r="D201" s="596"/>
      <c r="E201" s="661"/>
      <c r="F201" s="662"/>
      <c r="G201" s="663"/>
      <c r="H201" s="2032"/>
      <c r="I201" s="2031"/>
      <c r="J201" s="2031"/>
    </row>
    <row r="202" spans="1:19" ht="13.5" thickBot="1">
      <c r="G202" s="1024">
        <f>ROUND((G201*100),0)</f>
        <v>0</v>
      </c>
      <c r="H202" s="600"/>
    </row>
    <row r="203" spans="1:19" ht="15.75">
      <c r="A203" s="2054" t="s">
        <v>1692</v>
      </c>
      <c r="B203" s="2052"/>
      <c r="C203" s="2052"/>
      <c r="D203" s="2052"/>
      <c r="E203" s="2052"/>
      <c r="F203" s="2052"/>
      <c r="G203" s="2053"/>
      <c r="H203" s="2096" t="s">
        <v>1379</v>
      </c>
      <c r="I203" s="2031"/>
      <c r="J203" s="2031"/>
    </row>
    <row r="204" spans="1:19" ht="15.75">
      <c r="A204" s="632" t="s">
        <v>1362</v>
      </c>
      <c r="B204" s="652"/>
      <c r="C204" s="653"/>
      <c r="D204" s="652"/>
      <c r="E204" s="654">
        <f>'10% Package Page 20'!H33</f>
        <v>0</v>
      </c>
      <c r="F204" s="560"/>
      <c r="G204" s="561"/>
      <c r="H204" s="2032"/>
      <c r="I204" s="2031"/>
      <c r="J204" s="2031"/>
    </row>
    <row r="205" spans="1:19">
      <c r="A205" s="563" t="s">
        <v>459</v>
      </c>
      <c r="B205" s="40"/>
      <c r="C205" s="387"/>
      <c r="D205" s="40"/>
      <c r="E205" s="326">
        <f>'10% Package Page 9'!C31+'10% Package Page 9'!C52</f>
        <v>0</v>
      </c>
      <c r="F205" s="40"/>
      <c r="G205" s="577"/>
      <c r="H205" s="2032"/>
      <c r="I205" s="2031"/>
      <c r="J205" s="2031"/>
    </row>
    <row r="206" spans="1:19">
      <c r="A206" s="556" t="s">
        <v>1693</v>
      </c>
      <c r="B206" s="47"/>
      <c r="C206" s="643"/>
      <c r="D206" s="47"/>
      <c r="E206" s="657" t="e">
        <f>E204/E205</f>
        <v>#DIV/0!</v>
      </c>
      <c r="F206" s="40"/>
      <c r="G206" s="577"/>
      <c r="H206" s="2096" t="s">
        <v>1380</v>
      </c>
      <c r="I206" s="2031"/>
      <c r="J206" s="2031"/>
    </row>
    <row r="207" spans="1:19">
      <c r="A207" s="563"/>
      <c r="B207" s="40"/>
      <c r="C207" s="387"/>
      <c r="D207" s="40"/>
      <c r="E207" s="660"/>
      <c r="F207" s="40"/>
      <c r="G207" s="577"/>
      <c r="H207" s="2032"/>
      <c r="I207" s="2031"/>
      <c r="J207" s="2031"/>
    </row>
    <row r="208" spans="1:19" ht="13.5" thickBot="1">
      <c r="A208" s="595" t="s">
        <v>1713</v>
      </c>
      <c r="B208" s="596"/>
      <c r="C208" s="597"/>
      <c r="D208" s="596"/>
      <c r="E208" s="596" t="s">
        <v>1714</v>
      </c>
      <c r="F208" s="596"/>
      <c r="G208" s="614"/>
      <c r="H208" s="2032"/>
      <c r="I208" s="2031"/>
      <c r="J208" s="2031"/>
    </row>
    <row r="209" spans="1:12" ht="13.5" thickBot="1"/>
    <row r="210" spans="1:12" ht="15.75">
      <c r="A210" s="2054" t="s">
        <v>1694</v>
      </c>
      <c r="B210" s="2052"/>
      <c r="C210" s="2052"/>
      <c r="D210" s="2052"/>
      <c r="E210" s="2052"/>
      <c r="F210" s="2052"/>
      <c r="G210" s="2053"/>
      <c r="H210" s="2045" t="s">
        <v>2104</v>
      </c>
      <c r="I210" s="1477"/>
      <c r="J210" s="1477"/>
    </row>
    <row r="211" spans="1:12" ht="15.75">
      <c r="A211" s="632" t="s">
        <v>1823</v>
      </c>
      <c r="B211" s="652"/>
      <c r="C211" s="653"/>
      <c r="D211" s="652"/>
      <c r="E211" s="654">
        <f>'10% Package Page 4'!K9</f>
        <v>0</v>
      </c>
      <c r="F211" s="655"/>
      <c r="G211" s="665">
        <f>E211*10</f>
        <v>0</v>
      </c>
      <c r="H211" s="2046"/>
      <c r="I211" s="1477"/>
      <c r="J211" s="1477"/>
    </row>
    <row r="212" spans="1:12">
      <c r="A212" s="563" t="s">
        <v>1824</v>
      </c>
      <c r="B212" s="40"/>
      <c r="C212" s="387"/>
      <c r="D212" s="40"/>
      <c r="E212" s="656"/>
      <c r="F212" s="656">
        <f>'10% Package Page 12'!P21</f>
        <v>0</v>
      </c>
      <c r="G212" s="577"/>
      <c r="H212" s="2046"/>
      <c r="I212" s="1477"/>
      <c r="J212" s="1477"/>
    </row>
    <row r="213" spans="1:12">
      <c r="A213" s="666" t="s">
        <v>1825</v>
      </c>
      <c r="B213" s="667"/>
      <c r="C213" s="668"/>
      <c r="D213" s="667"/>
      <c r="E213" s="669"/>
      <c r="F213" s="669">
        <f>'10% Package Page 14-18'!E92</f>
        <v>0</v>
      </c>
      <c r="G213" s="577"/>
      <c r="H213" s="2243"/>
      <c r="I213" s="1520"/>
      <c r="J213" s="1520"/>
    </row>
    <row r="214" spans="1:12">
      <c r="A214" s="563" t="s">
        <v>1695</v>
      </c>
      <c r="B214" s="40"/>
      <c r="C214" s="387"/>
      <c r="D214" s="40"/>
      <c r="E214" s="660"/>
      <c r="F214" s="656"/>
      <c r="G214" s="670">
        <f>F212-F213</f>
        <v>0</v>
      </c>
      <c r="H214" s="2243"/>
      <c r="I214" s="1520"/>
      <c r="J214" s="1520"/>
    </row>
    <row r="215" spans="1:12">
      <c r="A215" s="563"/>
      <c r="B215" s="40"/>
      <c r="C215" s="387"/>
      <c r="D215" s="40"/>
      <c r="E215" s="660"/>
      <c r="F215" s="656"/>
      <c r="G215" s="670"/>
      <c r="H215" s="660"/>
    </row>
    <row r="216" spans="1:12" ht="13.5" thickBot="1">
      <c r="A216" s="595" t="s">
        <v>1696</v>
      </c>
      <c r="B216" s="596"/>
      <c r="C216" s="597"/>
      <c r="D216" s="596"/>
      <c r="E216" s="596"/>
      <c r="F216" s="596"/>
      <c r="G216" s="663" t="e">
        <f>G214/G211</f>
        <v>#DIV/0!</v>
      </c>
      <c r="H216" s="671"/>
    </row>
    <row r="217" spans="1:12" ht="13.5" thickBot="1">
      <c r="A217" s="40"/>
      <c r="B217" s="40"/>
      <c r="C217" s="387"/>
      <c r="D217" s="40"/>
      <c r="E217" s="40"/>
      <c r="F217" s="40"/>
      <c r="G217" s="671"/>
      <c r="H217" s="671"/>
    </row>
    <row r="218" spans="1:12" ht="15.75">
      <c r="A218" s="638" t="s">
        <v>420</v>
      </c>
      <c r="B218" s="639"/>
      <c r="C218" s="639"/>
      <c r="D218" s="639"/>
      <c r="E218" s="639"/>
      <c r="F218" s="639"/>
      <c r="G218" s="640"/>
      <c r="H218" s="640"/>
      <c r="I218" s="641"/>
      <c r="K218" s="808">
        <f>'Page 5'!AB15</f>
        <v>0</v>
      </c>
      <c r="L218" s="808">
        <f>'Page 5'!AC15</f>
        <v>0</v>
      </c>
    </row>
    <row r="219" spans="1:12">
      <c r="A219" s="563" t="s">
        <v>1516</v>
      </c>
      <c r="B219" s="182"/>
      <c r="C219" s="387"/>
      <c r="D219" s="182"/>
      <c r="E219" s="387" t="s">
        <v>2311</v>
      </c>
      <c r="F219" s="387" t="s">
        <v>2324</v>
      </c>
      <c r="G219" s="642" t="s">
        <v>2325</v>
      </c>
      <c r="H219" s="2107" t="s">
        <v>1381</v>
      </c>
      <c r="I219" s="2108"/>
    </row>
    <row r="220" spans="1:12">
      <c r="A220" s="692">
        <f>'10% Package Page 9'!B12</f>
        <v>0</v>
      </c>
      <c r="B220" s="40" t="s">
        <v>1517</v>
      </c>
      <c r="C220" s="734">
        <f>'10% Package Page 9'!D12</f>
        <v>0</v>
      </c>
      <c r="D220" s="735">
        <f>C220*E220</f>
        <v>0</v>
      </c>
      <c r="E220" s="733">
        <f>IF('10% Package Page 9'!K12&gt;0,'10% Package Page 9'!C12,0)</f>
        <v>0</v>
      </c>
      <c r="F220" s="541">
        <f>IF(A220=0,A$23,IF(A220=1,A$24,IF(A220=2,A$25,IF(A220=3,A$26,IF(A220=4,A$27,IF(A220=" ",0,A$27))))))</f>
        <v>88000</v>
      </c>
      <c r="G220" s="622">
        <f>F220*E220</f>
        <v>0</v>
      </c>
      <c r="H220" s="1477"/>
      <c r="I220" s="2109"/>
    </row>
    <row r="221" spans="1:12">
      <c r="A221" s="692">
        <f>'10% Package Page 9'!B13</f>
        <v>0</v>
      </c>
      <c r="B221" s="40" t="s">
        <v>1517</v>
      </c>
      <c r="C221" s="734">
        <f>'10% Package Page 9'!D13</f>
        <v>0</v>
      </c>
      <c r="D221" s="735">
        <f t="shared" ref="D221:D238" si="5">C221*E221</f>
        <v>0</v>
      </c>
      <c r="E221" s="733">
        <f>IF('10% Package Page 9'!K13&gt;0,'10% Package Page 9'!C13,0)</f>
        <v>0</v>
      </c>
      <c r="F221" s="541">
        <f t="shared" ref="F221:F238" si="6">IF(A221=0,A$23,IF(A221=1,A$24,IF(A221=2,A$25,IF(A221=3,A$26,IF(A221=4,A$27,IF(A221=" ",0,A$27))))))</f>
        <v>88000</v>
      </c>
      <c r="G221" s="622">
        <f t="shared" ref="G221:G238" si="7">F221*E221</f>
        <v>0</v>
      </c>
      <c r="H221" s="1477"/>
      <c r="I221" s="2109"/>
    </row>
    <row r="222" spans="1:12">
      <c r="A222" s="692">
        <f>'10% Package Page 9'!B14</f>
        <v>0</v>
      </c>
      <c r="B222" s="40" t="s">
        <v>1517</v>
      </c>
      <c r="C222" s="734">
        <f>'10% Package Page 9'!D14</f>
        <v>0</v>
      </c>
      <c r="D222" s="735">
        <f t="shared" si="5"/>
        <v>0</v>
      </c>
      <c r="E222" s="733">
        <f>IF('10% Package Page 9'!K14&gt;0,'10% Package Page 9'!C14,0)</f>
        <v>0</v>
      </c>
      <c r="F222" s="541">
        <f t="shared" si="6"/>
        <v>88000</v>
      </c>
      <c r="G222" s="622">
        <f t="shared" si="7"/>
        <v>0</v>
      </c>
      <c r="H222" s="1477"/>
      <c r="I222" s="2109"/>
    </row>
    <row r="223" spans="1:12">
      <c r="A223" s="692">
        <f>'10% Package Page 9'!B15</f>
        <v>0</v>
      </c>
      <c r="B223" s="40" t="s">
        <v>1517</v>
      </c>
      <c r="C223" s="734">
        <f>'10% Package Page 9'!D15</f>
        <v>0</v>
      </c>
      <c r="D223" s="735">
        <f t="shared" si="5"/>
        <v>0</v>
      </c>
      <c r="E223" s="733">
        <f>IF('10% Package Page 9'!K15&gt;0,'10% Package Page 9'!C15,0)</f>
        <v>0</v>
      </c>
      <c r="F223" s="541">
        <f t="shared" si="6"/>
        <v>88000</v>
      </c>
      <c r="G223" s="622">
        <f t="shared" si="7"/>
        <v>0</v>
      </c>
      <c r="H223" s="1477"/>
      <c r="I223" s="2109"/>
    </row>
    <row r="224" spans="1:12">
      <c r="A224" s="692">
        <f>'10% Package Page 9'!B16</f>
        <v>0</v>
      </c>
      <c r="B224" s="40" t="s">
        <v>1517</v>
      </c>
      <c r="C224" s="734">
        <f>'10% Package Page 9'!D16</f>
        <v>0</v>
      </c>
      <c r="D224" s="735">
        <f t="shared" si="5"/>
        <v>0</v>
      </c>
      <c r="E224" s="733">
        <f>IF('10% Package Page 9'!K16&gt;0,'10% Package Page 9'!C16,0)</f>
        <v>0</v>
      </c>
      <c r="F224" s="541">
        <f t="shared" si="6"/>
        <v>88000</v>
      </c>
      <c r="G224" s="622">
        <f t="shared" si="7"/>
        <v>0</v>
      </c>
      <c r="H224" s="1477"/>
      <c r="I224" s="2109"/>
    </row>
    <row r="225" spans="1:9">
      <c r="A225" s="692">
        <f>'10% Package Page 9'!B17</f>
        <v>0</v>
      </c>
      <c r="B225" s="40" t="s">
        <v>1517</v>
      </c>
      <c r="C225" s="734">
        <f>'10% Package Page 9'!D17</f>
        <v>0</v>
      </c>
      <c r="D225" s="735">
        <f t="shared" si="5"/>
        <v>0</v>
      </c>
      <c r="E225" s="733">
        <f>IF('10% Package Page 9'!K17&gt;0,'10% Package Page 9'!C17,0)</f>
        <v>0</v>
      </c>
      <c r="F225" s="541">
        <f t="shared" si="6"/>
        <v>88000</v>
      </c>
      <c r="G225" s="622">
        <f t="shared" si="7"/>
        <v>0</v>
      </c>
      <c r="H225" s="1477"/>
      <c r="I225" s="2109"/>
    </row>
    <row r="226" spans="1:9">
      <c r="A226" s="692">
        <f>'10% Package Page 9'!B18</f>
        <v>0</v>
      </c>
      <c r="B226" s="40" t="s">
        <v>1517</v>
      </c>
      <c r="C226" s="734">
        <f>'10% Package Page 9'!D18</f>
        <v>0</v>
      </c>
      <c r="D226" s="735">
        <f t="shared" si="5"/>
        <v>0</v>
      </c>
      <c r="E226" s="733">
        <f>IF('10% Package Page 9'!K18&gt;0,'10% Package Page 9'!C18,0)</f>
        <v>0</v>
      </c>
      <c r="F226" s="541">
        <f t="shared" si="6"/>
        <v>88000</v>
      </c>
      <c r="G226" s="622">
        <f t="shared" si="7"/>
        <v>0</v>
      </c>
      <c r="H226" s="1477"/>
      <c r="I226" s="2109"/>
    </row>
    <row r="227" spans="1:9">
      <c r="A227" s="692">
        <f>'10% Package Page 9'!B19</f>
        <v>0</v>
      </c>
      <c r="B227" s="40" t="s">
        <v>1517</v>
      </c>
      <c r="C227" s="734">
        <f>'10% Package Page 9'!D19</f>
        <v>0</v>
      </c>
      <c r="D227" s="735">
        <f t="shared" si="5"/>
        <v>0</v>
      </c>
      <c r="E227" s="733">
        <f>IF('10% Package Page 9'!K19&gt;0,'10% Package Page 9'!C19,0)</f>
        <v>0</v>
      </c>
      <c r="F227" s="541">
        <f t="shared" si="6"/>
        <v>88000</v>
      </c>
      <c r="G227" s="622">
        <f t="shared" si="7"/>
        <v>0</v>
      </c>
      <c r="H227" s="1477"/>
      <c r="I227" s="2109"/>
    </row>
    <row r="228" spans="1:9">
      <c r="A228" s="692">
        <f>'10% Package Page 9'!B20</f>
        <v>0</v>
      </c>
      <c r="B228" s="40" t="s">
        <v>1517</v>
      </c>
      <c r="C228" s="734">
        <f>'10% Package Page 9'!D20</f>
        <v>0</v>
      </c>
      <c r="D228" s="735">
        <f t="shared" si="5"/>
        <v>0</v>
      </c>
      <c r="E228" s="733">
        <f>IF('10% Package Page 9'!K20&gt;0,'10% Package Page 9'!C20,0)</f>
        <v>0</v>
      </c>
      <c r="F228" s="541">
        <f t="shared" si="6"/>
        <v>88000</v>
      </c>
      <c r="G228" s="622">
        <f t="shared" si="7"/>
        <v>0</v>
      </c>
      <c r="H228" s="1477"/>
      <c r="I228" s="2109"/>
    </row>
    <row r="229" spans="1:9">
      <c r="A229" s="692">
        <f>'10% Package Page 9'!B21</f>
        <v>0</v>
      </c>
      <c r="B229" s="40" t="s">
        <v>1517</v>
      </c>
      <c r="C229" s="734">
        <f>'10% Package Page 9'!D21</f>
        <v>0</v>
      </c>
      <c r="D229" s="735">
        <f t="shared" si="5"/>
        <v>0</v>
      </c>
      <c r="E229" s="733">
        <f>IF('10% Package Page 9'!K21&gt;0,'10% Package Page 9'!C21,0)</f>
        <v>0</v>
      </c>
      <c r="F229" s="541">
        <f t="shared" si="6"/>
        <v>88000</v>
      </c>
      <c r="G229" s="622">
        <f t="shared" si="7"/>
        <v>0</v>
      </c>
      <c r="H229" s="1477"/>
      <c r="I229" s="2109"/>
    </row>
    <row r="230" spans="1:9">
      <c r="A230" s="692">
        <f>'10% Package Page 9'!B22</f>
        <v>0</v>
      </c>
      <c r="B230" s="40" t="s">
        <v>1517</v>
      </c>
      <c r="C230" s="734">
        <f>'10% Package Page 9'!D22</f>
        <v>0</v>
      </c>
      <c r="D230" s="735">
        <f t="shared" si="5"/>
        <v>0</v>
      </c>
      <c r="E230" s="733">
        <f>IF('10% Package Page 9'!K22&gt;0,'10% Package Page 9'!C22,0)</f>
        <v>0</v>
      </c>
      <c r="F230" s="541">
        <f t="shared" si="6"/>
        <v>88000</v>
      </c>
      <c r="G230" s="622">
        <f t="shared" si="7"/>
        <v>0</v>
      </c>
      <c r="H230" s="1477"/>
      <c r="I230" s="2109"/>
    </row>
    <row r="231" spans="1:9">
      <c r="A231" s="692">
        <f>'10% Package Page 9'!B23</f>
        <v>0</v>
      </c>
      <c r="B231" s="40" t="s">
        <v>1517</v>
      </c>
      <c r="C231" s="734">
        <f>'10% Package Page 9'!D23</f>
        <v>0</v>
      </c>
      <c r="D231" s="735">
        <f t="shared" si="5"/>
        <v>0</v>
      </c>
      <c r="E231" s="733">
        <f>IF('10% Package Page 9'!K23&gt;0,'10% Package Page 9'!C23,0)</f>
        <v>0</v>
      </c>
      <c r="F231" s="541">
        <f t="shared" si="6"/>
        <v>88000</v>
      </c>
      <c r="G231" s="622">
        <f t="shared" si="7"/>
        <v>0</v>
      </c>
      <c r="H231" s="1477"/>
      <c r="I231" s="2109"/>
    </row>
    <row r="232" spans="1:9">
      <c r="A232" s="692">
        <f>'10% Package Page 9'!B24</f>
        <v>0</v>
      </c>
      <c r="B232" s="40" t="s">
        <v>1517</v>
      </c>
      <c r="C232" s="734">
        <f>'10% Package Page 9'!D24</f>
        <v>0</v>
      </c>
      <c r="D232" s="735">
        <f t="shared" si="5"/>
        <v>0</v>
      </c>
      <c r="E232" s="733">
        <f>IF('10% Package Page 9'!K24&gt;0,'10% Package Page 9'!C24,0)</f>
        <v>0</v>
      </c>
      <c r="F232" s="541">
        <f t="shared" si="6"/>
        <v>88000</v>
      </c>
      <c r="G232" s="622">
        <f t="shared" si="7"/>
        <v>0</v>
      </c>
      <c r="H232" s="1477"/>
      <c r="I232" s="2109"/>
    </row>
    <row r="233" spans="1:9">
      <c r="A233" s="692">
        <f>'10% Package Page 9'!B25</f>
        <v>0</v>
      </c>
      <c r="B233" s="40" t="s">
        <v>1517</v>
      </c>
      <c r="C233" s="734">
        <f>'10% Package Page 9'!D25</f>
        <v>0</v>
      </c>
      <c r="D233" s="735">
        <f t="shared" si="5"/>
        <v>0</v>
      </c>
      <c r="E233" s="733">
        <f>IF('10% Package Page 9'!K25&gt;0,'10% Package Page 9'!C25,0)</f>
        <v>0</v>
      </c>
      <c r="F233" s="541">
        <f t="shared" si="6"/>
        <v>88000</v>
      </c>
      <c r="G233" s="622">
        <f t="shared" si="7"/>
        <v>0</v>
      </c>
      <c r="H233" s="1477"/>
      <c r="I233" s="2109"/>
    </row>
    <row r="234" spans="1:9">
      <c r="A234" s="692">
        <f>'10% Package Page 9'!B26</f>
        <v>0</v>
      </c>
      <c r="B234" s="40" t="s">
        <v>1517</v>
      </c>
      <c r="C234" s="734">
        <f>'10% Package Page 9'!D26</f>
        <v>0</v>
      </c>
      <c r="D234" s="735">
        <f t="shared" si="5"/>
        <v>0</v>
      </c>
      <c r="E234" s="733">
        <f>IF('10% Package Page 9'!K26&gt;0,'10% Package Page 9'!C26,0)</f>
        <v>0</v>
      </c>
      <c r="F234" s="541">
        <f t="shared" si="6"/>
        <v>88000</v>
      </c>
      <c r="G234" s="622">
        <f t="shared" si="7"/>
        <v>0</v>
      </c>
      <c r="H234" s="1477"/>
      <c r="I234" s="2109"/>
    </row>
    <row r="235" spans="1:9">
      <c r="A235" s="692">
        <f>'10% Package Page 9'!B27</f>
        <v>0</v>
      </c>
      <c r="B235" s="40" t="s">
        <v>1517</v>
      </c>
      <c r="C235" s="734">
        <f>'10% Package Page 9'!D27</f>
        <v>0</v>
      </c>
      <c r="D235" s="735">
        <f t="shared" si="5"/>
        <v>0</v>
      </c>
      <c r="E235" s="733">
        <f>IF('10% Package Page 9'!K27&gt;0,'10% Package Page 9'!C27,0)</f>
        <v>0</v>
      </c>
      <c r="F235" s="541">
        <f t="shared" si="6"/>
        <v>88000</v>
      </c>
      <c r="G235" s="622">
        <f t="shared" si="7"/>
        <v>0</v>
      </c>
      <c r="H235" s="1477"/>
      <c r="I235" s="2109"/>
    </row>
    <row r="236" spans="1:9">
      <c r="A236" s="692">
        <f>'10% Package Page 9'!B28</f>
        <v>0</v>
      </c>
      <c r="B236" s="40" t="s">
        <v>1517</v>
      </c>
      <c r="C236" s="734">
        <f>'10% Package Page 9'!D28</f>
        <v>0</v>
      </c>
      <c r="D236" s="735">
        <f t="shared" si="5"/>
        <v>0</v>
      </c>
      <c r="E236" s="733">
        <f>IF('10% Package Page 9'!K28&gt;0,'10% Package Page 9'!C28,0)</f>
        <v>0</v>
      </c>
      <c r="F236" s="541">
        <f t="shared" si="6"/>
        <v>88000</v>
      </c>
      <c r="G236" s="622">
        <f t="shared" si="7"/>
        <v>0</v>
      </c>
      <c r="H236" s="1477"/>
      <c r="I236" s="2109"/>
    </row>
    <row r="237" spans="1:9">
      <c r="A237" s="692">
        <f>'10% Package Page 9'!B29</f>
        <v>0</v>
      </c>
      <c r="B237" s="40" t="s">
        <v>1517</v>
      </c>
      <c r="C237" s="734">
        <f>'10% Package Page 9'!D29</f>
        <v>0</v>
      </c>
      <c r="D237" s="735">
        <f t="shared" si="5"/>
        <v>0</v>
      </c>
      <c r="E237" s="733">
        <f>IF('10% Package Page 9'!K29&gt;0,'10% Package Page 9'!C29,0)</f>
        <v>0</v>
      </c>
      <c r="F237" s="541">
        <f t="shared" si="6"/>
        <v>88000</v>
      </c>
      <c r="G237" s="622">
        <f t="shared" si="7"/>
        <v>0</v>
      </c>
      <c r="H237" s="1477"/>
      <c r="I237" s="2109"/>
    </row>
    <row r="238" spans="1:9">
      <c r="A238" s="692">
        <f>'10% Package Page 9'!B30</f>
        <v>0</v>
      </c>
      <c r="B238" s="40" t="s">
        <v>1517</v>
      </c>
      <c r="C238" s="734">
        <f>'10% Package Page 9'!D30</f>
        <v>0</v>
      </c>
      <c r="D238" s="735">
        <f t="shared" si="5"/>
        <v>0</v>
      </c>
      <c r="E238" s="733">
        <f>IF('10% Package Page 9'!K30&gt;0,'10% Package Page 9'!C30,0)</f>
        <v>0</v>
      </c>
      <c r="F238" s="541">
        <f t="shared" si="6"/>
        <v>88000</v>
      </c>
      <c r="G238" s="622">
        <f t="shared" si="7"/>
        <v>0</v>
      </c>
      <c r="H238" s="1477"/>
      <c r="I238" s="2109"/>
    </row>
    <row r="239" spans="1:9">
      <c r="A239" s="563"/>
      <c r="B239" s="40" t="s">
        <v>1139</v>
      </c>
      <c r="C239" s="736"/>
      <c r="D239" s="737">
        <f>SUM(D220:D238)</f>
        <v>0</v>
      </c>
      <c r="E239" s="672"/>
      <c r="F239" s="40">
        <v>0</v>
      </c>
      <c r="G239" s="644">
        <f>F239*E239</f>
        <v>0</v>
      </c>
      <c r="H239" s="1477"/>
      <c r="I239" s="2109"/>
    </row>
    <row r="240" spans="1:9">
      <c r="A240" s="563" t="s">
        <v>2326</v>
      </c>
      <c r="B240" s="40"/>
      <c r="C240" s="387"/>
      <c r="D240" s="40"/>
      <c r="E240" s="683">
        <f>SUM(E220:E239)</f>
        <v>0</v>
      </c>
      <c r="F240" s="622"/>
      <c r="G240" s="622">
        <f>SUM(G220:G239)</f>
        <v>0</v>
      </c>
      <c r="H240" s="1477"/>
      <c r="I240" s="2109"/>
    </row>
    <row r="241" spans="1:10">
      <c r="A241" s="563" t="s">
        <v>421</v>
      </c>
      <c r="B241" s="40"/>
      <c r="C241" s="387"/>
      <c r="D241" s="40"/>
      <c r="E241" s="40"/>
      <c r="F241" s="622"/>
      <c r="G241" s="622">
        <f>'10% Package Page 4'!J11</f>
        <v>0</v>
      </c>
      <c r="H241" s="1477"/>
      <c r="I241" s="2109"/>
    </row>
    <row r="242" spans="1:10" ht="13.5" thickBot="1">
      <c r="A242" s="595" t="str">
        <f>IF(G242&lt;0,"OVER","UNDER")</f>
        <v>UNDER</v>
      </c>
      <c r="B242" s="596" t="s">
        <v>1063</v>
      </c>
      <c r="C242" s="597"/>
      <c r="D242" s="596"/>
      <c r="E242" s="596"/>
      <c r="F242" s="596"/>
      <c r="G242" s="673">
        <f>G240-G241</f>
        <v>0</v>
      </c>
      <c r="H242" s="674"/>
      <c r="I242" s="599" t="e">
        <f>G242/G240</f>
        <v>#DIV/0!</v>
      </c>
    </row>
    <row r="243" spans="1:10" ht="13.5" thickBot="1"/>
    <row r="244" spans="1:10" ht="15.75" hidden="1">
      <c r="A244" s="2250" t="s">
        <v>422</v>
      </c>
      <c r="B244" s="2251"/>
      <c r="C244" s="2251"/>
      <c r="D244" s="2251"/>
      <c r="E244" s="2251"/>
      <c r="F244" s="2251"/>
      <c r="G244" s="2251"/>
      <c r="H244" s="1081"/>
      <c r="I244" s="923" t="s">
        <v>423</v>
      </c>
      <c r="J244" s="923"/>
    </row>
    <row r="245" spans="1:10" ht="15.75" hidden="1">
      <c r="A245" s="923" t="s">
        <v>421</v>
      </c>
      <c r="B245" s="1082"/>
      <c r="C245" s="1083"/>
      <c r="D245" s="1082"/>
      <c r="E245" s="1084"/>
      <c r="F245" s="1084"/>
      <c r="G245" s="1085">
        <f>'10% Package Page 4'!J11</f>
        <v>0</v>
      </c>
      <c r="H245" s="1085"/>
      <c r="I245" s="923" t="s">
        <v>1518</v>
      </c>
      <c r="J245" s="923"/>
    </row>
    <row r="246" spans="1:10" hidden="1">
      <c r="A246" s="923" t="s">
        <v>424</v>
      </c>
      <c r="B246" s="923"/>
      <c r="C246" s="1086"/>
      <c r="D246" s="923"/>
      <c r="E246" s="1087"/>
      <c r="F246" s="1087"/>
      <c r="G246" s="1088">
        <f>G245*0.25</f>
        <v>0</v>
      </c>
      <c r="H246" s="1088"/>
      <c r="I246" s="923" t="s">
        <v>426</v>
      </c>
      <c r="J246" s="923"/>
    </row>
    <row r="247" spans="1:10" hidden="1">
      <c r="A247" s="923" t="s">
        <v>425</v>
      </c>
      <c r="B247" s="923"/>
      <c r="C247" s="1086"/>
      <c r="D247" s="923"/>
      <c r="E247" s="1087"/>
      <c r="F247" s="1087"/>
      <c r="G247" s="1088">
        <f>'Page 5'!S19</f>
        <v>0</v>
      </c>
      <c r="H247" s="1088"/>
      <c r="I247" s="1088">
        <f>IF(G246&gt;G247,G246-G247,0)</f>
        <v>0</v>
      </c>
      <c r="J247" s="923"/>
    </row>
    <row r="248" spans="1:10" hidden="1">
      <c r="A248" s="923" t="s">
        <v>427</v>
      </c>
      <c r="B248" s="923"/>
      <c r="C248" s="1086"/>
      <c r="D248" s="923"/>
      <c r="E248" s="1089"/>
      <c r="F248" s="1087"/>
      <c r="G248" s="1087" t="str">
        <f>IF(G247&lt;G246,"NO","YES")</f>
        <v>YES</v>
      </c>
      <c r="H248" s="1087"/>
      <c r="I248" s="923"/>
      <c r="J248" s="923"/>
    </row>
    <row r="249" spans="1:10" hidden="1">
      <c r="A249" s="923" t="s">
        <v>428</v>
      </c>
      <c r="B249" s="923"/>
      <c r="C249" s="1086"/>
      <c r="D249" s="923"/>
      <c r="E249" s="1089"/>
      <c r="F249" s="1087"/>
      <c r="G249" s="1090">
        <f>G245*0.045</f>
        <v>0</v>
      </c>
      <c r="H249" s="1090"/>
      <c r="I249" s="923"/>
      <c r="J249" s="923"/>
    </row>
    <row r="250" spans="1:10" hidden="1">
      <c r="A250" s="923" t="str">
        <f>A247</f>
        <v>AMOUNT OF MATCH</v>
      </c>
      <c r="B250" s="923"/>
      <c r="C250" s="1086"/>
      <c r="D250" s="923"/>
      <c r="E250" s="923"/>
      <c r="F250" s="923"/>
      <c r="G250" s="1090">
        <f>G247</f>
        <v>0</v>
      </c>
      <c r="H250" s="2252" t="s">
        <v>1382</v>
      </c>
      <c r="I250" s="2253"/>
      <c r="J250" s="2253"/>
    </row>
    <row r="251" spans="1:10" hidden="1">
      <c r="A251" s="923" t="s">
        <v>427</v>
      </c>
      <c r="B251" s="923"/>
      <c r="C251" s="1086"/>
      <c r="D251" s="923"/>
      <c r="E251" s="1089"/>
      <c r="F251" s="1087"/>
      <c r="G251" s="1087" t="str">
        <f>IF(G250&lt;G249,"NO","YES")</f>
        <v>YES</v>
      </c>
      <c r="H251" s="2253"/>
      <c r="I251" s="2253"/>
      <c r="J251" s="2253"/>
    </row>
    <row r="252" spans="1:10" hidden="1">
      <c r="A252" s="923" t="s">
        <v>429</v>
      </c>
      <c r="B252" s="923"/>
      <c r="C252" s="1086"/>
      <c r="D252" s="923"/>
      <c r="E252" s="923"/>
      <c r="F252" s="923"/>
      <c r="G252" s="1088">
        <f>IF(G247&gt;G246,G247-G246,0)</f>
        <v>0</v>
      </c>
      <c r="H252" s="2253"/>
      <c r="I252" s="2253"/>
      <c r="J252" s="2253"/>
    </row>
    <row r="253" spans="1:10" ht="13.5" hidden="1" thickBot="1">
      <c r="A253" s="40"/>
      <c r="B253" s="40"/>
      <c r="C253" s="387"/>
      <c r="D253" s="40"/>
      <c r="E253" s="40"/>
      <c r="F253" s="40"/>
      <c r="G253" s="622"/>
      <c r="H253" s="622"/>
    </row>
    <row r="254" spans="1:10" ht="15.75">
      <c r="A254" s="638" t="s">
        <v>430</v>
      </c>
      <c r="B254" s="639"/>
      <c r="C254" s="639"/>
      <c r="D254" s="639"/>
      <c r="E254" s="639"/>
      <c r="F254" s="639"/>
      <c r="G254" s="640"/>
      <c r="H254" s="640"/>
      <c r="I254" s="641"/>
    </row>
    <row r="255" spans="1:10">
      <c r="A255" s="563" t="s">
        <v>1516</v>
      </c>
      <c r="B255" s="182"/>
      <c r="C255" s="387"/>
      <c r="D255" s="182"/>
      <c r="E255" s="387" t="s">
        <v>2311</v>
      </c>
      <c r="F255" s="387" t="s">
        <v>2324</v>
      </c>
      <c r="G255" s="642" t="s">
        <v>2325</v>
      </c>
      <c r="H255" s="642"/>
      <c r="I255" s="2033" t="s">
        <v>1383</v>
      </c>
    </row>
    <row r="256" spans="1:10">
      <c r="A256" s="692">
        <f>'10% Package Page 9'!B12</f>
        <v>0</v>
      </c>
      <c r="B256" s="40" t="s">
        <v>1517</v>
      </c>
      <c r="C256" s="387"/>
      <c r="D256" s="40"/>
      <c r="E256" s="683">
        <f>'10% Package Page 9'!C12</f>
        <v>0</v>
      </c>
      <c r="F256" s="541">
        <f>IF(A256=0,E$15,IF(A256=1,E$16,IF(A256=2,E$17,IF(A256=3,E$18,IF(A256=4,E$19,IF(A256=" ",0,E$19))))))</f>
        <v>106400</v>
      </c>
      <c r="G256" s="622">
        <f>F256*E256</f>
        <v>0</v>
      </c>
      <c r="H256" s="622"/>
      <c r="I256" s="2034"/>
    </row>
    <row r="257" spans="1:9">
      <c r="A257" s="692">
        <f>'10% Package Page 9'!B13</f>
        <v>0</v>
      </c>
      <c r="B257" s="40" t="s">
        <v>1517</v>
      </c>
      <c r="C257" s="387"/>
      <c r="D257" s="40"/>
      <c r="E257" s="683">
        <f>'10% Package Page 9'!C13</f>
        <v>0</v>
      </c>
      <c r="F257" s="541">
        <f t="shared" ref="F257:F274" si="8">IF(A257=0,E$15,IF(A257=1,E$16,IF(A257=2,E$17,IF(A257=3,E$18,IF(A257=4,E$19,IF(A257=" ",0,E$19))))))</f>
        <v>106400</v>
      </c>
      <c r="G257" s="622">
        <f t="shared" ref="G257:G274" si="9">F257*E257</f>
        <v>0</v>
      </c>
      <c r="H257" s="622"/>
      <c r="I257" s="2034"/>
    </row>
    <row r="258" spans="1:9">
      <c r="A258" s="692">
        <f>'10% Package Page 9'!B14</f>
        <v>0</v>
      </c>
      <c r="B258" s="40" t="s">
        <v>1517</v>
      </c>
      <c r="C258" s="387"/>
      <c r="D258" s="40"/>
      <c r="E258" s="683">
        <f>'10% Package Page 9'!C14</f>
        <v>0</v>
      </c>
      <c r="F258" s="541">
        <f t="shared" si="8"/>
        <v>106400</v>
      </c>
      <c r="G258" s="622">
        <f t="shared" si="9"/>
        <v>0</v>
      </c>
      <c r="H258" s="622"/>
      <c r="I258" s="2034"/>
    </row>
    <row r="259" spans="1:9">
      <c r="A259" s="692">
        <f>'10% Package Page 9'!B15</f>
        <v>0</v>
      </c>
      <c r="B259" s="40" t="s">
        <v>1517</v>
      </c>
      <c r="C259" s="387"/>
      <c r="D259" s="40"/>
      <c r="E259" s="683">
        <f>'10% Package Page 9'!C15</f>
        <v>0</v>
      </c>
      <c r="F259" s="541">
        <f t="shared" si="8"/>
        <v>106400</v>
      </c>
      <c r="G259" s="622">
        <f t="shared" si="9"/>
        <v>0</v>
      </c>
      <c r="H259" s="622"/>
      <c r="I259" s="2034"/>
    </row>
    <row r="260" spans="1:9">
      <c r="A260" s="692">
        <f>'10% Package Page 9'!B16</f>
        <v>0</v>
      </c>
      <c r="B260" s="40" t="s">
        <v>1517</v>
      </c>
      <c r="C260" s="387"/>
      <c r="D260" s="40"/>
      <c r="E260" s="683">
        <f>'10% Package Page 9'!C16</f>
        <v>0</v>
      </c>
      <c r="F260" s="541">
        <f t="shared" si="8"/>
        <v>106400</v>
      </c>
      <c r="G260" s="622">
        <f t="shared" si="9"/>
        <v>0</v>
      </c>
      <c r="H260" s="622"/>
      <c r="I260" s="2034"/>
    </row>
    <row r="261" spans="1:9">
      <c r="A261" s="692">
        <f>'10% Package Page 9'!B17</f>
        <v>0</v>
      </c>
      <c r="B261" s="40" t="s">
        <v>1517</v>
      </c>
      <c r="C261" s="387"/>
      <c r="D261" s="40"/>
      <c r="E261" s="683">
        <f>'10% Package Page 9'!C17</f>
        <v>0</v>
      </c>
      <c r="F261" s="541">
        <f t="shared" si="8"/>
        <v>106400</v>
      </c>
      <c r="G261" s="622">
        <f t="shared" si="9"/>
        <v>0</v>
      </c>
      <c r="H261" s="622"/>
      <c r="I261" s="2034"/>
    </row>
    <row r="262" spans="1:9">
      <c r="A262" s="692">
        <f>'10% Package Page 9'!B18</f>
        <v>0</v>
      </c>
      <c r="B262" s="40" t="s">
        <v>1517</v>
      </c>
      <c r="C262" s="387"/>
      <c r="D262" s="40"/>
      <c r="E262" s="683">
        <f>'10% Package Page 9'!C18</f>
        <v>0</v>
      </c>
      <c r="F262" s="541">
        <f t="shared" si="8"/>
        <v>106400</v>
      </c>
      <c r="G262" s="622">
        <f t="shared" si="9"/>
        <v>0</v>
      </c>
      <c r="H262" s="622"/>
      <c r="I262" s="2034"/>
    </row>
    <row r="263" spans="1:9">
      <c r="A263" s="692">
        <f>'10% Package Page 9'!B19</f>
        <v>0</v>
      </c>
      <c r="B263" s="40" t="s">
        <v>1517</v>
      </c>
      <c r="C263" s="387"/>
      <c r="D263" s="40"/>
      <c r="E263" s="683">
        <f>'10% Package Page 9'!C19</f>
        <v>0</v>
      </c>
      <c r="F263" s="541">
        <f t="shared" si="8"/>
        <v>106400</v>
      </c>
      <c r="G263" s="622">
        <f t="shared" si="9"/>
        <v>0</v>
      </c>
      <c r="H263" s="622"/>
      <c r="I263" s="2034"/>
    </row>
    <row r="264" spans="1:9">
      <c r="A264" s="692">
        <f>'10% Package Page 9'!B20</f>
        <v>0</v>
      </c>
      <c r="B264" s="40" t="s">
        <v>1517</v>
      </c>
      <c r="C264" s="387"/>
      <c r="D264" s="40"/>
      <c r="E264" s="683">
        <f>'10% Package Page 9'!C20</f>
        <v>0</v>
      </c>
      <c r="F264" s="541">
        <f t="shared" si="8"/>
        <v>106400</v>
      </c>
      <c r="G264" s="622">
        <f t="shared" si="9"/>
        <v>0</v>
      </c>
      <c r="H264" s="622"/>
      <c r="I264" s="2034"/>
    </row>
    <row r="265" spans="1:9">
      <c r="A265" s="692">
        <f>'10% Package Page 9'!B21</f>
        <v>0</v>
      </c>
      <c r="B265" s="40" t="s">
        <v>1517</v>
      </c>
      <c r="C265" s="387"/>
      <c r="D265" s="40"/>
      <c r="E265" s="683">
        <f>'10% Package Page 9'!C21</f>
        <v>0</v>
      </c>
      <c r="F265" s="541">
        <f t="shared" si="8"/>
        <v>106400</v>
      </c>
      <c r="G265" s="622">
        <f t="shared" si="9"/>
        <v>0</v>
      </c>
      <c r="H265" s="622"/>
      <c r="I265" s="2034"/>
    </row>
    <row r="266" spans="1:9">
      <c r="A266" s="692">
        <f>'10% Package Page 9'!B22</f>
        <v>0</v>
      </c>
      <c r="B266" s="40" t="s">
        <v>1517</v>
      </c>
      <c r="C266" s="387"/>
      <c r="D266" s="40"/>
      <c r="E266" s="683">
        <f>'10% Package Page 9'!C22</f>
        <v>0</v>
      </c>
      <c r="F266" s="541">
        <f t="shared" si="8"/>
        <v>106400</v>
      </c>
      <c r="G266" s="622">
        <f t="shared" si="9"/>
        <v>0</v>
      </c>
      <c r="H266" s="622"/>
      <c r="I266" s="2034"/>
    </row>
    <row r="267" spans="1:9">
      <c r="A267" s="692">
        <f>'10% Package Page 9'!B23</f>
        <v>0</v>
      </c>
      <c r="B267" s="40" t="s">
        <v>1517</v>
      </c>
      <c r="C267" s="387"/>
      <c r="D267" s="40"/>
      <c r="E267" s="683">
        <f>'10% Package Page 9'!C23</f>
        <v>0</v>
      </c>
      <c r="F267" s="541">
        <f t="shared" si="8"/>
        <v>106400</v>
      </c>
      <c r="G267" s="622">
        <f t="shared" si="9"/>
        <v>0</v>
      </c>
      <c r="H267" s="622"/>
      <c r="I267" s="2034"/>
    </row>
    <row r="268" spans="1:9">
      <c r="A268" s="692">
        <f>'10% Package Page 9'!B24</f>
        <v>0</v>
      </c>
      <c r="B268" s="40" t="s">
        <v>1517</v>
      </c>
      <c r="C268" s="387"/>
      <c r="D268" s="40"/>
      <c r="E268" s="683">
        <f>'10% Package Page 9'!C24</f>
        <v>0</v>
      </c>
      <c r="F268" s="541">
        <f t="shared" si="8"/>
        <v>106400</v>
      </c>
      <c r="G268" s="622">
        <f t="shared" si="9"/>
        <v>0</v>
      </c>
      <c r="H268" s="622"/>
      <c r="I268" s="2034"/>
    </row>
    <row r="269" spans="1:9">
      <c r="A269" s="692">
        <f>'10% Package Page 9'!B25</f>
        <v>0</v>
      </c>
      <c r="B269" s="40" t="s">
        <v>1517</v>
      </c>
      <c r="C269" s="387"/>
      <c r="D269" s="40"/>
      <c r="E269" s="683">
        <f>'10% Package Page 9'!C25</f>
        <v>0</v>
      </c>
      <c r="F269" s="541">
        <f t="shared" si="8"/>
        <v>106400</v>
      </c>
      <c r="G269" s="622">
        <f t="shared" si="9"/>
        <v>0</v>
      </c>
      <c r="H269" s="622"/>
      <c r="I269" s="2034"/>
    </row>
    <row r="270" spans="1:9">
      <c r="A270" s="692">
        <f>'10% Package Page 9'!B26</f>
        <v>0</v>
      </c>
      <c r="B270" s="40" t="s">
        <v>1517</v>
      </c>
      <c r="C270" s="387"/>
      <c r="D270" s="40"/>
      <c r="E270" s="683">
        <f>'10% Package Page 9'!C26</f>
        <v>0</v>
      </c>
      <c r="F270" s="541">
        <f t="shared" si="8"/>
        <v>106400</v>
      </c>
      <c r="G270" s="622">
        <f t="shared" si="9"/>
        <v>0</v>
      </c>
      <c r="H270" s="622"/>
      <c r="I270" s="2034"/>
    </row>
    <row r="271" spans="1:9">
      <c r="A271" s="692">
        <f>'10% Package Page 9'!B27</f>
        <v>0</v>
      </c>
      <c r="B271" s="40" t="s">
        <v>1517</v>
      </c>
      <c r="C271" s="387"/>
      <c r="D271" s="40"/>
      <c r="E271" s="683">
        <f>'10% Package Page 9'!C27</f>
        <v>0</v>
      </c>
      <c r="F271" s="541">
        <f t="shared" si="8"/>
        <v>106400</v>
      </c>
      <c r="G271" s="622">
        <f t="shared" si="9"/>
        <v>0</v>
      </c>
      <c r="H271" s="622"/>
      <c r="I271" s="2034"/>
    </row>
    <row r="272" spans="1:9">
      <c r="A272" s="692">
        <f>'10% Package Page 9'!B28</f>
        <v>0</v>
      </c>
      <c r="B272" s="40" t="s">
        <v>1517</v>
      </c>
      <c r="C272" s="387"/>
      <c r="D272" s="40"/>
      <c r="E272" s="683">
        <f>'10% Package Page 9'!C28</f>
        <v>0</v>
      </c>
      <c r="F272" s="541">
        <f t="shared" si="8"/>
        <v>106400</v>
      </c>
      <c r="G272" s="622">
        <f t="shared" si="9"/>
        <v>0</v>
      </c>
      <c r="H272" s="622"/>
      <c r="I272" s="2034"/>
    </row>
    <row r="273" spans="1:9">
      <c r="A273" s="692">
        <f>'10% Package Page 9'!B29</f>
        <v>0</v>
      </c>
      <c r="B273" s="40" t="s">
        <v>1517</v>
      </c>
      <c r="C273" s="387"/>
      <c r="D273" s="40"/>
      <c r="E273" s="683">
        <f>'10% Package Page 9'!C29</f>
        <v>0</v>
      </c>
      <c r="F273" s="541">
        <f t="shared" si="8"/>
        <v>106400</v>
      </c>
      <c r="G273" s="622">
        <f t="shared" si="9"/>
        <v>0</v>
      </c>
      <c r="H273" s="622"/>
      <c r="I273" s="2034"/>
    </row>
    <row r="274" spans="1:9">
      <c r="A274" s="692">
        <f>'10% Package Page 9'!B30</f>
        <v>0</v>
      </c>
      <c r="B274" s="40" t="s">
        <v>1517</v>
      </c>
      <c r="C274" s="387"/>
      <c r="D274" s="40"/>
      <c r="E274" s="683">
        <f>'10% Package Page 9'!C30</f>
        <v>0</v>
      </c>
      <c r="F274" s="541">
        <f t="shared" si="8"/>
        <v>106400</v>
      </c>
      <c r="G274" s="622">
        <f t="shared" si="9"/>
        <v>0</v>
      </c>
      <c r="H274" s="622"/>
      <c r="I274" s="2034"/>
    </row>
    <row r="275" spans="1:9">
      <c r="A275" s="563"/>
      <c r="B275" s="40" t="s">
        <v>1139</v>
      </c>
      <c r="C275" s="387"/>
      <c r="D275" s="40"/>
      <c r="E275" s="672">
        <f>'10% Package Page 9'!C40</f>
        <v>0</v>
      </c>
      <c r="F275" s="541">
        <v>0</v>
      </c>
      <c r="G275" s="622">
        <f t="shared" ref="G275:G281" si="10">F275*E275</f>
        <v>0</v>
      </c>
      <c r="H275" s="622"/>
      <c r="I275" s="2034"/>
    </row>
    <row r="276" spans="1:9">
      <c r="A276" s="692">
        <f>'10% Package Page 9'!B46</f>
        <v>0</v>
      </c>
      <c r="B276" s="40" t="s">
        <v>1517</v>
      </c>
      <c r="C276" s="387"/>
      <c r="D276" s="40"/>
      <c r="E276" s="683">
        <f>'10% Package Page 9'!C46</f>
        <v>0</v>
      </c>
      <c r="F276" s="541">
        <f t="shared" ref="F276:F281" si="11">IF(A276=0,E$15,IF(A276=1,E$16,IF(A276=2,E$17,IF(A276=3,E$18,IF(A276=4,E$19,IF(A276=" ",0,E$19))))))</f>
        <v>106400</v>
      </c>
      <c r="G276" s="622">
        <f t="shared" si="10"/>
        <v>0</v>
      </c>
      <c r="H276" s="622"/>
      <c r="I276" s="1170"/>
    </row>
    <row r="277" spans="1:9">
      <c r="A277" s="692">
        <f>'10% Package Page 9'!B47</f>
        <v>0</v>
      </c>
      <c r="B277" s="40" t="s">
        <v>1517</v>
      </c>
      <c r="C277" s="387"/>
      <c r="D277" s="40"/>
      <c r="E277" s="683">
        <f>'10% Package Page 9'!C47</f>
        <v>0</v>
      </c>
      <c r="F277" s="541">
        <f t="shared" si="11"/>
        <v>106400</v>
      </c>
      <c r="G277" s="622">
        <f t="shared" si="10"/>
        <v>0</v>
      </c>
      <c r="H277" s="622"/>
      <c r="I277" s="1170"/>
    </row>
    <row r="278" spans="1:9">
      <c r="A278" s="692">
        <f>'10% Package Page 9'!B48</f>
        <v>0</v>
      </c>
      <c r="B278" s="40" t="s">
        <v>1517</v>
      </c>
      <c r="C278" s="387"/>
      <c r="D278" s="40"/>
      <c r="E278" s="683">
        <f>'10% Package Page 9'!C48</f>
        <v>0</v>
      </c>
      <c r="F278" s="541">
        <f t="shared" si="11"/>
        <v>106400</v>
      </c>
      <c r="G278" s="622">
        <f t="shared" si="10"/>
        <v>0</v>
      </c>
      <c r="H278" s="622"/>
      <c r="I278" s="1170"/>
    </row>
    <row r="279" spans="1:9">
      <c r="A279" s="692">
        <f>'10% Package Page 9'!B49</f>
        <v>0</v>
      </c>
      <c r="B279" s="40" t="s">
        <v>1517</v>
      </c>
      <c r="C279" s="387"/>
      <c r="D279" s="40"/>
      <c r="E279" s="683">
        <f>'10% Package Page 9'!C49</f>
        <v>0</v>
      </c>
      <c r="F279" s="541">
        <f t="shared" si="11"/>
        <v>106400</v>
      </c>
      <c r="G279" s="622">
        <f t="shared" si="10"/>
        <v>0</v>
      </c>
      <c r="H279" s="622"/>
      <c r="I279" s="1170"/>
    </row>
    <row r="280" spans="1:9">
      <c r="A280" s="692">
        <f>'10% Package Page 9'!B50</f>
        <v>0</v>
      </c>
      <c r="B280" s="40" t="s">
        <v>1517</v>
      </c>
      <c r="C280" s="387"/>
      <c r="D280" s="40"/>
      <c r="E280" s="683">
        <f>'10% Package Page 9'!C50</f>
        <v>0</v>
      </c>
      <c r="F280" s="541">
        <f t="shared" si="11"/>
        <v>106400</v>
      </c>
      <c r="G280" s="622">
        <f t="shared" si="10"/>
        <v>0</v>
      </c>
      <c r="H280" s="622"/>
      <c r="I280" s="1170"/>
    </row>
    <row r="281" spans="1:9">
      <c r="A281" s="692">
        <f>'10% Package Page 9'!B51</f>
        <v>0</v>
      </c>
      <c r="B281" s="40" t="s">
        <v>1517</v>
      </c>
      <c r="C281" s="387"/>
      <c r="D281" s="40"/>
      <c r="E281" s="683">
        <f>'10% Package Page 9'!C51</f>
        <v>0</v>
      </c>
      <c r="F281" s="541">
        <f t="shared" si="11"/>
        <v>106400</v>
      </c>
      <c r="G281" s="622">
        <f t="shared" si="10"/>
        <v>0</v>
      </c>
      <c r="H281" s="622"/>
      <c r="I281" s="1170"/>
    </row>
    <row r="282" spans="1:9">
      <c r="A282" s="563" t="s">
        <v>2326</v>
      </c>
      <c r="B282" s="40"/>
      <c r="C282" s="387"/>
      <c r="D282" s="40"/>
      <c r="E282" s="40">
        <f>SUM(E256:E275)</f>
        <v>0</v>
      </c>
      <c r="F282" s="622"/>
      <c r="G282" s="622">
        <f>SUM(G256:G281)</f>
        <v>0</v>
      </c>
      <c r="H282" s="622"/>
      <c r="I282" s="577">
        <f>G282</f>
        <v>0</v>
      </c>
    </row>
    <row r="283" spans="1:9">
      <c r="A283" s="563" t="s">
        <v>160</v>
      </c>
      <c r="B283" s="40"/>
      <c r="C283" s="387"/>
      <c r="D283" s="40"/>
      <c r="E283" s="40"/>
      <c r="F283" s="622"/>
      <c r="G283" s="1153">
        <f>IF(J185=0,100%,130%)</f>
        <v>1</v>
      </c>
      <c r="H283" s="622"/>
      <c r="I283" s="1154">
        <f>IF(J185=0,100%,130%)</f>
        <v>1</v>
      </c>
    </row>
    <row r="284" spans="1:9">
      <c r="A284" s="563"/>
      <c r="B284" s="40"/>
      <c r="C284" s="387"/>
      <c r="D284" s="40"/>
      <c r="E284" s="40"/>
      <c r="F284" s="622"/>
      <c r="G284" s="622">
        <f>G282*G283</f>
        <v>0</v>
      </c>
      <c r="H284" s="622"/>
      <c r="I284" s="577">
        <f>I282*I283</f>
        <v>0</v>
      </c>
    </row>
    <row r="285" spans="1:9">
      <c r="A285" s="563" t="s">
        <v>431</v>
      </c>
      <c r="B285" s="40"/>
      <c r="C285" s="387"/>
      <c r="D285" s="40"/>
      <c r="E285" s="40"/>
      <c r="F285" s="622"/>
      <c r="G285" s="622">
        <f>IF(F$40&lt;0,'10% Package Page 14-18'!E113+F$40,'10% Package Page 14-18'!E113)+IF(F$44&lt;0,F$44,0)+IF(F$48&lt;0,F$48,0)+IF(F$70&lt;0,F$70,0)</f>
        <v>0</v>
      </c>
      <c r="H285" s="622"/>
      <c r="I285" s="577">
        <f>'10% Package Page 14-18'!E113</f>
        <v>0</v>
      </c>
    </row>
    <row r="286" spans="1:9">
      <c r="A286" s="563" t="e">
        <f>IF(G287&lt;0,"OVER","UNDER")</f>
        <v>#DIV/0!</v>
      </c>
      <c r="B286" s="40" t="s">
        <v>1063</v>
      </c>
      <c r="C286" s="387"/>
      <c r="D286" s="40"/>
      <c r="E286" s="40"/>
      <c r="F286" s="622"/>
      <c r="G286" s="635">
        <f>G284-G285</f>
        <v>0</v>
      </c>
      <c r="H286" s="635"/>
      <c r="I286" s="645">
        <f>I284-I285</f>
        <v>0</v>
      </c>
    </row>
    <row r="287" spans="1:9" ht="13.5" thickBot="1">
      <c r="A287" s="646" t="s">
        <v>2328</v>
      </c>
      <c r="B287" s="596"/>
      <c r="C287" s="597"/>
      <c r="D287" s="596"/>
      <c r="E287" s="596"/>
      <c r="F287" s="596"/>
      <c r="G287" s="647" t="e">
        <f>G286/G284</f>
        <v>#DIV/0!</v>
      </c>
      <c r="H287" s="647"/>
      <c r="I287" s="599" t="e">
        <f>I286/I284</f>
        <v>#DIV/0!</v>
      </c>
    </row>
    <row r="288" spans="1:9" ht="13.5" thickBot="1">
      <c r="A288" s="786"/>
      <c r="B288" s="40"/>
      <c r="C288" s="387"/>
      <c r="D288" s="40"/>
      <c r="E288" s="40"/>
      <c r="F288" s="40"/>
      <c r="G288" s="664"/>
      <c r="H288" s="664"/>
      <c r="I288" s="664"/>
    </row>
    <row r="289" spans="1:10" ht="15.75">
      <c r="A289" s="638" t="s">
        <v>1384</v>
      </c>
      <c r="B289" s="639"/>
      <c r="C289" s="639"/>
      <c r="D289" s="639"/>
      <c r="E289" s="639"/>
      <c r="F289" s="639"/>
      <c r="G289" s="640"/>
      <c r="H289" s="640"/>
      <c r="I289" s="641"/>
    </row>
    <row r="290" spans="1:10">
      <c r="A290" s="676"/>
      <c r="B290" s="677" t="s">
        <v>432</v>
      </c>
      <c r="C290" s="678"/>
      <c r="D290" s="677"/>
      <c r="E290" s="851">
        <f>F40+F44+F48+F70</f>
        <v>0</v>
      </c>
      <c r="F290" s="677"/>
      <c r="G290" s="852"/>
      <c r="H290" s="852"/>
      <c r="I290" s="853"/>
    </row>
    <row r="291" spans="1:10">
      <c r="A291" s="676"/>
      <c r="B291" s="677" t="s">
        <v>433</v>
      </c>
      <c r="C291" s="678"/>
      <c r="D291" s="677"/>
      <c r="E291" s="854">
        <f>'10% Package Page 14-18'!E113</f>
        <v>0</v>
      </c>
      <c r="F291" s="677"/>
      <c r="G291" s="852"/>
      <c r="H291" s="852"/>
      <c r="I291" s="853"/>
    </row>
    <row r="292" spans="1:10">
      <c r="A292" s="676"/>
      <c r="B292" s="677" t="s">
        <v>434</v>
      </c>
      <c r="C292" s="678"/>
      <c r="D292" s="677"/>
      <c r="E292" s="855" t="e">
        <f>E290/E291</f>
        <v>#DIV/0!</v>
      </c>
      <c r="F292" s="677"/>
      <c r="G292" s="852"/>
      <c r="H292" s="852"/>
      <c r="I292" s="853"/>
    </row>
    <row r="293" spans="1:10">
      <c r="A293" s="676"/>
      <c r="B293" s="677"/>
      <c r="C293" s="678"/>
      <c r="D293" s="677"/>
      <c r="E293" s="677"/>
      <c r="F293" s="677"/>
      <c r="G293" s="852"/>
      <c r="H293" s="852"/>
      <c r="I293" s="853"/>
    </row>
    <row r="294" spans="1:10">
      <c r="A294" s="676"/>
      <c r="B294" s="851" t="str">
        <f>A39</f>
        <v>PROPOSED BUILDERS PROFIT</v>
      </c>
      <c r="C294" s="856"/>
      <c r="D294" s="851"/>
      <c r="E294" s="851"/>
      <c r="F294" s="851">
        <f>F39</f>
        <v>0</v>
      </c>
      <c r="G294" s="852"/>
      <c r="H294" s="852"/>
      <c r="I294" s="853"/>
    </row>
    <row r="295" spans="1:10">
      <c r="A295" s="563"/>
      <c r="B295" s="40" t="str">
        <f>A43</f>
        <v>PROPOSED BUILDERS OVERHEAD</v>
      </c>
      <c r="C295" s="387"/>
      <c r="D295" s="40"/>
      <c r="E295" s="580"/>
      <c r="F295" s="580">
        <f>F43</f>
        <v>0</v>
      </c>
      <c r="G295" s="622"/>
      <c r="H295" s="622"/>
      <c r="I295" s="543"/>
    </row>
    <row r="296" spans="1:10">
      <c r="A296" s="563"/>
      <c r="B296" s="40" t="str">
        <f>A47</f>
        <v>PROPOSED GENERAL REQUIREMENTS</v>
      </c>
      <c r="C296" s="387"/>
      <c r="D296" s="40"/>
      <c r="E296" s="40"/>
      <c r="F296" s="580">
        <f>F47</f>
        <v>0</v>
      </c>
      <c r="G296" s="622"/>
      <c r="H296" s="622"/>
      <c r="I296" s="543"/>
    </row>
    <row r="297" spans="1:10">
      <c r="A297" s="563"/>
      <c r="B297" s="40" t="str">
        <f>A65</f>
        <v>ACQUISITION</v>
      </c>
      <c r="C297" s="387"/>
      <c r="D297" s="40"/>
      <c r="E297" s="40"/>
      <c r="F297" s="579">
        <f>E65</f>
        <v>0</v>
      </c>
      <c r="G297" s="622"/>
      <c r="H297" s="622"/>
      <c r="I297" s="543"/>
    </row>
    <row r="298" spans="1:10">
      <c r="A298" s="563"/>
      <c r="B298" s="40"/>
      <c r="C298" s="387"/>
      <c r="D298" s="40"/>
      <c r="E298" s="40"/>
      <c r="F298" s="580">
        <f>SUM(F294:F297)</f>
        <v>0</v>
      </c>
      <c r="G298" s="622"/>
      <c r="H298" s="622"/>
      <c r="I298" s="543"/>
    </row>
    <row r="299" spans="1:10">
      <c r="A299" s="563"/>
      <c r="B299" s="40" t="str">
        <f>B60</f>
        <v>DEVELOPMENT COSTS</v>
      </c>
      <c r="C299" s="387"/>
      <c r="D299" s="40"/>
      <c r="E299" s="40"/>
      <c r="F299" s="580">
        <f>F60</f>
        <v>0</v>
      </c>
      <c r="G299" s="622"/>
      <c r="H299" s="622"/>
      <c r="I299" s="543"/>
    </row>
    <row r="300" spans="1:10" ht="13.5" thickBot="1">
      <c r="A300" s="595"/>
      <c r="B300" s="857" t="s">
        <v>435</v>
      </c>
      <c r="C300" s="858"/>
      <c r="D300" s="857"/>
      <c r="E300" s="596"/>
      <c r="F300" s="859" t="e">
        <f>F298/F299</f>
        <v>#DIV/0!</v>
      </c>
      <c r="G300" s="674"/>
      <c r="H300" s="674"/>
      <c r="I300" s="795"/>
    </row>
    <row r="301" spans="1:10" ht="13.5" thickBot="1"/>
    <row r="302" spans="1:10" ht="15.75">
      <c r="A302" s="638" t="s">
        <v>436</v>
      </c>
      <c r="B302" s="639"/>
      <c r="C302" s="639"/>
      <c r="D302" s="639"/>
      <c r="E302" s="639"/>
      <c r="F302" s="639"/>
      <c r="G302" s="640"/>
      <c r="H302" s="640"/>
      <c r="I302" s="641"/>
    </row>
    <row r="303" spans="1:10">
      <c r="A303" s="563"/>
      <c r="B303" s="40"/>
      <c r="C303" s="387"/>
      <c r="D303" s="40"/>
      <c r="E303" s="40"/>
      <c r="F303" s="40" t="s">
        <v>621</v>
      </c>
      <c r="G303" s="40" t="s">
        <v>206</v>
      </c>
      <c r="H303" s="622"/>
      <c r="I303" s="543" t="s">
        <v>437</v>
      </c>
      <c r="J303" s="682"/>
    </row>
    <row r="304" spans="1:10">
      <c r="A304" s="563" t="s">
        <v>438</v>
      </c>
      <c r="B304" s="40"/>
      <c r="C304" s="387"/>
      <c r="D304" s="40"/>
      <c r="E304" s="40"/>
      <c r="F304" s="683">
        <f>E240</f>
        <v>0</v>
      </c>
      <c r="G304" s="683">
        <f>'10% Package Page 9'!C31+'10% Package Page 9'!C40+'10% Package Page 9'!C52</f>
        <v>0</v>
      </c>
      <c r="H304" s="622"/>
      <c r="I304" s="684" t="e">
        <f>F304/G304</f>
        <v>#DIV/0!</v>
      </c>
      <c r="J304" s="1002" t="e">
        <f>IF($L$218=1,"",IF(I304="N/A","N/A",(IF(I$306&lt;I304,"OK","WATCH"))))</f>
        <v>#DIV/0!</v>
      </c>
    </row>
    <row r="305" spans="1:11">
      <c r="A305" s="563" t="s">
        <v>978</v>
      </c>
      <c r="B305" s="40"/>
      <c r="C305" s="387"/>
      <c r="D305" s="40"/>
      <c r="E305" s="40"/>
      <c r="F305" s="733">
        <f>D239</f>
        <v>0</v>
      </c>
      <c r="G305" s="683">
        <f>'10% Package Page 9'!E31+'10% Package Page 9'!E40+'10% Package Page 9'!E52</f>
        <v>0</v>
      </c>
      <c r="H305" s="622"/>
      <c r="I305" s="684" t="e">
        <f>F305/G305</f>
        <v>#DIV/0!</v>
      </c>
      <c r="J305" s="1002" t="e">
        <f>IF($L$218=1,"",IF(I305="N/A","N/A",(IF(I$306&lt;I305,"OK","WATCH"))))</f>
        <v>#DIV/0!</v>
      </c>
    </row>
    <row r="306" spans="1:11" ht="13.5" thickBot="1">
      <c r="A306" s="570" t="s">
        <v>979</v>
      </c>
      <c r="B306" s="571"/>
      <c r="C306" s="572"/>
      <c r="D306" s="571"/>
      <c r="E306" s="571"/>
      <c r="F306" s="738">
        <f>'10% Package Page 12'!P16+'10% Package Page 12'!P17</f>
        <v>0</v>
      </c>
      <c r="G306" s="674">
        <f>'10% Package Page 12'!P22</f>
        <v>0</v>
      </c>
      <c r="H306" s="674"/>
      <c r="I306" s="685">
        <f>IF(F306=0,0,F306/G306)</f>
        <v>0</v>
      </c>
      <c r="J306" s="1002"/>
    </row>
    <row r="307" spans="1:11">
      <c r="A307" s="686" t="str">
        <f>"% OF " &amp;H307 &amp; "-BDRM HOME UNIT TO TOTAL "&amp;H307&amp;"-BDRM UNITS"</f>
        <v>% OF 0-BDRM HOME UNIT TO TOTAL 0-BDRM UNITS</v>
      </c>
      <c r="B307" s="687"/>
      <c r="C307" s="688"/>
      <c r="D307" s="687"/>
      <c r="E307" s="687"/>
      <c r="F307" s="687">
        <f>IF($A$220=H307,E$220,0)+IF($A$228=H307,E$228,0)+IF($A$229=H307,E$229,0)+IF($A$230=H307,E$230,0)+IF($A$231=H307,E$231,0)+IF($A$232=H307,E$232,0)+IF($A$233=H307,E$233,0)+IF($A$234=H307,E$234,0)+IF($A$235=H307,E$235,0)+IF($A$236=H307,E$236,0)+IF($A$237=H307,E$237,0)+IF($A$238=H307,E$238,0)</f>
        <v>0</v>
      </c>
      <c r="G307" s="687">
        <f>IF(A$256=H307,E$256,0)+IF(A$264=H307,E$264,0)+IF(A$265=H307,E$265,0)+IF(A$266=H307,E$266,0)+IF(A$267=H307,E$267,0)+IF(A$268=H307,E$268,0)+IF(A$269=H307,E$269,0)+IF(A$270=H307,E$270,0)+IF(A$271=H307,E$271,0)+IF(A$272=H307,E$272,0)+IF(A$273=H307,E$273,0)+IF(A$274=H307,E$274,0)</f>
        <v>0</v>
      </c>
      <c r="H307" s="812">
        <v>0</v>
      </c>
      <c r="I307" s="689" t="str">
        <f>IF(F307=0,"N/A",F307/G307)</f>
        <v>N/A</v>
      </c>
      <c r="J307" s="682" t="str">
        <f>IF(I307="N/A","N/A",(IF(I$306&lt;I307,"OK","WATCH")))</f>
        <v>N/A</v>
      </c>
    </row>
    <row r="308" spans="1:11">
      <c r="A308" s="569" t="str">
        <f>"% OF " &amp;H308 &amp; "-BDRM HOME UNIT TO TOTAL "&amp;H308&amp;"-BDRM UNITS"</f>
        <v>% OF 1-BDRM HOME UNIT TO TOTAL 1-BDRM UNITS</v>
      </c>
      <c r="B308" s="40"/>
      <c r="C308" s="387"/>
      <c r="D308" s="40"/>
      <c r="E308" s="40"/>
      <c r="F308" s="40">
        <f>IF($A$220=H308,E$220,0)+IF($A$228=H308,E$228,0)+IF($A$229=H308,E$229,0)+IF($A$230=H308,E$230,0)+IF($A$231=H308,E$231,0)+IF($A$232=H308,E$232,0)+IF($A$233=H308,E$233,0)+IF($A$234=H308,E$234,0)+IF($A$235=H308,E$235,0)+IF($A$236=H308,E$236,0)+IF($A$237=H308,E$237,0)+IF($A$238=H308,E$238,0)</f>
        <v>0</v>
      </c>
      <c r="G308" s="40">
        <f>IF(A$256=H308,E$256,0)+IF(A$264=H308,E$264,0)+IF(A$265=H308,E$265,0)+IF(A$266=H308,E$266,0)+IF(A$267=H308,E$267,0)+IF(A$268=H308,E$268,0)+IF(A$269=H308,E$269,0)+IF(A$270=H308,E$270,0)+IF(A$271=H308,E$271,0)+IF(A$272=H308,E$272,0)+IF(A$273=H308,E$273,0)+IF(A$274=H308,E$274,0)</f>
        <v>0</v>
      </c>
      <c r="H308" s="813">
        <v>1</v>
      </c>
      <c r="I308" s="690" t="str">
        <f>IF(F308=0,"N/A",F308/G308)</f>
        <v>N/A</v>
      </c>
      <c r="J308" s="682" t="str">
        <f>IF(I308="N/A","N/A",(IF(I$306&lt;I308,"OK","WATCH")))</f>
        <v>N/A</v>
      </c>
    </row>
    <row r="309" spans="1:11">
      <c r="A309" s="569" t="str">
        <f>"% OF " &amp;H309 &amp; "-BDRM HOME UNIT TO TOTAL "&amp;H309&amp;"-BDRM UNITS"</f>
        <v>% OF 2-BDRM HOME UNIT TO TOTAL 2-BDRM UNITS</v>
      </c>
      <c r="B309" s="40"/>
      <c r="C309" s="387"/>
      <c r="D309" s="40"/>
      <c r="E309" s="40"/>
      <c r="F309" s="40">
        <f>IF($A$220=H309,E$220,0)+IF($A$228=H309,E$228,0)+IF($A$229=H309,E$229,0)+IF($A$230=H309,E$230,0)+IF($A$231=H309,E$231,0)+IF($A$232=H309,E$232,0)+IF($A$233=H309,E$233,0)+IF($A$234=H309,E$234,0)+IF($A$235=H309,E$235,0)+IF($A$236=H309,E$236,0)+IF($A$237=H309,E$237,0)+IF($A$238=H309,E$238,0)</f>
        <v>0</v>
      </c>
      <c r="G309" s="40">
        <f>IF(A$256=H309,E$256,0)+IF(A$264=H309,E$264,0)+IF(A$265=H309,E$265,0)+IF(A$266=H309,E$266,0)+IF(A$267=H309,E$267,0)+IF(A$268=H309,E$268,0)+IF(A$269=H309,E$269,0)+IF(A$270=H309,E$270,0)+IF(A$271=H309,E$271,0)+IF(A$272=H309,E$272,0)+IF(A$273=H309,E$273,0)+IF(A$274=H309,E$274,0)</f>
        <v>0</v>
      </c>
      <c r="H309" s="813">
        <v>2</v>
      </c>
      <c r="I309" s="690" t="str">
        <f>IF(F309=0,"N/A",F309/G309)</f>
        <v>N/A</v>
      </c>
      <c r="J309" s="682" t="str">
        <f>IF(I309="N/A","N/A",(IF(I$306&lt;I309,"OK","WATCH")))</f>
        <v>N/A</v>
      </c>
    </row>
    <row r="310" spans="1:11">
      <c r="A310" s="569" t="str">
        <f>"% OF " &amp;H310 &amp; "-BDRM HOME UNIT TO TOTAL "&amp;H310&amp;"-BDRM UNITS"</f>
        <v>% OF 3-BDRM HOME UNIT TO TOTAL 3-BDRM UNITS</v>
      </c>
      <c r="B310" s="40"/>
      <c r="C310" s="387"/>
      <c r="D310" s="40"/>
      <c r="E310" s="40"/>
      <c r="F310" s="40">
        <f>IF($A$220=H310,E$220,0)+IF($A$228=H310,E$228,0)+IF($A$229=H310,E$229,0)+IF($A$230=H310,E$230,0)+IF($A$231=H310,E$231,0)+IF($A$232=H310,E$232,0)+IF($A$233=H310,E$233,0)+IF($A$234=H310,E$234,0)+IF($A$235=H310,E$235,0)+IF($A$236=H310,E$236,0)+IF($A$237=H310,E$237,0)+IF($A$238=H310,E$238,0)</f>
        <v>0</v>
      </c>
      <c r="G310" s="40">
        <f>IF(A$256=H310,E$256,0)+IF(A$264=H310,E$264,0)+IF(A$265=H310,E$265,0)+IF(A$266=H310,E$266,0)+IF(A$267=H310,E$267,0)+IF(A$268=H310,E$268,0)+IF(A$269=H310,E$269,0)+IF(A$270=H310,E$270,0)+IF(A$271=H310,E$271,0)+IF(A$272=H310,E$272,0)+IF(A$273=H310,E$273,0)+IF(A$274=H310,E$274,0)</f>
        <v>0</v>
      </c>
      <c r="H310" s="813">
        <v>3</v>
      </c>
      <c r="I310" s="690" t="str">
        <f>IF(F310=0,"N/A",F310/G310)</f>
        <v>N/A</v>
      </c>
      <c r="J310" s="682" t="str">
        <f>IF(I310="N/A","N/A",(IF(I$306&lt;I310,"OK","WATCH")))</f>
        <v>N/A</v>
      </c>
    </row>
    <row r="311" spans="1:11" ht="13.5" thickBot="1">
      <c r="A311" s="570" t="str">
        <f>"% OF " &amp;H311 &amp; "-BDRM HOME UNIT TO TOTAL "&amp;H311&amp;"-BDRM UNITS"</f>
        <v>% OF 4-BDRM HOME UNIT TO TOTAL 4-BDRM UNITS</v>
      </c>
      <c r="B311" s="596"/>
      <c r="C311" s="597"/>
      <c r="D311" s="596"/>
      <c r="E311" s="596"/>
      <c r="F311" s="596">
        <f>IF($A$220=H311,E$220,0)+IF($A$228=H311,E$228,0)+IF($A$229=H311,E$229,0)+IF($A$230=H311,E$230,0)+IF($A$231=H311,E$231,0)+IF($A$232=H311,E$232,0)+IF($A$233=H311,E$233,0)+IF($A$234=H311,E$234,0)+IF($A$235=H311,E$235,0)+IF($A$236=H311,E$236,0)+IF($A$237=H311,E$237,0)+IF($A$238=H311,E$238,0)</f>
        <v>0</v>
      </c>
      <c r="G311" s="596">
        <f>IF(A$256=H311,E$256,0)+IF(A$264=H311,E$264,0)+IF(A$265=H311,E$265,0)+IF(A$266=H311,E$266,0)+IF(A$267=H311,E$267,0)+IF(A$268=H311,E$268,0)+IF(A$269=H311,E$269,0)+IF(A$270=H311,E$270,0)+IF(A$271=H311,E$271,0)+IF(A$272=H311,E$272,0)+IF(A$273=H311,E$273,0)+IF(A$274=H311,E$274,0)</f>
        <v>0</v>
      </c>
      <c r="H311" s="814">
        <v>4</v>
      </c>
      <c r="I311" s="691" t="str">
        <f>IF(F311=0,"N/A",F311/G311)</f>
        <v>N/A</v>
      </c>
      <c r="J311" s="682" t="str">
        <f>IF(I311="N/A","N/A",(IF(I$306&lt;I311,"OK","WATCH")))</f>
        <v>N/A</v>
      </c>
    </row>
    <row r="313" spans="1:11" ht="55.5" customHeight="1">
      <c r="A313" s="798" t="s">
        <v>1012</v>
      </c>
      <c r="B313" s="798"/>
      <c r="C313" s="798"/>
      <c r="D313" s="798"/>
      <c r="E313" s="798"/>
      <c r="F313" s="798"/>
      <c r="G313" s="799"/>
      <c r="H313" s="799"/>
      <c r="I313" s="798"/>
      <c r="J313" s="798"/>
    </row>
    <row r="314" spans="1:11" ht="18">
      <c r="A314" s="885" t="s">
        <v>1073</v>
      </c>
      <c r="B314" s="886"/>
      <c r="C314" s="886"/>
      <c r="D314" s="886"/>
      <c r="E314" s="886"/>
      <c r="F314" s="886"/>
      <c r="G314" s="887"/>
      <c r="H314" s="887"/>
      <c r="I314" s="886"/>
      <c r="J314" s="888"/>
    </row>
    <row r="315" spans="1:11">
      <c r="A315" s="877">
        <f>'Page 5'!J10</f>
        <v>0</v>
      </c>
      <c r="B315" s="580">
        <f>'10% Package Page 4'!K9</f>
        <v>0</v>
      </c>
      <c r="C315" s="182" t="s">
        <v>156</v>
      </c>
      <c r="D315" s="40"/>
      <c r="E315" s="40"/>
      <c r="F315" s="40"/>
      <c r="G315" s="622"/>
      <c r="H315" s="622"/>
      <c r="I315" s="40"/>
      <c r="J315" s="806"/>
      <c r="K315" s="808">
        <f>IF(A315="Yes",1,0)</f>
        <v>0</v>
      </c>
    </row>
    <row r="316" spans="1:11">
      <c r="A316" s="805"/>
      <c r="B316" s="580" t="e">
        <f>'10% Package Page 19'!H42</f>
        <v>#DIV/0!</v>
      </c>
      <c r="C316" s="182" t="s">
        <v>440</v>
      </c>
      <c r="D316" s="40"/>
      <c r="E316" s="40"/>
      <c r="F316" s="40"/>
      <c r="G316" s="622"/>
      <c r="H316" s="622"/>
      <c r="I316" s="40"/>
      <c r="J316" s="806"/>
    </row>
    <row r="317" spans="1:11">
      <c r="A317" s="805"/>
      <c r="B317" s="580" t="e">
        <f>B315-B316</f>
        <v>#DIV/0!</v>
      </c>
      <c r="C317" s="182" t="s">
        <v>363</v>
      </c>
      <c r="D317" s="40"/>
      <c r="E317" s="40"/>
      <c r="F317" s="40"/>
      <c r="G317" s="622"/>
      <c r="H317" s="622"/>
      <c r="I317" s="40"/>
      <c r="J317" s="806"/>
    </row>
    <row r="318" spans="1:11">
      <c r="A318" s="90"/>
      <c r="B318" s="47"/>
      <c r="C318" s="1591" t="s">
        <v>1015</v>
      </c>
      <c r="D318" s="1560"/>
      <c r="E318" s="1560"/>
      <c r="F318" s="1560"/>
      <c r="G318" s="2016"/>
      <c r="H318" s="2016"/>
      <c r="I318" s="1560"/>
      <c r="J318" s="1645"/>
    </row>
    <row r="319" spans="1:11">
      <c r="C319" s="796"/>
      <c r="D319" s="46"/>
      <c r="E319" s="46"/>
      <c r="F319" s="46"/>
      <c r="G319" s="797"/>
      <c r="H319" s="797"/>
      <c r="I319" s="46"/>
      <c r="J319" s="46"/>
    </row>
    <row r="320" spans="1:11" ht="18">
      <c r="A320" s="885" t="s">
        <v>1074</v>
      </c>
      <c r="B320" s="886"/>
      <c r="C320" s="886"/>
      <c r="D320" s="886"/>
      <c r="E320" s="886"/>
      <c r="F320" s="886"/>
      <c r="G320" s="887"/>
      <c r="H320" s="887"/>
      <c r="I320" s="886"/>
      <c r="J320" s="888"/>
    </row>
    <row r="321" spans="1:11">
      <c r="A321" s="877">
        <f>'Page 5'!K15</f>
        <v>0</v>
      </c>
      <c r="B321" s="580">
        <f>'10% Package Page 4'!J11</f>
        <v>0</v>
      </c>
      <c r="C321" s="182" t="s">
        <v>441</v>
      </c>
      <c r="D321" s="40"/>
      <c r="E321" s="40"/>
      <c r="F321" s="40"/>
      <c r="G321" s="622"/>
      <c r="H321" s="622"/>
      <c r="I321" s="40"/>
      <c r="J321" s="806"/>
    </row>
    <row r="322" spans="1:11">
      <c r="A322" s="805"/>
      <c r="B322" s="580">
        <f>'10% Package Page 12'!P16</f>
        <v>0</v>
      </c>
      <c r="C322" s="182" t="s">
        <v>442</v>
      </c>
      <c r="D322" s="40"/>
      <c r="E322" s="40"/>
      <c r="F322" s="40"/>
      <c r="G322" s="622"/>
      <c r="H322" s="622"/>
      <c r="I322" s="40"/>
      <c r="J322" s="806"/>
    </row>
    <row r="323" spans="1:11">
      <c r="A323" s="805"/>
      <c r="B323" s="580">
        <f>'10% Package Page 12'!P17</f>
        <v>0</v>
      </c>
      <c r="C323" s="182" t="s">
        <v>1949</v>
      </c>
      <c r="D323" s="40"/>
      <c r="E323" s="40"/>
      <c r="F323" s="40"/>
      <c r="G323" s="622"/>
      <c r="H323" s="622"/>
      <c r="I323" s="40"/>
      <c r="J323" s="806"/>
    </row>
    <row r="324" spans="1:11">
      <c r="A324" s="805"/>
      <c r="B324" s="580">
        <f>B321-SUM(B322:B323)</f>
        <v>0</v>
      </c>
      <c r="C324" s="182" t="s">
        <v>363</v>
      </c>
      <c r="D324" s="40"/>
      <c r="E324" s="40"/>
      <c r="F324" s="40"/>
      <c r="G324" s="622"/>
      <c r="H324" s="622"/>
      <c r="I324" s="40"/>
      <c r="J324" s="806"/>
    </row>
    <row r="325" spans="1:11">
      <c r="A325" s="805"/>
      <c r="B325" s="40"/>
      <c r="C325" s="2103" t="s">
        <v>2248</v>
      </c>
      <c r="D325" s="2038"/>
      <c r="E325" s="2038"/>
      <c r="F325" s="2038"/>
      <c r="G325" s="2038"/>
      <c r="H325" s="2038"/>
      <c r="I325" s="2038"/>
      <c r="J325" s="2104"/>
    </row>
    <row r="326" spans="1:11">
      <c r="A326" s="90"/>
      <c r="B326" s="47"/>
      <c r="C326" s="2105"/>
      <c r="D326" s="2105"/>
      <c r="E326" s="2105"/>
      <c r="F326" s="2105"/>
      <c r="G326" s="2105"/>
      <c r="H326" s="2105"/>
      <c r="I326" s="2105"/>
      <c r="J326" s="2106"/>
    </row>
    <row r="327" spans="1:11" hidden="1">
      <c r="C327" s="241"/>
    </row>
    <row r="328" spans="1:11" ht="15" hidden="1">
      <c r="A328" s="889" t="s">
        <v>670</v>
      </c>
      <c r="B328" s="890"/>
      <c r="C328" s="890"/>
      <c r="D328" s="890"/>
      <c r="E328" s="890"/>
      <c r="F328" s="890"/>
      <c r="G328" s="891"/>
      <c r="H328" s="891"/>
      <c r="I328" s="890"/>
      <c r="J328" s="892"/>
    </row>
    <row r="329" spans="1:11" hidden="1">
      <c r="A329" s="805"/>
      <c r="B329" s="40">
        <f>'Page 6'!L37</f>
        <v>0</v>
      </c>
      <c r="C329" s="182" t="s">
        <v>1013</v>
      </c>
      <c r="D329" s="40"/>
      <c r="E329" s="40"/>
      <c r="F329" s="40"/>
      <c r="G329" s="622"/>
      <c r="H329" s="622"/>
      <c r="I329" s="40"/>
      <c r="J329" s="806"/>
      <c r="K329" s="1076">
        <f>IF($A$315="Yes",0,5)</f>
        <v>5</v>
      </c>
    </row>
    <row r="330" spans="1:11" hidden="1">
      <c r="A330" s="805"/>
      <c r="B330" s="40">
        <f>'Page 6'!K42</f>
        <v>0</v>
      </c>
      <c r="C330" s="182" t="s">
        <v>1014</v>
      </c>
      <c r="D330" s="40"/>
      <c r="E330" s="40"/>
      <c r="F330" s="40"/>
      <c r="G330" s="622"/>
      <c r="H330" s="622"/>
      <c r="I330" s="40"/>
      <c r="J330" s="806"/>
      <c r="K330" s="1076">
        <f>IF($L$218=1,5,0)</f>
        <v>0</v>
      </c>
    </row>
    <row r="331" spans="1:11" hidden="1">
      <c r="A331" s="805"/>
      <c r="B331" s="40"/>
      <c r="C331" s="182" t="s">
        <v>2249</v>
      </c>
      <c r="D331" s="40"/>
      <c r="E331" s="40"/>
      <c r="F331" s="40"/>
      <c r="G331" s="622"/>
      <c r="H331" s="622"/>
      <c r="I331" s="40"/>
      <c r="J331" s="806"/>
    </row>
    <row r="332" spans="1:11" hidden="1">
      <c r="A332" s="805"/>
      <c r="B332" s="40"/>
      <c r="C332" s="2103" t="s">
        <v>2250</v>
      </c>
      <c r="D332" s="2038"/>
      <c r="E332" s="2038"/>
      <c r="F332" s="2038"/>
      <c r="G332" s="2038"/>
      <c r="H332" s="2038"/>
      <c r="I332" s="2038"/>
      <c r="J332" s="2104"/>
    </row>
    <row r="333" spans="1:11" hidden="1">
      <c r="A333" s="90"/>
      <c r="B333" s="47"/>
      <c r="C333" s="2105"/>
      <c r="D333" s="2105"/>
      <c r="E333" s="2105"/>
      <c r="F333" s="2105"/>
      <c r="G333" s="2105"/>
      <c r="H333" s="2105"/>
      <c r="I333" s="2105"/>
      <c r="J333" s="2106"/>
    </row>
    <row r="335" spans="1:11" ht="15">
      <c r="A335" s="889" t="s">
        <v>1075</v>
      </c>
      <c r="B335" s="890"/>
      <c r="C335" s="890"/>
      <c r="D335" s="890"/>
      <c r="E335" s="890"/>
      <c r="F335" s="890"/>
      <c r="G335" s="891"/>
      <c r="H335" s="891"/>
      <c r="I335" s="890"/>
      <c r="J335" s="892"/>
    </row>
    <row r="336" spans="1:11">
      <c r="A336" s="805"/>
      <c r="B336" s="580">
        <f>'10% Package Page 11'!T76</f>
        <v>0</v>
      </c>
      <c r="C336" s="49" t="s">
        <v>1950</v>
      </c>
      <c r="D336" s="40"/>
      <c r="E336" s="40"/>
      <c r="F336" s="40"/>
      <c r="G336" s="622"/>
      <c r="H336" s="622"/>
      <c r="I336" s="40"/>
      <c r="J336" s="806"/>
    </row>
    <row r="337" spans="1:10">
      <c r="A337" s="805"/>
      <c r="B337" s="580">
        <f>'10% Package Page 14-18'!E113</f>
        <v>0</v>
      </c>
      <c r="C337" s="49" t="s">
        <v>1951</v>
      </c>
      <c r="D337" s="40"/>
      <c r="E337" s="40"/>
      <c r="F337" s="40"/>
      <c r="G337" s="622"/>
      <c r="H337" s="622"/>
      <c r="I337" s="40"/>
      <c r="J337" s="806"/>
    </row>
    <row r="338" spans="1:10">
      <c r="A338" s="805"/>
      <c r="B338" s="580">
        <f>B336-B337</f>
        <v>0</v>
      </c>
      <c r="C338" s="49" t="s">
        <v>363</v>
      </c>
      <c r="D338" s="40"/>
      <c r="E338" s="40"/>
      <c r="F338" s="40"/>
      <c r="G338" s="622"/>
      <c r="H338" s="622"/>
      <c r="I338" s="40"/>
      <c r="J338" s="806"/>
    </row>
    <row r="339" spans="1:10">
      <c r="A339" s="805"/>
      <c r="B339" s="40"/>
      <c r="C339" s="2038" t="s">
        <v>1818</v>
      </c>
      <c r="D339" s="2039"/>
      <c r="E339" s="2039"/>
      <c r="F339" s="2039"/>
      <c r="G339" s="2039"/>
      <c r="H339" s="2039"/>
      <c r="I339" s="2039"/>
      <c r="J339" s="2040"/>
    </row>
    <row r="340" spans="1:10">
      <c r="A340" s="90"/>
      <c r="B340" s="47"/>
      <c r="C340" s="2041"/>
      <c r="D340" s="2041"/>
      <c r="E340" s="2041"/>
      <c r="F340" s="2041"/>
      <c r="G340" s="2041"/>
      <c r="H340" s="2041"/>
      <c r="I340" s="2041"/>
      <c r="J340" s="2042"/>
    </row>
    <row r="341" spans="1:10">
      <c r="C341" s="46"/>
    </row>
    <row r="342" spans="1:10" ht="15">
      <c r="A342" s="889" t="s">
        <v>97</v>
      </c>
      <c r="B342" s="890"/>
      <c r="C342" s="890"/>
      <c r="D342" s="890"/>
      <c r="E342" s="890"/>
      <c r="F342" s="890"/>
      <c r="G342" s="891"/>
      <c r="H342" s="891"/>
      <c r="I342" s="890"/>
      <c r="J342" s="892"/>
    </row>
    <row r="343" spans="1:10">
      <c r="A343" s="805"/>
      <c r="B343" s="580">
        <f>'10% Package Page 12'!P87</f>
        <v>0</v>
      </c>
      <c r="C343" s="49" t="s">
        <v>1490</v>
      </c>
      <c r="D343" s="40"/>
      <c r="E343" s="40"/>
      <c r="F343" s="40"/>
      <c r="G343" s="622"/>
      <c r="H343" s="622"/>
      <c r="I343" s="40"/>
      <c r="J343" s="806"/>
    </row>
    <row r="344" spans="1:10">
      <c r="A344" s="805"/>
      <c r="B344" s="580">
        <f>'10% Package Page 14-18'!E113</f>
        <v>0</v>
      </c>
      <c r="C344" s="49" t="s">
        <v>1951</v>
      </c>
      <c r="D344" s="40"/>
      <c r="E344" s="40"/>
      <c r="F344" s="40"/>
      <c r="G344" s="622"/>
      <c r="H344" s="622"/>
      <c r="I344" s="40"/>
      <c r="J344" s="806"/>
    </row>
    <row r="345" spans="1:10">
      <c r="A345" s="805"/>
      <c r="B345" s="580">
        <f>B343-B344</f>
        <v>0</v>
      </c>
      <c r="C345" s="49" t="s">
        <v>363</v>
      </c>
      <c r="D345" s="40"/>
      <c r="E345" s="40"/>
      <c r="F345" s="40"/>
      <c r="G345" s="622"/>
      <c r="H345" s="622"/>
      <c r="I345" s="40"/>
      <c r="J345" s="806"/>
    </row>
    <row r="346" spans="1:10">
      <c r="A346" s="805"/>
      <c r="B346" s="40"/>
      <c r="C346" s="2038" t="s">
        <v>1819</v>
      </c>
      <c r="D346" s="2039"/>
      <c r="E346" s="2039"/>
      <c r="F346" s="2039"/>
      <c r="G346" s="2039"/>
      <c r="H346" s="2039"/>
      <c r="I346" s="2039"/>
      <c r="J346" s="2040"/>
    </row>
    <row r="347" spans="1:10">
      <c r="A347" s="90"/>
      <c r="B347" s="47"/>
      <c r="C347" s="2041"/>
      <c r="D347" s="2041"/>
      <c r="E347" s="2041"/>
      <c r="F347" s="2041"/>
      <c r="G347" s="2041"/>
      <c r="H347" s="2041"/>
      <c r="I347" s="2041"/>
      <c r="J347" s="2042"/>
    </row>
    <row r="348" spans="1:10">
      <c r="C348" s="46"/>
    </row>
    <row r="349" spans="1:10" ht="15">
      <c r="A349" s="889" t="s">
        <v>98</v>
      </c>
      <c r="B349" s="890"/>
      <c r="C349" s="890"/>
      <c r="D349" s="890"/>
      <c r="E349" s="890"/>
      <c r="F349" s="890"/>
      <c r="G349" s="891"/>
      <c r="H349" s="891"/>
      <c r="I349" s="890"/>
      <c r="J349" s="892"/>
    </row>
    <row r="350" spans="1:10">
      <c r="A350" s="805"/>
      <c r="B350" s="580">
        <f>'10% Package Page 21'!L28</f>
        <v>0</v>
      </c>
      <c r="C350" s="182" t="s">
        <v>565</v>
      </c>
      <c r="D350" s="40"/>
      <c r="E350" s="40"/>
      <c r="F350" s="40"/>
      <c r="G350" s="622"/>
      <c r="H350" s="622"/>
      <c r="I350" s="40"/>
      <c r="J350" s="806"/>
    </row>
    <row r="351" spans="1:10">
      <c r="A351" s="805"/>
      <c r="B351" s="580">
        <f>'10% Package Page 12'!P21</f>
        <v>0</v>
      </c>
      <c r="C351" s="182" t="s">
        <v>566</v>
      </c>
      <c r="D351" s="40"/>
      <c r="E351" s="40"/>
      <c r="F351" s="40"/>
      <c r="G351" s="622"/>
      <c r="H351" s="622"/>
      <c r="I351" s="40"/>
      <c r="J351" s="806"/>
    </row>
    <row r="352" spans="1:10">
      <c r="A352" s="805"/>
      <c r="B352" s="580">
        <f>B350-B351</f>
        <v>0</v>
      </c>
      <c r="C352" s="49" t="s">
        <v>363</v>
      </c>
      <c r="D352" s="40"/>
      <c r="E352" s="40"/>
      <c r="F352" s="40"/>
      <c r="G352" s="622"/>
      <c r="H352" s="622"/>
      <c r="I352" s="40"/>
      <c r="J352" s="806"/>
    </row>
    <row r="353" spans="1:10">
      <c r="A353" s="90"/>
      <c r="B353" s="47"/>
      <c r="C353" s="1591" t="s">
        <v>872</v>
      </c>
      <c r="D353" s="1560"/>
      <c r="E353" s="1560"/>
      <c r="F353" s="1560"/>
      <c r="G353" s="2016"/>
      <c r="H353" s="2016"/>
      <c r="I353" s="1560"/>
      <c r="J353" s="1645"/>
    </row>
    <row r="355" spans="1:10" ht="15" hidden="1">
      <c r="A355" s="889"/>
      <c r="B355" s="890"/>
      <c r="C355" s="890"/>
      <c r="D355" s="890"/>
      <c r="E355" s="890"/>
      <c r="F355" s="890"/>
      <c r="G355" s="891"/>
      <c r="H355" s="891"/>
      <c r="I355" s="890"/>
      <c r="J355" s="892"/>
    </row>
    <row r="356" spans="1:10" hidden="1">
      <c r="A356" s="1004"/>
      <c r="B356" s="49"/>
      <c r="C356" s="182"/>
      <c r="D356" s="92"/>
      <c r="E356" s="92"/>
      <c r="F356" s="92"/>
      <c r="G356" s="92"/>
      <c r="H356" s="92"/>
      <c r="I356" s="92"/>
      <c r="J356" s="1005"/>
    </row>
    <row r="357" spans="1:10" hidden="1">
      <c r="A357" s="1004"/>
      <c r="B357" s="49"/>
      <c r="C357" s="92"/>
      <c r="D357" s="92"/>
      <c r="E357" s="92"/>
      <c r="F357" s="92"/>
      <c r="G357" s="92"/>
      <c r="H357" s="92"/>
      <c r="I357" s="92"/>
      <c r="J357" s="1005"/>
    </row>
    <row r="358" spans="1:10" hidden="1">
      <c r="A358" s="1006"/>
      <c r="B358" s="49"/>
      <c r="C358" s="182"/>
      <c r="D358" s="49"/>
      <c r="E358" s="49"/>
      <c r="F358" s="49"/>
      <c r="G358" s="1007"/>
      <c r="H358" s="1007"/>
      <c r="I358" s="49"/>
      <c r="J358" s="971"/>
    </row>
    <row r="359" spans="1:10" hidden="1">
      <c r="A359" s="1006"/>
      <c r="B359" s="49"/>
      <c r="C359" s="182"/>
      <c r="D359" s="49"/>
      <c r="E359" s="49"/>
      <c r="F359" s="49"/>
      <c r="G359" s="1007"/>
      <c r="H359" s="1007"/>
      <c r="I359" s="49"/>
      <c r="J359" s="971"/>
    </row>
    <row r="360" spans="1:10" hidden="1">
      <c r="A360" s="1006"/>
      <c r="B360" s="49"/>
      <c r="C360" s="901"/>
      <c r="D360" s="1008"/>
      <c r="E360" s="1008"/>
      <c r="F360" s="1008"/>
      <c r="G360" s="1008"/>
      <c r="H360" s="1008"/>
      <c r="I360" s="1008"/>
      <c r="J360" s="1009"/>
    </row>
    <row r="361" spans="1:10" hidden="1">
      <c r="A361" s="1006"/>
      <c r="B361" s="49"/>
      <c r="C361" s="1008"/>
      <c r="D361" s="1008"/>
      <c r="E361" s="1008"/>
      <c r="F361" s="1008"/>
      <c r="G361" s="1008"/>
      <c r="H361" s="1008"/>
      <c r="I361" s="1008"/>
      <c r="J361" s="1009"/>
    </row>
    <row r="362" spans="1:10" hidden="1">
      <c r="A362" s="1006"/>
      <c r="B362" s="49"/>
      <c r="C362" s="1008"/>
      <c r="D362" s="1008"/>
      <c r="E362" s="1008"/>
      <c r="F362" s="1008"/>
      <c r="G362" s="1008"/>
      <c r="H362" s="1008"/>
      <c r="I362" s="1008"/>
      <c r="J362" s="1009"/>
    </row>
    <row r="363" spans="1:10" hidden="1">
      <c r="A363" s="1006"/>
      <c r="B363" s="49"/>
      <c r="C363" s="182"/>
      <c r="D363" s="92"/>
      <c r="E363" s="92"/>
      <c r="F363" s="92"/>
      <c r="G363" s="92"/>
      <c r="H363" s="92"/>
      <c r="I363" s="92"/>
      <c r="J363" s="1005"/>
    </row>
    <row r="364" spans="1:10" hidden="1">
      <c r="A364" s="1006"/>
      <c r="B364" s="49"/>
      <c r="C364" s="92"/>
      <c r="D364" s="92"/>
      <c r="E364" s="92"/>
      <c r="F364" s="92"/>
      <c r="G364" s="92"/>
      <c r="H364" s="92"/>
      <c r="I364" s="92"/>
      <c r="J364" s="1005"/>
    </row>
    <row r="365" spans="1:10" hidden="1">
      <c r="A365" s="1010"/>
      <c r="B365" s="969"/>
      <c r="C365" s="970"/>
      <c r="D365" s="970"/>
      <c r="E365" s="970"/>
      <c r="F365" s="970"/>
      <c r="G365" s="970"/>
      <c r="H365" s="970"/>
      <c r="I365" s="970"/>
      <c r="J365" s="1011"/>
    </row>
    <row r="366" spans="1:10" hidden="1"/>
    <row r="367" spans="1:10" ht="15" hidden="1">
      <c r="A367" s="889" t="s">
        <v>1070</v>
      </c>
      <c r="B367" s="890"/>
      <c r="C367" s="890"/>
      <c r="D367" s="890"/>
      <c r="E367" s="890"/>
      <c r="F367" s="890"/>
      <c r="G367" s="891"/>
      <c r="H367" s="891"/>
      <c r="I367" s="890"/>
      <c r="J367" s="892"/>
    </row>
    <row r="368" spans="1:10" hidden="1">
      <c r="A368" s="877">
        <f>IF('Page 16'!F15&gt;0,1,0)</f>
        <v>1</v>
      </c>
      <c r="B368" s="40"/>
      <c r="C368" s="901" t="s">
        <v>1069</v>
      </c>
      <c r="D368" s="40"/>
      <c r="E368" s="40"/>
      <c r="F368" s="40"/>
      <c r="G368" s="622"/>
      <c r="H368" s="622"/>
      <c r="I368" s="40"/>
      <c r="J368" s="806"/>
    </row>
    <row r="369" spans="1:10" hidden="1">
      <c r="A369" s="877">
        <f>IF('Page 16'!O31&lt;0,1,0)</f>
        <v>0</v>
      </c>
      <c r="B369" s="435" t="str">
        <f>IF(A370=0,"OK","")</f>
        <v/>
      </c>
      <c r="C369" s="901" t="s">
        <v>1071</v>
      </c>
      <c r="D369" s="40"/>
      <c r="E369" s="40"/>
      <c r="F369" s="40"/>
      <c r="G369" s="622"/>
      <c r="H369" s="622"/>
      <c r="I369" s="40"/>
      <c r="J369" s="806"/>
    </row>
    <row r="370" spans="1:10" hidden="1">
      <c r="A370" s="877">
        <f>A368-A369</f>
        <v>1</v>
      </c>
      <c r="B370" s="40"/>
      <c r="C370" s="2103" t="s">
        <v>1659</v>
      </c>
      <c r="D370" s="1504"/>
      <c r="E370" s="1504"/>
      <c r="F370" s="1504"/>
      <c r="G370" s="1504"/>
      <c r="H370" s="1504"/>
      <c r="I370" s="1504"/>
      <c r="J370" s="1640"/>
    </row>
    <row r="371" spans="1:10" hidden="1">
      <c r="A371" s="939"/>
      <c r="B371" s="47"/>
      <c r="C371" s="1505"/>
      <c r="D371" s="1505"/>
      <c r="E371" s="1505"/>
      <c r="F371" s="1505"/>
      <c r="G371" s="1505"/>
      <c r="H371" s="1505"/>
      <c r="I371" s="1505"/>
      <c r="J371" s="1642"/>
    </row>
    <row r="372" spans="1:10" hidden="1"/>
    <row r="373" spans="1:10" ht="15" hidden="1">
      <c r="A373" s="889" t="s">
        <v>1660</v>
      </c>
      <c r="B373" s="890"/>
      <c r="C373" s="890"/>
      <c r="D373" s="890"/>
      <c r="E373" s="890"/>
      <c r="F373" s="890"/>
      <c r="G373" s="891"/>
      <c r="H373" s="891"/>
      <c r="I373" s="890"/>
      <c r="J373" s="892"/>
    </row>
    <row r="374" spans="1:10" hidden="1">
      <c r="A374" s="805"/>
      <c r="B374" s="40"/>
      <c r="C374" s="387"/>
      <c r="D374" s="40"/>
      <c r="E374" s="40"/>
      <c r="F374" s="40"/>
      <c r="G374" s="622"/>
      <c r="H374" s="622"/>
      <c r="I374" s="40"/>
      <c r="J374" s="806"/>
    </row>
    <row r="375" spans="1:10" hidden="1">
      <c r="A375" s="805" t="str">
        <f>IF(B376="Yes","OK","")</f>
        <v/>
      </c>
      <c r="B375" s="40" t="s">
        <v>1024</v>
      </c>
      <c r="C375" s="387"/>
      <c r="D375" s="40"/>
      <c r="E375" s="40"/>
      <c r="F375" s="40"/>
      <c r="G375" s="622"/>
      <c r="H375" s="622"/>
      <c r="I375" s="40"/>
      <c r="J375" s="806"/>
    </row>
    <row r="376" spans="1:10" hidden="1">
      <c r="A376" s="805"/>
      <c r="B376" s="735">
        <f>'Page 6'!V13</f>
        <v>0</v>
      </c>
      <c r="C376" s="387"/>
      <c r="D376" s="40"/>
      <c r="E376" s="40"/>
      <c r="F376" s="40"/>
      <c r="G376" s="622"/>
      <c r="H376" s="622"/>
      <c r="I376" s="40"/>
      <c r="J376" s="806"/>
    </row>
    <row r="377" spans="1:10" hidden="1">
      <c r="A377" s="805" t="str">
        <f>IF(B379="Yes","OK","")</f>
        <v/>
      </c>
      <c r="B377" s="2039" t="s">
        <v>476</v>
      </c>
      <c r="C377" s="1504"/>
      <c r="D377" s="1504"/>
      <c r="E377" s="1504"/>
      <c r="F377" s="1504"/>
      <c r="G377" s="1504"/>
      <c r="H377" s="1504"/>
      <c r="I377" s="1504"/>
      <c r="J377" s="1640"/>
    </row>
    <row r="378" spans="1:10" hidden="1">
      <c r="A378" s="805"/>
      <c r="B378" s="1504"/>
      <c r="C378" s="1504"/>
      <c r="D378" s="1504"/>
      <c r="E378" s="1504"/>
      <c r="F378" s="1504"/>
      <c r="G378" s="1504"/>
      <c r="H378" s="1504"/>
      <c r="I378" s="1504"/>
      <c r="J378" s="1640"/>
    </row>
    <row r="379" spans="1:10" hidden="1">
      <c r="A379" s="805"/>
      <c r="B379" s="735">
        <f>'Page 6'!V15</f>
        <v>0</v>
      </c>
      <c r="C379" s="387"/>
      <c r="D379" s="40"/>
      <c r="E379" s="40"/>
      <c r="F379" s="40"/>
      <c r="G379" s="622"/>
      <c r="H379" s="622"/>
      <c r="I379" s="40"/>
      <c r="J379" s="806"/>
    </row>
    <row r="380" spans="1:10" hidden="1">
      <c r="A380" s="805"/>
      <c r="B380" s="1484" t="s">
        <v>2098</v>
      </c>
      <c r="C380" s="2088"/>
      <c r="D380" s="2088"/>
      <c r="E380" s="2088"/>
      <c r="F380" s="2088"/>
      <c r="G380" s="2088"/>
      <c r="H380" s="2088"/>
      <c r="I380" s="2088"/>
      <c r="J380" s="2089"/>
    </row>
    <row r="381" spans="1:10" hidden="1">
      <c r="A381" s="805"/>
      <c r="B381" s="2088"/>
      <c r="C381" s="2088"/>
      <c r="D381" s="2088"/>
      <c r="E381" s="2088"/>
      <c r="F381" s="2088"/>
      <c r="G381" s="2088"/>
      <c r="H381" s="2088"/>
      <c r="I381" s="2088"/>
      <c r="J381" s="2089"/>
    </row>
    <row r="382" spans="1:10" hidden="1">
      <c r="A382" s="805"/>
      <c r="B382" s="2017" t="s">
        <v>313</v>
      </c>
      <c r="C382" s="2018"/>
      <c r="D382" s="2018"/>
      <c r="E382" s="2018"/>
      <c r="F382" s="2018"/>
      <c r="G382" s="2018"/>
      <c r="H382" s="2018"/>
      <c r="I382" s="2018"/>
      <c r="J382" s="2019"/>
    </row>
    <row r="383" spans="1:10" hidden="1">
      <c r="A383" s="90"/>
      <c r="B383" s="2020"/>
      <c r="C383" s="2020"/>
      <c r="D383" s="2020"/>
      <c r="E383" s="2020"/>
      <c r="F383" s="2020"/>
      <c r="G383" s="2020"/>
      <c r="H383" s="2020"/>
      <c r="I383" s="2020"/>
      <c r="J383" s="2021"/>
    </row>
    <row r="384" spans="1:10" hidden="1"/>
    <row r="385" spans="1:11" ht="15" hidden="1">
      <c r="A385" s="940" t="s">
        <v>490</v>
      </c>
      <c r="B385" s="890" t="s">
        <v>2099</v>
      </c>
      <c r="C385" s="847"/>
      <c r="D385" s="847"/>
      <c r="E385" s="847"/>
      <c r="F385" s="847"/>
      <c r="G385" s="848"/>
      <c r="H385" s="848"/>
      <c r="I385" s="847"/>
      <c r="J385" s="941"/>
    </row>
    <row r="386" spans="1:11" hidden="1">
      <c r="A386" s="805">
        <f>'Page 20'!AD16/12</f>
        <v>45</v>
      </c>
      <c r="B386" s="40" t="s">
        <v>491</v>
      </c>
      <c r="C386" s="387"/>
      <c r="D386" s="40"/>
      <c r="E386" s="40"/>
      <c r="F386" s="40"/>
      <c r="G386" s="622"/>
      <c r="H386" s="622"/>
      <c r="I386" s="40"/>
      <c r="J386" s="806"/>
    </row>
    <row r="387" spans="1:11" hidden="1">
      <c r="A387" s="805" t="e">
        <f>'Page 6'!D42+'Page 6'!K42</f>
        <v>#DIV/0!</v>
      </c>
      <c r="B387" s="40" t="s">
        <v>492</v>
      </c>
      <c r="C387" s="387"/>
      <c r="D387" s="40"/>
      <c r="E387" s="40"/>
      <c r="F387" s="40"/>
      <c r="G387" s="622"/>
      <c r="H387" s="622"/>
      <c r="I387" s="40"/>
      <c r="J387" s="806"/>
    </row>
    <row r="388" spans="1:11" hidden="1">
      <c r="A388" s="877" t="e">
        <f>A386-A387</f>
        <v>#DIV/0!</v>
      </c>
      <c r="B388" s="40"/>
      <c r="C388" s="387"/>
      <c r="D388" s="40"/>
      <c r="E388" s="40"/>
      <c r="F388" s="40"/>
      <c r="G388" s="622"/>
      <c r="H388" s="622"/>
      <c r="I388" s="40"/>
      <c r="J388" s="806"/>
    </row>
    <row r="389" spans="1:11" hidden="1">
      <c r="A389" s="90"/>
      <c r="B389" s="2014" t="s">
        <v>493</v>
      </c>
      <c r="C389" s="2015"/>
      <c r="D389" s="1560"/>
      <c r="E389" s="1560"/>
      <c r="F389" s="1560"/>
      <c r="G389" s="2016"/>
      <c r="H389" s="2016"/>
      <c r="I389" s="1560"/>
      <c r="J389" s="1645"/>
    </row>
    <row r="390" spans="1:11" hidden="1"/>
    <row r="391" spans="1:11" ht="15" hidden="1">
      <c r="A391" s="889" t="s">
        <v>1242</v>
      </c>
      <c r="B391" s="890"/>
      <c r="C391" s="890"/>
      <c r="D391" s="890"/>
      <c r="E391" s="890"/>
      <c r="F391" s="890"/>
      <c r="G391" s="891"/>
      <c r="H391" s="891"/>
      <c r="I391" s="890"/>
      <c r="J391" s="892"/>
    </row>
    <row r="392" spans="1:11" hidden="1">
      <c r="A392" s="805" t="str">
        <f>(IF(A393=0,"OK",""))</f>
        <v>OK</v>
      </c>
      <c r="B392" s="40" t="s">
        <v>1791</v>
      </c>
      <c r="C392" s="387"/>
      <c r="D392" s="40"/>
      <c r="E392" s="40"/>
      <c r="F392" s="40"/>
      <c r="G392" s="622"/>
      <c r="H392" s="622"/>
      <c r="I392" s="40"/>
      <c r="J392" s="806"/>
    </row>
    <row r="393" spans="1:11" hidden="1">
      <c r="A393" s="878">
        <f>'Pages 27-38'!AC109</f>
        <v>0</v>
      </c>
      <c r="B393" s="950" t="s">
        <v>1792</v>
      </c>
      <c r="C393" s="643"/>
      <c r="D393" s="47"/>
      <c r="E393" s="47"/>
      <c r="F393" s="47"/>
      <c r="G393" s="644"/>
      <c r="H393" s="644"/>
      <c r="I393" s="47"/>
      <c r="J393" s="246"/>
    </row>
    <row r="394" spans="1:11" hidden="1"/>
    <row r="395" spans="1:11" ht="15" hidden="1">
      <c r="A395" s="889" t="s">
        <v>2334</v>
      </c>
      <c r="B395" s="890"/>
      <c r="C395" s="890"/>
      <c r="D395" s="890"/>
      <c r="E395" s="890"/>
      <c r="F395" s="890"/>
      <c r="G395" s="891"/>
      <c r="H395" s="891"/>
      <c r="I395" s="890"/>
      <c r="J395" s="892"/>
    </row>
    <row r="396" spans="1:11" hidden="1">
      <c r="A396" s="805" t="str">
        <f>IF(B397="40% of the units in each building must serve households at 50% of the area median IRC (42)(i)(2)(E)(i) ",IF(A397/A398&gt;0.39999,"OK",""),"OK")</f>
        <v>OK</v>
      </c>
      <c r="B396" s="40" t="s">
        <v>2100</v>
      </c>
      <c r="C396" s="387"/>
      <c r="D396" s="40"/>
      <c r="E396" s="40"/>
      <c r="F396" s="40"/>
      <c r="G396" s="622"/>
      <c r="H396" s="622"/>
      <c r="I396" s="40"/>
      <c r="J396" s="806"/>
      <c r="K396" s="1074">
        <f>IF(A396="OK",1,0)</f>
        <v>1</v>
      </c>
    </row>
    <row r="397" spans="1:11" hidden="1">
      <c r="A397" s="953">
        <f>'Page 17'!V31</f>
        <v>0</v>
      </c>
      <c r="B397" s="1020">
        <f>'Page 6'!C21</f>
        <v>0</v>
      </c>
      <c r="C397" s="387"/>
      <c r="D397" s="40"/>
      <c r="E397" s="40"/>
      <c r="F397" s="40"/>
      <c r="G397" s="622"/>
      <c r="H397" s="622"/>
      <c r="I397" s="40"/>
      <c r="J397" s="806"/>
    </row>
    <row r="398" spans="1:11" hidden="1">
      <c r="A398" s="954">
        <f>'Page 17'!C31+'Page 17'!C40+'Page 17'!C52</f>
        <v>0</v>
      </c>
      <c r="B398" s="950" t="s">
        <v>2335</v>
      </c>
      <c r="C398" s="643"/>
      <c r="D398" s="47"/>
      <c r="E398" s="47"/>
      <c r="F398" s="47"/>
      <c r="G398" s="644"/>
      <c r="H398" s="644"/>
      <c r="I398" s="47"/>
      <c r="J398" s="246"/>
    </row>
    <row r="399" spans="1:11" hidden="1"/>
    <row r="400" spans="1:11" ht="15" hidden="1">
      <c r="A400" s="889" t="s">
        <v>1350</v>
      </c>
      <c r="B400" s="890"/>
      <c r="C400" s="890"/>
      <c r="D400" s="890"/>
      <c r="E400" s="890"/>
      <c r="F400" s="890"/>
      <c r="G400" s="891"/>
      <c r="H400" s="891"/>
      <c r="I400" s="890"/>
      <c r="J400" s="892"/>
      <c r="K400" s="1076">
        <f>'Page 5'!S23</f>
        <v>0</v>
      </c>
    </row>
    <row r="401" spans="1:11" hidden="1">
      <c r="A401" s="805" t="e">
        <f>IF(B403&lt;0.1001,"OK","")</f>
        <v>#DIV/0!</v>
      </c>
      <c r="B401" s="40">
        <f>'Page 5'!U15</f>
        <v>0</v>
      </c>
      <c r="C401" s="182" t="s">
        <v>1351</v>
      </c>
      <c r="D401" s="40"/>
      <c r="E401" s="40"/>
      <c r="F401" s="40"/>
      <c r="G401" s="622"/>
      <c r="H401" s="622"/>
      <c r="I401" s="40"/>
      <c r="J401" s="806"/>
    </row>
    <row r="402" spans="1:11" hidden="1">
      <c r="A402" s="805"/>
      <c r="B402" s="40">
        <f>'Page 5'!S23</f>
        <v>0</v>
      </c>
      <c r="C402" s="182" t="s">
        <v>1352</v>
      </c>
      <c r="D402" s="40"/>
      <c r="E402" s="40"/>
      <c r="F402" s="40"/>
      <c r="G402" s="622"/>
      <c r="H402" s="622"/>
      <c r="I402" s="40"/>
      <c r="J402" s="806"/>
    </row>
    <row r="403" spans="1:11" hidden="1">
      <c r="A403" s="90"/>
      <c r="B403" s="1021" t="e">
        <f>B402/B401</f>
        <v>#DIV/0!</v>
      </c>
      <c r="C403" s="643"/>
      <c r="D403" s="47"/>
      <c r="E403" s="47"/>
      <c r="F403" s="47"/>
      <c r="G403" s="644"/>
      <c r="H403" s="644"/>
      <c r="I403" s="47"/>
      <c r="J403" s="246"/>
    </row>
    <row r="404" spans="1:11" hidden="1">
      <c r="A404" s="1022" t="s">
        <v>1353</v>
      </c>
      <c r="B404" s="1012"/>
      <c r="C404" s="1012"/>
      <c r="D404" s="1012"/>
      <c r="E404" s="1012"/>
      <c r="F404" s="1012"/>
      <c r="G404" s="1013"/>
      <c r="H404" s="1013"/>
      <c r="I404" s="1012"/>
      <c r="J404" s="1012"/>
      <c r="K404" s="1077"/>
    </row>
    <row r="405" spans="1:11" ht="15" hidden="1">
      <c r="A405" s="2011"/>
      <c r="B405" s="1811"/>
      <c r="C405" s="1811"/>
      <c r="D405" s="1811"/>
      <c r="E405" s="1811"/>
      <c r="F405" s="1811"/>
      <c r="G405" s="1811"/>
      <c r="H405" s="1811"/>
      <c r="I405" s="1811"/>
      <c r="J405" s="2087"/>
    </row>
    <row r="406" spans="1:11" ht="15" hidden="1">
      <c r="A406" s="1014"/>
      <c r="B406" s="1015"/>
      <c r="C406" s="1015"/>
      <c r="D406" s="1015"/>
      <c r="E406" s="1015"/>
      <c r="F406" s="1015"/>
      <c r="G406" s="1016"/>
      <c r="H406" s="1016"/>
      <c r="I406" s="1015"/>
      <c r="J406" s="1017"/>
    </row>
    <row r="407" spans="1:11" hidden="1">
      <c r="A407" s="877"/>
      <c r="B407" s="40"/>
      <c r="C407" s="387"/>
      <c r="D407" s="40"/>
      <c r="E407" s="40"/>
      <c r="F407" s="40"/>
      <c r="G407" s="622"/>
      <c r="H407" s="622"/>
      <c r="I407" s="40"/>
      <c r="J407" s="806"/>
    </row>
    <row r="408" spans="1:11" hidden="1">
      <c r="A408" s="805"/>
      <c r="B408" s="40"/>
      <c r="C408" s="387"/>
      <c r="D408" s="40"/>
      <c r="E408" s="40"/>
      <c r="F408" s="40"/>
      <c r="G408" s="622"/>
      <c r="H408" s="622"/>
      <c r="I408" s="40"/>
      <c r="J408" s="806"/>
    </row>
    <row r="409" spans="1:11" hidden="1">
      <c r="A409" s="878"/>
      <c r="B409" s="955"/>
      <c r="C409" s="956"/>
      <c r="D409" s="955"/>
      <c r="E409" s="955"/>
      <c r="F409" s="955"/>
      <c r="G409" s="957"/>
      <c r="H409" s="957"/>
      <c r="I409" s="955"/>
      <c r="J409" s="246"/>
    </row>
    <row r="410" spans="1:11" hidden="1">
      <c r="A410" s="805"/>
      <c r="B410" s="40"/>
      <c r="C410" s="387"/>
      <c r="D410" s="40"/>
      <c r="E410" s="40"/>
      <c r="F410" s="40"/>
      <c r="G410" s="622"/>
      <c r="H410" s="622"/>
      <c r="I410" s="40"/>
      <c r="J410" s="806"/>
    </row>
    <row r="411" spans="1:11" ht="15">
      <c r="A411" s="2011" t="s">
        <v>1686</v>
      </c>
      <c r="B411" s="2012"/>
      <c r="C411" s="2012"/>
      <c r="D411" s="2012"/>
      <c r="E411" s="2012"/>
      <c r="F411" s="2012"/>
      <c r="G411" s="2012"/>
      <c r="H411" s="2012"/>
      <c r="I411" s="2012"/>
      <c r="J411" s="2013"/>
    </row>
    <row r="412" spans="1:11">
      <c r="A412" s="877">
        <f>'Page 5'!AD42</f>
        <v>0</v>
      </c>
      <c r="B412" s="580">
        <f>'10% Package Page 14-18'!E22</f>
        <v>0</v>
      </c>
      <c r="C412" s="49" t="s">
        <v>444</v>
      </c>
      <c r="D412" s="40"/>
      <c r="E412" s="40"/>
      <c r="F412" s="40"/>
      <c r="G412" s="622"/>
      <c r="H412" s="622"/>
      <c r="I412" s="40"/>
      <c r="J412" s="806"/>
    </row>
    <row r="413" spans="1:11">
      <c r="A413" s="877">
        <f>IF(A412&gt;0,0,1)</f>
        <v>1</v>
      </c>
      <c r="B413" s="580">
        <f>'10% Package Page 14-18'!E23</f>
        <v>0</v>
      </c>
      <c r="C413" s="49" t="s">
        <v>445</v>
      </c>
      <c r="D413" s="40"/>
      <c r="E413" s="40"/>
      <c r="F413" s="40"/>
      <c r="G413" s="622"/>
      <c r="H413" s="622"/>
      <c r="I413" s="40"/>
      <c r="J413" s="806"/>
    </row>
    <row r="414" spans="1:11">
      <c r="A414" s="877">
        <f>(15000*'10% Package Page 8'!G34)*'10% Package Checks'!A413</f>
        <v>0</v>
      </c>
      <c r="B414" s="580" t="e">
        <f>(B412+B413+A414)/'10% Package Page 8'!G34</f>
        <v>#DIV/0!</v>
      </c>
      <c r="C414" s="40" t="s">
        <v>446</v>
      </c>
      <c r="D414" s="40"/>
      <c r="E414" s="40"/>
      <c r="F414" s="40"/>
      <c r="G414" s="622"/>
      <c r="H414" s="622"/>
      <c r="I414" s="40"/>
      <c r="J414" s="806"/>
    </row>
    <row r="415" spans="1:11">
      <c r="A415" s="805"/>
      <c r="B415" s="40"/>
      <c r="C415" s="182" t="s">
        <v>1487</v>
      </c>
      <c r="D415" s="40"/>
      <c r="E415" s="40"/>
      <c r="F415" s="40"/>
      <c r="G415" s="622"/>
      <c r="H415" s="622"/>
      <c r="I415" s="40"/>
      <c r="J415" s="806"/>
    </row>
    <row r="416" spans="1:11">
      <c r="A416" s="878"/>
      <c r="B416" s="955"/>
      <c r="C416" s="1018" t="s">
        <v>2101</v>
      </c>
      <c r="D416" s="955"/>
      <c r="E416" s="955"/>
      <c r="F416" s="955"/>
      <c r="G416" s="957"/>
      <c r="H416" s="957"/>
      <c r="I416" s="955"/>
      <c r="J416" s="1019"/>
    </row>
    <row r="418" spans="1:19" ht="15">
      <c r="A418" s="889" t="s">
        <v>42</v>
      </c>
      <c r="B418" s="847"/>
      <c r="C418" s="847"/>
      <c r="D418" s="847"/>
      <c r="E418" s="847"/>
      <c r="F418" s="847"/>
      <c r="G418" s="848"/>
      <c r="H418" s="848"/>
      <c r="I418" s="847"/>
      <c r="J418" s="941"/>
      <c r="K418" s="22"/>
      <c r="L418" s="22"/>
      <c r="M418" s="22"/>
    </row>
    <row r="419" spans="1:19">
      <c r="A419" s="1121">
        <f>'10% Package Page 9'!W32</f>
        <v>0</v>
      </c>
      <c r="B419" s="950" t="s">
        <v>43</v>
      </c>
      <c r="C419" s="1122"/>
      <c r="D419" s="1123"/>
      <c r="E419" s="1123"/>
      <c r="F419" s="1123"/>
      <c r="G419" s="1124"/>
      <c r="H419" s="1124"/>
      <c r="I419" s="1123"/>
      <c r="J419" s="1125"/>
      <c r="K419" s="22"/>
      <c r="L419" s="22"/>
      <c r="M419" s="22"/>
    </row>
    <row r="420" spans="1:19">
      <c r="K420" s="22"/>
      <c r="L420" s="22"/>
      <c r="M420" s="22"/>
    </row>
    <row r="421" spans="1:19" ht="15">
      <c r="A421" s="889" t="s">
        <v>45</v>
      </c>
      <c r="B421" s="847"/>
      <c r="C421" s="847"/>
      <c r="D421" s="847"/>
      <c r="E421" s="847"/>
      <c r="F421" s="847"/>
      <c r="G421" s="848"/>
      <c r="H421" s="848"/>
      <c r="I421" s="847"/>
      <c r="J421" s="941"/>
      <c r="K421" s="811">
        <f>'10% Package Page 9'!T31</f>
        <v>0</v>
      </c>
      <c r="L421" s="808"/>
      <c r="M421" s="22"/>
    </row>
    <row r="422" spans="1:19">
      <c r="A422" s="877">
        <f>'10% Package Page 9'!X32</f>
        <v>0</v>
      </c>
      <c r="B422" s="735" t="s">
        <v>46</v>
      </c>
      <c r="C422" s="387"/>
      <c r="D422" s="40"/>
      <c r="E422" s="40"/>
      <c r="F422" s="40"/>
      <c r="G422" s="622"/>
      <c r="H422" s="622"/>
      <c r="I422" s="40"/>
      <c r="J422" s="806"/>
      <c r="K422" s="811">
        <f>'10% Package Page 9'!M33</f>
        <v>0</v>
      </c>
      <c r="L422" s="808">
        <f>IF(L423=1,IF(K423&lt;40%,1,0),0)</f>
        <v>0</v>
      </c>
      <c r="M422" s="22"/>
    </row>
    <row r="423" spans="1:19">
      <c r="A423" s="1157">
        <f>IF(K422&gt;0,K423,21%)</f>
        <v>0.21</v>
      </c>
      <c r="B423" s="1020" t="s">
        <v>48</v>
      </c>
      <c r="C423" s="1158"/>
      <c r="D423" s="1159"/>
      <c r="E423" s="1159"/>
      <c r="F423" s="1159"/>
      <c r="G423" s="1160"/>
      <c r="H423" s="1160"/>
      <c r="I423" s="1159"/>
      <c r="J423" s="1161"/>
      <c r="K423" s="1120" t="e">
        <f>K421/K422</f>
        <v>#DIV/0!</v>
      </c>
      <c r="L423" s="808">
        <f>IF(B397=K424,1,0)</f>
        <v>0</v>
      </c>
      <c r="M423" s="22"/>
    </row>
    <row r="424" spans="1:19">
      <c r="A424" s="1126" t="e">
        <f>K423</f>
        <v>#DIV/0!</v>
      </c>
      <c r="B424" s="950" t="s">
        <v>2077</v>
      </c>
      <c r="C424" s="1162"/>
      <c r="D424" s="1163"/>
      <c r="E424" s="1163"/>
      <c r="F424" s="1163"/>
      <c r="G424" s="1164"/>
      <c r="H424" s="1164"/>
      <c r="I424" s="1163"/>
      <c r="J424" s="1165"/>
      <c r="K424" s="808" t="s">
        <v>2078</v>
      </c>
      <c r="L424" s="808"/>
      <c r="M424" s="22"/>
    </row>
    <row r="426" spans="1:19" ht="15">
      <c r="A426" s="2011" t="s">
        <v>1663</v>
      </c>
      <c r="B426" s="1811"/>
      <c r="C426" s="1811"/>
      <c r="D426" s="1811"/>
      <c r="E426" s="1811"/>
      <c r="F426" s="1811"/>
      <c r="G426" s="1811"/>
      <c r="H426" s="1811"/>
      <c r="I426" s="1811"/>
      <c r="J426" s="2087"/>
      <c r="K426" s="808"/>
      <c r="L426" s="808" t="s">
        <v>1664</v>
      </c>
      <c r="M426" s="808" t="s">
        <v>1665</v>
      </c>
      <c r="N426" s="808"/>
      <c r="O426" s="1182"/>
      <c r="P426" s="1182"/>
      <c r="Q426" s="22"/>
      <c r="R426" s="22"/>
      <c r="S426" s="22"/>
    </row>
    <row r="427" spans="1:19">
      <c r="A427" s="877" t="str">
        <f>IF(K429+L428+M428=4,"OK","")</f>
        <v/>
      </c>
      <c r="B427" s="40" t="s">
        <v>2105</v>
      </c>
      <c r="C427" s="387"/>
      <c r="D427" s="40"/>
      <c r="E427" s="40"/>
      <c r="F427" s="40"/>
      <c r="G427" s="622"/>
      <c r="H427" s="622"/>
      <c r="I427" s="40"/>
      <c r="J427" s="806"/>
      <c r="K427" s="808">
        <f>'Page 5'!AB10</f>
        <v>0</v>
      </c>
      <c r="L427" s="1120">
        <f>'10% Package Page 12'!X16</f>
        <v>0.03</v>
      </c>
      <c r="M427" s="808">
        <f>'10% Package Page 12'!AD16</f>
        <v>540</v>
      </c>
      <c r="N427" s="808"/>
      <c r="O427" s="1182"/>
      <c r="P427" s="1182"/>
      <c r="Q427" s="22"/>
      <c r="R427" s="22"/>
      <c r="S427" s="22"/>
    </row>
    <row r="428" spans="1:19">
      <c r="A428" s="1181">
        <f>L427</f>
        <v>0.03</v>
      </c>
      <c r="B428" s="40" t="s">
        <v>1666</v>
      </c>
      <c r="C428" s="387"/>
      <c r="D428" s="40"/>
      <c r="E428" s="40"/>
      <c r="F428" s="40"/>
      <c r="G428" s="622"/>
      <c r="H428" s="622"/>
      <c r="I428" s="40"/>
      <c r="J428" s="806"/>
      <c r="K428" s="808">
        <f>'Page 5'!AB15</f>
        <v>0</v>
      </c>
      <c r="L428" s="808">
        <f>IF(L427&gt;2.99999%,1,0)</f>
        <v>1</v>
      </c>
      <c r="M428" s="808">
        <f>IF(M427=480,1,0)</f>
        <v>0</v>
      </c>
      <c r="N428" s="808"/>
      <c r="O428" s="1182"/>
      <c r="P428" s="1182"/>
      <c r="Q428" s="22"/>
      <c r="R428" s="22"/>
      <c r="S428" s="22"/>
    </row>
    <row r="429" spans="1:19">
      <c r="A429" s="805">
        <f>M427</f>
        <v>540</v>
      </c>
      <c r="B429" s="40" t="s">
        <v>1667</v>
      </c>
      <c r="C429" s="387"/>
      <c r="D429" s="40"/>
      <c r="E429" s="40"/>
      <c r="F429" s="40"/>
      <c r="G429" s="622"/>
      <c r="H429" s="622"/>
      <c r="I429" s="40"/>
      <c r="J429" s="806"/>
      <c r="K429" s="808">
        <f>SUM(K427:K428)</f>
        <v>0</v>
      </c>
      <c r="L429" s="808"/>
      <c r="M429" s="808"/>
      <c r="N429" s="808"/>
      <c r="O429" s="1182"/>
      <c r="P429" s="1182"/>
      <c r="Q429" s="22"/>
      <c r="R429" s="22"/>
      <c r="S429" s="22"/>
    </row>
    <row r="430" spans="1:19">
      <c r="A430" s="90"/>
      <c r="B430" s="2111" t="s">
        <v>1668</v>
      </c>
      <c r="C430" s="2112"/>
      <c r="D430" s="2112"/>
      <c r="E430" s="2112"/>
      <c r="F430" s="2112"/>
      <c r="G430" s="2112"/>
      <c r="H430" s="2112"/>
      <c r="I430" s="2112"/>
      <c r="J430" s="246"/>
      <c r="K430" s="808">
        <f>IF(K429=2,0,1)</f>
        <v>1</v>
      </c>
      <c r="L430" s="808">
        <f>IF(L427&gt;2.9999%,0,1)</f>
        <v>0</v>
      </c>
      <c r="M430" s="808">
        <f>IF(M427=480,0,1)</f>
        <v>1</v>
      </c>
      <c r="N430" s="808">
        <f>SUM(K430:M430)</f>
        <v>2</v>
      </c>
      <c r="O430" s="1182"/>
      <c r="P430" s="1182"/>
      <c r="Q430" s="22"/>
      <c r="R430" s="22"/>
      <c r="S430" s="22"/>
    </row>
  </sheetData>
  <sheetProtection password="FEF7" sheet="1" objects="1" scenarios="1"/>
  <mergeCells count="69">
    <mergeCell ref="A15:B15"/>
    <mergeCell ref="C15:D15"/>
    <mergeCell ref="A3:J3"/>
    <mergeCell ref="A13:E13"/>
    <mergeCell ref="G13:I13"/>
    <mergeCell ref="A14:B14"/>
    <mergeCell ref="C14:D14"/>
    <mergeCell ref="A23:B23"/>
    <mergeCell ref="C23:D23"/>
    <mergeCell ref="A16:B16"/>
    <mergeCell ref="C16:D16"/>
    <mergeCell ref="A17:B17"/>
    <mergeCell ref="C17:D17"/>
    <mergeCell ref="A18:B18"/>
    <mergeCell ref="C18:D18"/>
    <mergeCell ref="A19:B19"/>
    <mergeCell ref="C19:D19"/>
    <mergeCell ref="A21:D21"/>
    <mergeCell ref="A22:B22"/>
    <mergeCell ref="C22:D22"/>
    <mergeCell ref="H42:J44"/>
    <mergeCell ref="A24:B24"/>
    <mergeCell ref="C24:D24"/>
    <mergeCell ref="A25:B25"/>
    <mergeCell ref="C25:D25"/>
    <mergeCell ref="A26:B26"/>
    <mergeCell ref="C26:D26"/>
    <mergeCell ref="A27:B27"/>
    <mergeCell ref="C27:D27"/>
    <mergeCell ref="A32:J32"/>
    <mergeCell ref="A35:G35"/>
    <mergeCell ref="H38:J40"/>
    <mergeCell ref="A210:G210"/>
    <mergeCell ref="H210:J214"/>
    <mergeCell ref="H46:J48"/>
    <mergeCell ref="A51:G51"/>
    <mergeCell ref="H74:J76"/>
    <mergeCell ref="I144:I154"/>
    <mergeCell ref="I163:I183"/>
    <mergeCell ref="A192:G192"/>
    <mergeCell ref="A81:G81"/>
    <mergeCell ref="A95:G95"/>
    <mergeCell ref="A106:G106"/>
    <mergeCell ref="H106:J110"/>
    <mergeCell ref="A426:J426"/>
    <mergeCell ref="B430:I430"/>
    <mergeCell ref="C353:J353"/>
    <mergeCell ref="H250:J252"/>
    <mergeCell ref="I255:I275"/>
    <mergeCell ref="C318:J318"/>
    <mergeCell ref="C325:J326"/>
    <mergeCell ref="C332:J333"/>
    <mergeCell ref="C339:J340"/>
    <mergeCell ref="A1:J1"/>
    <mergeCell ref="B389:J389"/>
    <mergeCell ref="A405:J405"/>
    <mergeCell ref="A411:J411"/>
    <mergeCell ref="C370:J371"/>
    <mergeCell ref="B377:J378"/>
    <mergeCell ref="B380:J381"/>
    <mergeCell ref="B382:J383"/>
    <mergeCell ref="A244:G244"/>
    <mergeCell ref="C346:J347"/>
    <mergeCell ref="H219:I241"/>
    <mergeCell ref="H196:J198"/>
    <mergeCell ref="H199:J201"/>
    <mergeCell ref="A203:G203"/>
    <mergeCell ref="H203:J205"/>
    <mergeCell ref="H206:J208"/>
  </mergeCells>
  <phoneticPr fontId="5" type="noConversion"/>
  <conditionalFormatting sqref="A286:I286">
    <cfRule type="expression" dxfId="272" priority="1" stopIfTrue="1">
      <formula>$G$188&lt;0</formula>
    </cfRule>
    <cfRule type="expression" dxfId="271" priority="2" stopIfTrue="1">
      <formula>$I$188&lt;0</formula>
    </cfRule>
  </conditionalFormatting>
  <conditionalFormatting sqref="A217 G217">
    <cfRule type="expression" dxfId="270" priority="3" stopIfTrue="1">
      <formula>$G$216&lt;76%</formula>
    </cfRule>
    <cfRule type="expression" dxfId="269" priority="4" stopIfTrue="1">
      <formula>$G$216&gt;79</formula>
    </cfRule>
  </conditionalFormatting>
  <conditionalFormatting sqref="B217:F217">
    <cfRule type="expression" dxfId="268" priority="5" stopIfTrue="1">
      <formula>$G$216&lt;76</formula>
    </cfRule>
    <cfRule type="expression" dxfId="267" priority="6" stopIfTrue="1">
      <formula>$G$216&gt;79</formula>
    </cfRule>
  </conditionalFormatting>
  <conditionalFormatting sqref="H203:J205">
    <cfRule type="expression" dxfId="266" priority="7" stopIfTrue="1">
      <formula>$E$206&gt;$F$9</formula>
    </cfRule>
  </conditionalFormatting>
  <conditionalFormatting sqref="H206:J208">
    <cfRule type="expression" dxfId="265" priority="8" stopIfTrue="1">
      <formula>$E$206&lt;$F$9</formula>
    </cfRule>
  </conditionalFormatting>
  <conditionalFormatting sqref="I255:I281">
    <cfRule type="expression" dxfId="264" priority="9" stopIfTrue="1">
      <formula>$G$286&lt;0</formula>
    </cfRule>
  </conditionalFormatting>
  <conditionalFormatting sqref="B159:F160 H159:H160">
    <cfRule type="expression" dxfId="263" priority="10" stopIfTrue="1">
      <formula>$I$159&lt;110%</formula>
    </cfRule>
    <cfRule type="expression" dxfId="262" priority="11" stopIfTrue="1">
      <formula>$I$159&gt;125%</formula>
    </cfRule>
  </conditionalFormatting>
  <conditionalFormatting sqref="A159:A160 I159:I160">
    <cfRule type="expression" dxfId="261" priority="12" stopIfTrue="1">
      <formula>$I$159&lt;115%</formula>
    </cfRule>
    <cfRule type="expression" dxfId="260" priority="13" stopIfTrue="1">
      <formula>$I$159&gt;125%</formula>
    </cfRule>
  </conditionalFormatting>
  <conditionalFormatting sqref="G159:G160">
    <cfRule type="expression" dxfId="259" priority="14" stopIfTrue="1">
      <formula>$G$159&lt;115%</formula>
    </cfRule>
    <cfRule type="expression" dxfId="258" priority="15" stopIfTrue="1">
      <formula>$G$159&gt;125%</formula>
    </cfRule>
  </conditionalFormatting>
  <conditionalFormatting sqref="A110:G111">
    <cfRule type="expression" dxfId="257" priority="16" stopIfTrue="1">
      <formula>$G$110&lt;0</formula>
    </cfRule>
  </conditionalFormatting>
  <conditionalFormatting sqref="A40:G40">
    <cfRule type="expression" dxfId="256" priority="17" stopIfTrue="1">
      <formula>$F$40&lt;0</formula>
    </cfRule>
    <cfRule type="expression" dxfId="255" priority="18" stopIfTrue="1">
      <formula>$G$39&lt;6%</formula>
    </cfRule>
  </conditionalFormatting>
  <conditionalFormatting sqref="A44:G44">
    <cfRule type="expression" dxfId="254" priority="19" stopIfTrue="1">
      <formula>$F$44&lt;0</formula>
    </cfRule>
    <cfRule type="expression" dxfId="253" priority="20" stopIfTrue="1">
      <formula>$G$43&lt;2%</formula>
    </cfRule>
  </conditionalFormatting>
  <conditionalFormatting sqref="A48:G48">
    <cfRule type="expression" dxfId="252" priority="21" stopIfTrue="1">
      <formula>$F$48&lt;0</formula>
    </cfRule>
    <cfRule type="expression" dxfId="251" priority="22" stopIfTrue="1">
      <formula>$G$47&lt;6%</formula>
    </cfRule>
  </conditionalFormatting>
  <conditionalFormatting sqref="I144:I154">
    <cfRule type="expression" dxfId="250" priority="23" stopIfTrue="1">
      <formula>$I$159&lt;115%</formula>
    </cfRule>
    <cfRule type="expression" dxfId="249" priority="24" stopIfTrue="1">
      <formula>$I$159&gt;125%</formula>
    </cfRule>
  </conditionalFormatting>
  <conditionalFormatting sqref="H38:J40">
    <cfRule type="expression" dxfId="248" priority="25" stopIfTrue="1">
      <formula>$G$39&gt;6%</formula>
    </cfRule>
  </conditionalFormatting>
  <conditionalFormatting sqref="H42:J44">
    <cfRule type="expression" dxfId="247" priority="26" stopIfTrue="1">
      <formula>$G$43&gt;2%</formula>
    </cfRule>
  </conditionalFormatting>
  <conditionalFormatting sqref="H46:J48">
    <cfRule type="expression" dxfId="246" priority="27" stopIfTrue="1">
      <formula>$G$47&gt;6%</formula>
    </cfRule>
  </conditionalFormatting>
  <conditionalFormatting sqref="F6:F7">
    <cfRule type="cellIs" dxfId="245" priority="28" stopIfTrue="1" operator="greaterThanOrEqual">
      <formula>0</formula>
    </cfRule>
    <cfRule type="cellIs" dxfId="244" priority="29" stopIfTrue="1" operator="lessThanOrEqual">
      <formula>0</formula>
    </cfRule>
  </conditionalFormatting>
  <conditionalFormatting sqref="I184:I189 H163:H189 A188:G189">
    <cfRule type="expression" dxfId="243" priority="30" stopIfTrue="1">
      <formula>$G$188&lt;0</formula>
    </cfRule>
    <cfRule type="expression" dxfId="242" priority="31" stopIfTrue="1">
      <formula>$I$188&lt;0</formula>
    </cfRule>
    <cfRule type="expression" dxfId="241" priority="32" stopIfTrue="1">
      <formula>$L$162=1</formula>
    </cfRule>
  </conditionalFormatting>
  <conditionalFormatting sqref="A211:G215 A163:G187">
    <cfRule type="expression" dxfId="240" priority="33" stopIfTrue="1">
      <formula>$L$162=1</formula>
    </cfRule>
  </conditionalFormatting>
  <conditionalFormatting sqref="A216 G216">
    <cfRule type="expression" dxfId="239" priority="34" stopIfTrue="1">
      <formula>$G$216&lt;76%</formula>
    </cfRule>
    <cfRule type="expression" dxfId="238" priority="35" stopIfTrue="1">
      <formula>$G$216&gt;79</formula>
    </cfRule>
    <cfRule type="expression" dxfId="237" priority="36" stopIfTrue="1">
      <formula>$L$162=1</formula>
    </cfRule>
  </conditionalFormatting>
  <conditionalFormatting sqref="B216:F216">
    <cfRule type="expression" dxfId="236" priority="37" stopIfTrue="1">
      <formula>$G$216&lt;76</formula>
    </cfRule>
    <cfRule type="expression" dxfId="235" priority="38" stopIfTrue="1">
      <formula>$G$216&gt;79</formula>
    </cfRule>
    <cfRule type="expression" dxfId="234" priority="39" stopIfTrue="1">
      <formula>$L$162=1</formula>
    </cfRule>
  </conditionalFormatting>
  <conditionalFormatting sqref="A219:G242">
    <cfRule type="expression" dxfId="233" priority="40" stopIfTrue="1">
      <formula>$G$242&lt;0</formula>
    </cfRule>
    <cfRule type="expression" dxfId="232" priority="41" stopIfTrue="1">
      <formula>$L$218=1</formula>
    </cfRule>
  </conditionalFormatting>
  <conditionalFormatting sqref="H242:I242">
    <cfRule type="expression" dxfId="231" priority="42" stopIfTrue="1">
      <formula>$G$242&lt;0</formula>
    </cfRule>
    <cfRule type="expression" dxfId="230" priority="43" stopIfTrue="1">
      <formula>$L$218=1</formula>
    </cfRule>
  </conditionalFormatting>
  <conditionalFormatting sqref="H219:I241">
    <cfRule type="expression" dxfId="229" priority="44" stopIfTrue="1">
      <formula>$G$242&lt;0</formula>
    </cfRule>
    <cfRule type="expression" dxfId="228" priority="45" stopIfTrue="1">
      <formula>$L$218=1</formula>
    </cfRule>
  </conditionalFormatting>
  <conditionalFormatting sqref="A244:G252">
    <cfRule type="expression" dxfId="227" priority="46" stopIfTrue="1">
      <formula>$G$251="no"</formula>
    </cfRule>
    <cfRule type="expression" dxfId="226" priority="47" stopIfTrue="1">
      <formula>$L$218=1</formula>
    </cfRule>
  </conditionalFormatting>
  <conditionalFormatting sqref="I244:I248">
    <cfRule type="expression" dxfId="225" priority="48" stopIfTrue="1">
      <formula>$L$218=1</formula>
    </cfRule>
  </conditionalFormatting>
  <conditionalFormatting sqref="A302:G311 H302:H306 I302:I311 J302:J303 J307:J311">
    <cfRule type="cellIs" dxfId="224" priority="49" stopIfTrue="1" operator="equal">
      <formula>"WATCH"</formula>
    </cfRule>
    <cfRule type="expression" dxfId="223" priority="50" stopIfTrue="1">
      <formula>$L$218=1</formula>
    </cfRule>
  </conditionalFormatting>
  <conditionalFormatting sqref="H307:H311 J304:J306">
    <cfRule type="cellIs" dxfId="222" priority="51" stopIfTrue="1" operator="equal">
      <formula>"WATCH"</formula>
    </cfRule>
    <cfRule type="expression" dxfId="221" priority="52" stopIfTrue="1">
      <formula>$L$218=1</formula>
    </cfRule>
  </conditionalFormatting>
  <conditionalFormatting sqref="H106:J110">
    <cfRule type="expression" dxfId="220" priority="53" stopIfTrue="1">
      <formula>$G$110&lt;0</formula>
    </cfRule>
  </conditionalFormatting>
  <conditionalFormatting sqref="C368">
    <cfRule type="expression" dxfId="219" priority="54" stopIfTrue="1">
      <formula>$A$368=0</formula>
    </cfRule>
  </conditionalFormatting>
  <conditionalFormatting sqref="C369">
    <cfRule type="expression" dxfId="218" priority="55" stopIfTrue="1">
      <formula>$A$368&gt;0</formula>
    </cfRule>
  </conditionalFormatting>
  <conditionalFormatting sqref="B382:J383">
    <cfRule type="expression" dxfId="217" priority="56" stopIfTrue="1">
      <formula>$B$379="No"</formula>
    </cfRule>
  </conditionalFormatting>
  <conditionalFormatting sqref="I163:I183">
    <cfRule type="expression" dxfId="216" priority="57" stopIfTrue="1">
      <formula>$G$188&lt;0</formula>
    </cfRule>
    <cfRule type="expression" dxfId="215" priority="58" stopIfTrue="1">
      <formula>$L$162=1</formula>
    </cfRule>
  </conditionalFormatting>
  <conditionalFormatting sqref="A314:J317">
    <cfRule type="expression" dxfId="214" priority="59" stopIfTrue="1">
      <formula>$A$315="No"</formula>
    </cfRule>
  </conditionalFormatting>
  <conditionalFormatting sqref="A318:J318">
    <cfRule type="expression" dxfId="213" priority="60" stopIfTrue="1">
      <formula>$B$317&gt;5</formula>
    </cfRule>
    <cfRule type="expression" dxfId="212" priority="61" stopIfTrue="1">
      <formula>$A$315="No"</formula>
    </cfRule>
  </conditionalFormatting>
  <conditionalFormatting sqref="A320:J324">
    <cfRule type="expression" dxfId="211" priority="62" stopIfTrue="1">
      <formula>$A$321="No"</formula>
    </cfRule>
  </conditionalFormatting>
  <conditionalFormatting sqref="A325:J326">
    <cfRule type="expression" dxfId="210" priority="63" stopIfTrue="1">
      <formula>$B$324&gt;0</formula>
    </cfRule>
    <cfRule type="expression" dxfId="209" priority="64" stopIfTrue="1">
      <formula>$B$324&lt;0</formula>
    </cfRule>
    <cfRule type="expression" dxfId="208" priority="65" stopIfTrue="1">
      <formula>$A$321="No"</formula>
    </cfRule>
  </conditionalFormatting>
  <conditionalFormatting sqref="A339:J340">
    <cfRule type="expression" dxfId="207" priority="66" stopIfTrue="1">
      <formula>$B$338&gt;0</formula>
    </cfRule>
    <cfRule type="expression" dxfId="206" priority="67" stopIfTrue="1">
      <formula>$B$338&lt;0</formula>
    </cfRule>
  </conditionalFormatting>
  <conditionalFormatting sqref="A346:J347">
    <cfRule type="expression" dxfId="205" priority="68" stopIfTrue="1">
      <formula>$B$345&gt;0</formula>
    </cfRule>
    <cfRule type="expression" dxfId="204" priority="69" stopIfTrue="1">
      <formula>$B$345&lt;0</formula>
    </cfRule>
  </conditionalFormatting>
  <conditionalFormatting sqref="B370:J371 A371">
    <cfRule type="expression" dxfId="203" priority="70" stopIfTrue="1">
      <formula>$A$370&gt;0</formula>
    </cfRule>
  </conditionalFormatting>
  <conditionalFormatting sqref="A370">
    <cfRule type="expression" dxfId="202" priority="71" stopIfTrue="1">
      <formula>$A$370&gt;0</formula>
    </cfRule>
  </conditionalFormatting>
  <conditionalFormatting sqref="A380:J381">
    <cfRule type="expression" dxfId="201" priority="72" stopIfTrue="1">
      <formula>$B$376="No"</formula>
    </cfRule>
  </conditionalFormatting>
  <conditionalFormatting sqref="B393:J393">
    <cfRule type="expression" dxfId="200" priority="73" stopIfTrue="1">
      <formula>$A$393&gt;0</formula>
    </cfRule>
  </conditionalFormatting>
  <conditionalFormatting sqref="A398:J398">
    <cfRule type="expression" dxfId="199" priority="74" stopIfTrue="1">
      <formula>$A$397/$A$398&lt;0.4</formula>
    </cfRule>
  </conditionalFormatting>
  <conditionalFormatting sqref="A404:J404">
    <cfRule type="expression" dxfId="198" priority="75" stopIfTrue="1">
      <formula>$B$403&gt;0.1</formula>
    </cfRule>
  </conditionalFormatting>
  <conditionalFormatting sqref="A409:J409">
    <cfRule type="expression" dxfId="197" priority="76" stopIfTrue="1">
      <formula>$A$407&lt;5</formula>
    </cfRule>
  </conditionalFormatting>
  <conditionalFormatting sqref="A332:J333">
    <cfRule type="expression" dxfId="196" priority="77" stopIfTrue="1">
      <formula>$B$329+$K$329&lt;5</formula>
    </cfRule>
    <cfRule type="expression" dxfId="195" priority="78" stopIfTrue="1">
      <formula>$B$330+$K$330&lt;5</formula>
    </cfRule>
  </conditionalFormatting>
  <conditionalFormatting sqref="A330:J330">
    <cfRule type="expression" dxfId="194" priority="79" stopIfTrue="1">
      <formula>$L$218=1</formula>
    </cfRule>
  </conditionalFormatting>
  <conditionalFormatting sqref="A329:J329">
    <cfRule type="expression" dxfId="193" priority="80" stopIfTrue="1">
      <formula>$A$315="No"</formula>
    </cfRule>
  </conditionalFormatting>
  <conditionalFormatting sqref="B385:J385">
    <cfRule type="expression" dxfId="192" priority="81" stopIfTrue="1">
      <formula>$A$388&gt;0</formula>
    </cfRule>
    <cfRule type="expression" dxfId="191" priority="82" stopIfTrue="1">
      <formula>$L$218=1</formula>
    </cfRule>
  </conditionalFormatting>
  <conditionalFormatting sqref="A386:J389 A385">
    <cfRule type="expression" dxfId="190" priority="83" stopIfTrue="1">
      <formula>$A$388&gt;0</formula>
    </cfRule>
    <cfRule type="expression" dxfId="189" priority="84" stopIfTrue="1">
      <formula>$L$218=1</formula>
    </cfRule>
  </conditionalFormatting>
  <conditionalFormatting sqref="A393">
    <cfRule type="expression" dxfId="188" priority="85" stopIfTrue="1">
      <formula>$A$393&gt;0</formula>
    </cfRule>
  </conditionalFormatting>
  <conditionalFormatting sqref="A400:J400">
    <cfRule type="expression" dxfId="187" priority="86" stopIfTrue="1">
      <formula>$K$400&lt;1</formula>
    </cfRule>
  </conditionalFormatting>
  <conditionalFormatting sqref="A401:J403">
    <cfRule type="expression" dxfId="186" priority="87" stopIfTrue="1">
      <formula>$K$400&lt;1</formula>
    </cfRule>
  </conditionalFormatting>
  <conditionalFormatting sqref="A416:J416">
    <cfRule type="expression" dxfId="185" priority="88" stopIfTrue="1">
      <formula>$B$414&lt;15000</formula>
    </cfRule>
  </conditionalFormatting>
  <conditionalFormatting sqref="A349:J352 A353:B353">
    <cfRule type="expression" dxfId="184" priority="89" stopIfTrue="1">
      <formula>$B$352&lt;0</formula>
    </cfRule>
    <cfRule type="expression" dxfId="183" priority="90" stopIfTrue="1">
      <formula>$B$352&gt;0</formula>
    </cfRule>
    <cfRule type="expression" dxfId="182" priority="91" stopIfTrue="1">
      <formula>$K$315=0</formula>
    </cfRule>
  </conditionalFormatting>
  <conditionalFormatting sqref="C353:J353">
    <cfRule type="expression" dxfId="181" priority="92" stopIfTrue="1">
      <formula>$B$352&lt;0</formula>
    </cfRule>
    <cfRule type="expression" dxfId="180" priority="93" stopIfTrue="1">
      <formula>$B$352&gt;0</formula>
    </cfRule>
    <cfRule type="expression" dxfId="179" priority="94" stopIfTrue="1">
      <formula>$K$315=0</formula>
    </cfRule>
  </conditionalFormatting>
  <conditionalFormatting sqref="A396:J396">
    <cfRule type="expression" dxfId="178" priority="95" stopIfTrue="1">
      <formula>$K$315+$K$218&lt;=1</formula>
    </cfRule>
  </conditionalFormatting>
  <conditionalFormatting sqref="A395:J395">
    <cfRule type="expression" dxfId="177" priority="96" stopIfTrue="1">
      <formula>$K$315+$K$218&lt;=1</formula>
    </cfRule>
  </conditionalFormatting>
  <conditionalFormatting sqref="A397:J397">
    <cfRule type="expression" dxfId="176" priority="97" stopIfTrue="1">
      <formula>$K$396&lt;1</formula>
    </cfRule>
    <cfRule type="expression" dxfId="175" priority="98" stopIfTrue="1">
      <formula>$K$315+$K$218&lt;1</formula>
    </cfRule>
  </conditionalFormatting>
  <conditionalFormatting sqref="A201:G201">
    <cfRule type="expression" dxfId="174" priority="99" stopIfTrue="1">
      <formula>$E$202&lt;0</formula>
    </cfRule>
    <cfRule type="expression" dxfId="173" priority="100" stopIfTrue="1">
      <formula>$E$202&gt;0</formula>
    </cfRule>
  </conditionalFormatting>
  <conditionalFormatting sqref="A419:J419">
    <cfRule type="expression" dxfId="172" priority="101" stopIfTrue="1">
      <formula>$A$419&gt;0</formula>
    </cfRule>
  </conditionalFormatting>
  <conditionalFormatting sqref="A423:J423">
    <cfRule type="expression" dxfId="171" priority="102" stopIfTrue="1">
      <formula>$A$423&lt;0.20001</formula>
    </cfRule>
  </conditionalFormatting>
  <conditionalFormatting sqref="A422:J422">
    <cfRule type="expression" dxfId="170" priority="103" stopIfTrue="1">
      <formula>$A$422&gt;0</formula>
    </cfRule>
  </conditionalFormatting>
  <conditionalFormatting sqref="A424:J424">
    <cfRule type="expression" dxfId="169" priority="104" stopIfTrue="1">
      <formula>$L$422=1</formula>
    </cfRule>
  </conditionalFormatting>
  <conditionalFormatting sqref="A77:G77">
    <cfRule type="expression" dxfId="168" priority="105" stopIfTrue="1">
      <formula>$F$77&lt;0</formula>
    </cfRule>
    <cfRule type="expression" dxfId="167" priority="106" stopIfTrue="1">
      <formula>$G$74&lt;15%</formula>
    </cfRule>
  </conditionalFormatting>
  <conditionalFormatting sqref="H74:J76">
    <cfRule type="expression" dxfId="166" priority="107" stopIfTrue="1">
      <formula>$F$77&lt;0</formula>
    </cfRule>
  </conditionalFormatting>
  <conditionalFormatting sqref="A428:J429">
    <cfRule type="expression" dxfId="165" priority="108" stopIfTrue="1">
      <formula>$K$429&lt;2</formula>
    </cfRule>
  </conditionalFormatting>
  <conditionalFormatting sqref="A426:A427 J426:J427 B426:I426">
    <cfRule type="expression" dxfId="164" priority="109" stopIfTrue="1">
      <formula>$K$429+$L$428+$M$428=4</formula>
    </cfRule>
    <cfRule type="expression" dxfId="163" priority="110" stopIfTrue="1">
      <formula>$K$429&lt;2</formula>
    </cfRule>
  </conditionalFormatting>
  <conditionalFormatting sqref="A430:J430">
    <cfRule type="expression" dxfId="162" priority="111" stopIfTrue="1">
      <formula>$K$429&lt;2</formula>
    </cfRule>
    <cfRule type="expression" dxfId="161" priority="112" stopIfTrue="1">
      <formula>$N$430&gt;0</formula>
    </cfRule>
  </conditionalFormatting>
  <conditionalFormatting sqref="B427:I427">
    <cfRule type="expression" dxfId="160" priority="113" stopIfTrue="1">
      <formula>$K$429+$L$428+$M$428=4</formula>
    </cfRule>
    <cfRule type="expression" dxfId="159" priority="114" stopIfTrue="1">
      <formula>$K$429&lt;2</formula>
    </cfRule>
  </conditionalFormatting>
  <conditionalFormatting sqref="A412:J415">
    <cfRule type="expression" dxfId="158" priority="115" stopIfTrue="1">
      <formula>$A$413&gt;0</formula>
    </cfRule>
  </conditionalFormatting>
  <conditionalFormatting sqref="H196:J198">
    <cfRule type="expression" dxfId="157" priority="116" stopIfTrue="1">
      <formula>$G$199&gt;1</formula>
    </cfRule>
  </conditionalFormatting>
  <conditionalFormatting sqref="H199:J201">
    <cfRule type="expression" dxfId="156" priority="117" stopIfTrue="1">
      <formula>$G$198&lt;1</formula>
    </cfRule>
  </conditionalFormatting>
  <conditionalFormatting sqref="H210:J214">
    <cfRule type="expression" dxfId="155" priority="118" stopIfTrue="1">
      <formula>$G$216&lt;$I$14</formula>
    </cfRule>
  </conditionalFormatting>
  <pageMargins left="0.24" right="0.25" top="0.4" bottom="0.17" header="0.5" footer="0.5"/>
  <pageSetup firstPageNumber="29" orientation="portrait" useFirstPageNumber="1" r:id="rId1"/>
  <headerFooter alignWithMargins="0">
    <oddFooter>&amp;C&amp;A &amp;P</oddFooter>
  </headerFooter>
  <rowBreaks count="6" manualBreakCount="6">
    <brk id="50" max="16383" man="1"/>
    <brk id="113" max="16383" man="1"/>
    <brk id="161" max="16383" man="1"/>
    <brk id="217" max="16383" man="1"/>
    <brk id="288" max="16383" man="1"/>
    <brk id="312" max="16383" man="1"/>
  </rowBreaks>
</worksheet>
</file>

<file path=xl/worksheets/sheet7.xml><?xml version="1.0" encoding="utf-8"?>
<worksheet xmlns="http://schemas.openxmlformats.org/spreadsheetml/2006/main" xmlns:r="http://schemas.openxmlformats.org/officeDocument/2006/relationships">
  <sheetPr codeName="Sheet7">
    <pageSetUpPr autoPageBreaks="0"/>
  </sheetPr>
  <dimension ref="A1:BM174"/>
  <sheetViews>
    <sheetView showGridLines="0" showRowColHeaders="0" topLeftCell="A19" workbookViewId="0">
      <selection activeCell="W45" sqref="W45:X45"/>
    </sheetView>
  </sheetViews>
  <sheetFormatPr defaultRowHeight="12.75"/>
  <cols>
    <col min="1" max="24" width="3.7109375" customWidth="1"/>
    <col min="25" max="25" width="5.5703125" customWidth="1"/>
    <col min="26" max="26" width="13.5703125" style="800" customWidth="1"/>
    <col min="27" max="27" width="7" style="800" bestFit="1" customWidth="1"/>
    <col min="28" max="31" width="9.140625" style="800"/>
    <col min="32" max="35" width="9.140625" style="378"/>
  </cols>
  <sheetData>
    <row r="1" spans="1:65" ht="15.75">
      <c r="A1" s="31" t="s">
        <v>2039</v>
      </c>
      <c r="B1" s="15"/>
      <c r="C1" s="15"/>
      <c r="D1" s="15"/>
      <c r="E1" s="15"/>
      <c r="F1" s="15"/>
      <c r="G1" s="15"/>
      <c r="H1" s="15"/>
      <c r="I1" s="15"/>
      <c r="J1" s="15"/>
      <c r="K1" s="15"/>
      <c r="L1" s="15"/>
      <c r="M1" s="15"/>
      <c r="N1" s="15"/>
      <c r="O1" s="15"/>
      <c r="P1" s="15"/>
      <c r="Q1" s="15"/>
      <c r="R1" s="15"/>
      <c r="S1" s="15"/>
      <c r="T1" s="15"/>
      <c r="U1" s="15"/>
      <c r="V1" s="15"/>
      <c r="W1" s="15"/>
      <c r="X1" s="15"/>
      <c r="Y1" s="15"/>
      <c r="Z1" s="1331"/>
      <c r="AA1" s="1331"/>
      <c r="AB1" s="1331"/>
      <c r="AC1" s="1331"/>
      <c r="AD1" s="1331"/>
      <c r="AE1" s="1331"/>
      <c r="AF1" s="1331"/>
      <c r="AG1" s="1331"/>
      <c r="AH1" s="1331"/>
      <c r="AI1" s="1329"/>
      <c r="AJ1" s="1329"/>
      <c r="AK1" s="1329"/>
      <c r="AL1" s="1329"/>
      <c r="AM1" s="1329"/>
      <c r="AN1" s="1329"/>
      <c r="AO1" s="1329"/>
      <c r="AP1" s="1329"/>
      <c r="AQ1" s="1329"/>
      <c r="AR1" s="1329"/>
      <c r="AS1" s="1329"/>
      <c r="AT1" s="1329"/>
      <c r="AU1" s="1329"/>
      <c r="AV1" s="1329"/>
      <c r="AW1" s="1329"/>
      <c r="AX1" s="1329"/>
      <c r="AY1" s="1329"/>
    </row>
    <row r="2" spans="1:65" ht="12" customHeight="1">
      <c r="Z2" s="1331"/>
      <c r="AA2" s="1331"/>
      <c r="AB2" s="1331"/>
      <c r="AC2" s="1331"/>
      <c r="AD2" s="1331"/>
      <c r="AE2" s="1331"/>
      <c r="AF2" s="1331"/>
      <c r="AG2" s="1331"/>
      <c r="AH2" s="1331"/>
      <c r="AI2" s="1329"/>
      <c r="AJ2" s="1329"/>
      <c r="AK2" s="1329"/>
      <c r="AL2" s="1329"/>
      <c r="AM2" s="1329"/>
      <c r="AN2" s="1329"/>
      <c r="AO2" s="1329"/>
      <c r="AP2" s="1329"/>
      <c r="AQ2" s="1329"/>
      <c r="AR2" s="1329"/>
      <c r="AS2" s="1329"/>
      <c r="AT2" s="1329"/>
      <c r="AU2" s="1329"/>
      <c r="AV2" s="1329"/>
      <c r="AW2" s="1329"/>
      <c r="AX2" s="1329"/>
      <c r="AY2" s="1329"/>
    </row>
    <row r="3" spans="1:65" ht="15.75">
      <c r="A3" s="10" t="s">
        <v>717</v>
      </c>
      <c r="B3" s="10" t="s">
        <v>938</v>
      </c>
      <c r="C3" s="34"/>
      <c r="D3" s="34"/>
      <c r="E3" s="34"/>
      <c r="F3" s="34"/>
      <c r="G3" s="34"/>
      <c r="H3" s="34"/>
      <c r="I3" s="34"/>
      <c r="J3" s="34"/>
      <c r="Z3" s="1331"/>
      <c r="AA3" s="1331"/>
      <c r="AB3" s="1331"/>
      <c r="AC3" s="1331"/>
      <c r="AD3" s="1331"/>
      <c r="AE3" s="1331"/>
      <c r="AF3" s="1331"/>
      <c r="AG3" s="1331"/>
      <c r="AH3" s="1331"/>
      <c r="AI3" s="1331"/>
      <c r="AJ3" s="1331"/>
      <c r="AK3" s="1331"/>
      <c r="AL3" s="1331"/>
      <c r="AM3" s="1331"/>
      <c r="AN3" s="1331"/>
      <c r="AO3" s="1331"/>
      <c r="AP3" s="1331"/>
      <c r="AQ3" s="1329"/>
      <c r="AR3" s="1329"/>
      <c r="AS3" s="1329"/>
      <c r="AT3" s="1329"/>
      <c r="AU3" s="1329"/>
      <c r="AV3" s="1329"/>
      <c r="AW3" s="1329"/>
      <c r="AX3" s="1329"/>
      <c r="AY3" s="1329"/>
      <c r="AZ3" s="800"/>
      <c r="BA3" s="800"/>
      <c r="BB3" s="800"/>
      <c r="BC3" s="800"/>
      <c r="BD3" s="800"/>
      <c r="BE3" s="800"/>
      <c r="BF3" s="800"/>
      <c r="BG3" s="800"/>
      <c r="BH3" s="800"/>
      <c r="BI3" s="800"/>
      <c r="BJ3" s="800"/>
      <c r="BK3" s="800"/>
      <c r="BL3" s="800"/>
      <c r="BM3" s="800"/>
    </row>
    <row r="4" spans="1:65">
      <c r="B4" s="1486"/>
      <c r="C4" s="1486"/>
      <c r="D4" s="42" t="s">
        <v>2006</v>
      </c>
      <c r="E4" s="1487" t="e">
        <f t="shared" ref="E4:E9" si="0">B4/(B$4+B$5+B$8+B$9+B$6+B$7)</f>
        <v>#DIV/0!</v>
      </c>
      <c r="F4" s="1487"/>
      <c r="G4" s="42" t="s">
        <v>560</v>
      </c>
      <c r="H4" s="25" t="s">
        <v>561</v>
      </c>
      <c r="I4" s="34"/>
      <c r="J4" s="25"/>
      <c r="R4" s="1486"/>
      <c r="S4" s="1486"/>
      <c r="T4" s="25" t="s">
        <v>2007</v>
      </c>
      <c r="U4" s="25"/>
      <c r="Z4" s="1331">
        <f t="shared" ref="Z4:Z9" si="1">B4*R4</f>
        <v>0</v>
      </c>
      <c r="AA4" s="1331"/>
      <c r="AB4" s="1331"/>
      <c r="AC4" s="1331"/>
      <c r="AD4" s="1331"/>
      <c r="AE4" s="1331"/>
      <c r="AF4" s="1331"/>
      <c r="AG4" s="1331"/>
      <c r="AH4" s="1331"/>
      <c r="AI4" s="1331"/>
      <c r="AJ4" s="1331"/>
      <c r="AK4" s="1331"/>
      <c r="AL4" s="1331"/>
      <c r="AM4" s="1331"/>
      <c r="AN4" s="1331"/>
      <c r="AO4" s="1331"/>
      <c r="AP4" s="1331"/>
      <c r="AQ4" s="1329"/>
      <c r="AR4" s="1329"/>
      <c r="AS4" s="1329"/>
      <c r="AT4" s="1329"/>
      <c r="AU4" s="1329"/>
      <c r="AV4" s="1329"/>
      <c r="AW4" s="1329"/>
      <c r="AX4" s="1329"/>
      <c r="AY4" s="1329"/>
      <c r="AZ4" s="800"/>
      <c r="BA4" s="800"/>
      <c r="BB4" s="800"/>
      <c r="BC4" s="800"/>
      <c r="BD4" s="800"/>
      <c r="BE4" s="800"/>
      <c r="BF4" s="800"/>
      <c r="BG4" s="800"/>
      <c r="BH4" s="800"/>
      <c r="BI4" s="800"/>
      <c r="BJ4" s="800"/>
      <c r="BK4" s="800"/>
      <c r="BL4" s="800"/>
      <c r="BM4" s="800"/>
    </row>
    <row r="5" spans="1:65">
      <c r="B5" s="1486"/>
      <c r="C5" s="1486"/>
      <c r="D5" s="42" t="s">
        <v>2006</v>
      </c>
      <c r="E5" s="1487" t="e">
        <f t="shared" si="0"/>
        <v>#DIV/0!</v>
      </c>
      <c r="F5" s="1487"/>
      <c r="G5" s="42" t="s">
        <v>560</v>
      </c>
      <c r="H5" s="25" t="s">
        <v>561</v>
      </c>
      <c r="I5" s="34"/>
      <c r="J5" s="25"/>
      <c r="R5" s="1486"/>
      <c r="S5" s="1486"/>
      <c r="T5" s="25" t="s">
        <v>2007</v>
      </c>
      <c r="U5" s="25"/>
      <c r="Z5" s="1331">
        <f t="shared" si="1"/>
        <v>0</v>
      </c>
      <c r="AA5" s="1331"/>
      <c r="AB5" s="1331"/>
      <c r="AC5" s="1331"/>
      <c r="AD5" s="1331"/>
      <c r="AE5" s="1331"/>
      <c r="AF5" s="1331"/>
      <c r="AG5" s="1331"/>
      <c r="AH5" s="1331"/>
      <c r="AI5" s="1329"/>
      <c r="AJ5" s="1329"/>
      <c r="AK5" s="1329"/>
      <c r="AL5" s="1331"/>
      <c r="AM5" s="1331"/>
      <c r="AN5" s="1331"/>
      <c r="AO5" s="1331"/>
      <c r="AP5" s="1331"/>
      <c r="AQ5" s="1329"/>
      <c r="AR5" s="1329"/>
      <c r="AS5" s="1329"/>
      <c r="AT5" s="1329"/>
      <c r="AU5" s="1329"/>
      <c r="AV5" s="1329"/>
      <c r="AW5" s="1329"/>
      <c r="AX5" s="1329"/>
      <c r="AY5" s="1329"/>
      <c r="AZ5" s="800"/>
      <c r="BA5" s="800"/>
      <c r="BB5" s="800"/>
      <c r="BC5" s="800"/>
      <c r="BD5" s="800"/>
      <c r="BE5" s="800"/>
      <c r="BF5" s="800"/>
      <c r="BG5" s="800"/>
      <c r="BH5" s="800"/>
      <c r="BI5" s="800"/>
      <c r="BJ5" s="800"/>
      <c r="BK5" s="800"/>
      <c r="BL5" s="800"/>
      <c r="BM5" s="800"/>
    </row>
    <row r="6" spans="1:65">
      <c r="B6" s="1486"/>
      <c r="C6" s="1486"/>
      <c r="D6" s="42" t="s">
        <v>2006</v>
      </c>
      <c r="E6" s="1487" t="e">
        <f t="shared" si="0"/>
        <v>#DIV/0!</v>
      </c>
      <c r="F6" s="1487"/>
      <c r="G6" s="42" t="s">
        <v>560</v>
      </c>
      <c r="H6" s="25" t="s">
        <v>561</v>
      </c>
      <c r="I6" s="34"/>
      <c r="J6" s="25"/>
      <c r="R6" s="1486"/>
      <c r="S6" s="1486"/>
      <c r="T6" s="25" t="s">
        <v>2007</v>
      </c>
      <c r="U6" s="25"/>
      <c r="Z6" s="1331">
        <f t="shared" si="1"/>
        <v>0</v>
      </c>
      <c r="AA6" s="1331"/>
      <c r="AB6" s="1331"/>
      <c r="AC6" s="1331"/>
      <c r="AD6" s="1331"/>
      <c r="AE6" s="1331"/>
      <c r="AF6" s="1331"/>
      <c r="AG6" s="1331"/>
      <c r="AH6" s="1331"/>
      <c r="AI6" s="1329"/>
      <c r="AJ6" s="1329"/>
      <c r="AK6" s="1329"/>
      <c r="AL6" s="1331"/>
      <c r="AM6" s="1331"/>
      <c r="AN6" s="1331"/>
      <c r="AO6" s="1331"/>
      <c r="AP6" s="1331"/>
      <c r="AQ6" s="1329"/>
      <c r="AR6" s="1329"/>
      <c r="AS6" s="1329"/>
      <c r="AT6" s="1329"/>
      <c r="AU6" s="1329"/>
      <c r="AV6" s="1329"/>
      <c r="AW6" s="1329"/>
      <c r="AX6" s="1329"/>
      <c r="AY6" s="1329"/>
      <c r="AZ6" s="800"/>
      <c r="BA6" s="800"/>
      <c r="BB6" s="800"/>
      <c r="BC6" s="800"/>
      <c r="BD6" s="800"/>
      <c r="BE6" s="800"/>
      <c r="BF6" s="800"/>
      <c r="BG6" s="800"/>
      <c r="BH6" s="800"/>
      <c r="BI6" s="800"/>
      <c r="BJ6" s="800"/>
      <c r="BK6" s="800"/>
      <c r="BL6" s="800"/>
      <c r="BM6" s="800"/>
    </row>
    <row r="7" spans="1:65">
      <c r="B7" s="1486"/>
      <c r="C7" s="1486"/>
      <c r="D7" s="42" t="s">
        <v>2006</v>
      </c>
      <c r="E7" s="1487" t="e">
        <f t="shared" si="0"/>
        <v>#DIV/0!</v>
      </c>
      <c r="F7" s="1487"/>
      <c r="G7" s="42" t="s">
        <v>560</v>
      </c>
      <c r="H7" s="25" t="s">
        <v>561</v>
      </c>
      <c r="I7" s="34"/>
      <c r="J7" s="25"/>
      <c r="R7" s="1486"/>
      <c r="S7" s="1486"/>
      <c r="T7" s="25" t="s">
        <v>2007</v>
      </c>
      <c r="U7" s="25"/>
      <c r="Z7" s="1331">
        <f t="shared" si="1"/>
        <v>0</v>
      </c>
      <c r="AA7" s="1331"/>
      <c r="AB7" s="1331"/>
      <c r="AC7" s="1331"/>
      <c r="AD7" s="1331"/>
      <c r="AE7" s="1331"/>
      <c r="AF7" s="1331"/>
      <c r="AG7" s="1331"/>
      <c r="AH7" s="1331"/>
      <c r="AI7" s="1329"/>
      <c r="AJ7" s="1329"/>
      <c r="AK7" s="1329"/>
      <c r="AL7" s="1331"/>
      <c r="AM7" s="1331"/>
      <c r="AN7" s="1331"/>
      <c r="AO7" s="1331"/>
      <c r="AP7" s="1331"/>
      <c r="AQ7" s="1329"/>
      <c r="AR7" s="1329"/>
      <c r="AS7" s="1329"/>
      <c r="AT7" s="1329"/>
      <c r="AU7" s="1329"/>
      <c r="AV7" s="1329"/>
      <c r="AW7" s="1329"/>
      <c r="AX7" s="1329"/>
      <c r="AY7" s="1329"/>
      <c r="AZ7" s="800"/>
      <c r="BA7" s="800"/>
      <c r="BB7" s="800"/>
      <c r="BC7" s="800"/>
      <c r="BD7" s="800"/>
      <c r="BE7" s="800"/>
      <c r="BF7" s="800"/>
      <c r="BG7" s="800"/>
      <c r="BH7" s="800"/>
      <c r="BI7" s="800"/>
      <c r="BJ7" s="800"/>
      <c r="BK7" s="800"/>
      <c r="BL7" s="800"/>
      <c r="BM7" s="800"/>
    </row>
    <row r="8" spans="1:65">
      <c r="B8" s="1486"/>
      <c r="C8" s="1486"/>
      <c r="D8" s="42" t="s">
        <v>2006</v>
      </c>
      <c r="E8" s="1487" t="e">
        <f t="shared" si="0"/>
        <v>#DIV/0!</v>
      </c>
      <c r="F8" s="1487"/>
      <c r="G8" s="42" t="s">
        <v>560</v>
      </c>
      <c r="H8" s="25" t="s">
        <v>561</v>
      </c>
      <c r="I8" s="34"/>
      <c r="J8" s="25"/>
      <c r="R8" s="1486"/>
      <c r="S8" s="1486"/>
      <c r="T8" s="25" t="s">
        <v>2007</v>
      </c>
      <c r="U8" s="25"/>
      <c r="Z8" s="1331">
        <f t="shared" si="1"/>
        <v>0</v>
      </c>
      <c r="AA8" s="1331"/>
      <c r="AB8" s="1331"/>
      <c r="AC8" s="1331"/>
      <c r="AD8" s="1331"/>
      <c r="AE8" s="1331"/>
      <c r="AF8" s="1331"/>
      <c r="AG8" s="1331"/>
      <c r="AH8" s="1331"/>
      <c r="AI8" s="1329"/>
      <c r="AJ8" s="1329"/>
      <c r="AK8" s="1329"/>
      <c r="AL8" s="1331"/>
      <c r="AM8" s="1331"/>
      <c r="AN8" s="1331"/>
      <c r="AO8" s="1331"/>
      <c r="AP8" s="1331"/>
      <c r="AQ8" s="1329"/>
      <c r="AR8" s="1329"/>
      <c r="AS8" s="1329"/>
      <c r="AT8" s="1329"/>
      <c r="AU8" s="1329"/>
      <c r="AV8" s="1329"/>
      <c r="AW8" s="1329"/>
      <c r="AX8" s="1329"/>
      <c r="AY8" s="1329"/>
      <c r="AZ8" s="800"/>
      <c r="BA8" s="800"/>
      <c r="BB8" s="800"/>
      <c r="BC8" s="800"/>
      <c r="BD8" s="800"/>
      <c r="BE8" s="800"/>
      <c r="BF8" s="800"/>
      <c r="BG8" s="800"/>
      <c r="BH8" s="800"/>
      <c r="BI8" s="800"/>
      <c r="BJ8" s="800"/>
      <c r="BK8" s="800"/>
      <c r="BL8" s="800"/>
      <c r="BM8" s="800"/>
    </row>
    <row r="9" spans="1:65">
      <c r="B9" s="1486"/>
      <c r="C9" s="1486"/>
      <c r="D9" s="42" t="s">
        <v>2006</v>
      </c>
      <c r="E9" s="1487" t="e">
        <f t="shared" si="0"/>
        <v>#DIV/0!</v>
      </c>
      <c r="F9" s="1487"/>
      <c r="G9" s="42" t="s">
        <v>560</v>
      </c>
      <c r="H9" s="25" t="s">
        <v>561</v>
      </c>
      <c r="I9" s="34"/>
      <c r="J9" s="25"/>
      <c r="R9" s="1486"/>
      <c r="S9" s="1486"/>
      <c r="T9" s="25" t="s">
        <v>2007</v>
      </c>
      <c r="U9" s="25"/>
      <c r="Z9" s="1331">
        <f t="shared" si="1"/>
        <v>0</v>
      </c>
      <c r="AA9" s="1331"/>
      <c r="AB9" s="1331"/>
      <c r="AC9" s="1331"/>
      <c r="AD9" s="1331"/>
      <c r="AE9" s="1331"/>
      <c r="AF9" s="1331"/>
      <c r="AG9" s="1331"/>
      <c r="AH9" s="1331"/>
      <c r="AI9" s="1329"/>
      <c r="AJ9" s="1329"/>
      <c r="AK9" s="1329"/>
      <c r="AL9" s="1331"/>
      <c r="AM9" s="1331"/>
      <c r="AN9" s="1331"/>
      <c r="AO9" s="1331"/>
      <c r="AP9" s="1331"/>
      <c r="AQ9" s="1329"/>
      <c r="AR9" s="1329"/>
      <c r="AS9" s="1329"/>
      <c r="AT9" s="1329"/>
      <c r="AU9" s="1329"/>
      <c r="AV9" s="1329"/>
      <c r="AW9" s="1329"/>
      <c r="AX9" s="1329"/>
      <c r="AY9" s="1329"/>
      <c r="AZ9" s="800"/>
      <c r="BA9" s="800"/>
      <c r="BB9" s="800"/>
      <c r="BC9" s="800"/>
      <c r="BD9" s="800"/>
      <c r="BE9" s="800"/>
      <c r="BF9" s="800"/>
      <c r="BG9" s="800"/>
      <c r="BH9" s="800"/>
      <c r="BI9" s="800"/>
      <c r="BJ9" s="800"/>
      <c r="BK9" s="800"/>
      <c r="BL9" s="800"/>
      <c r="BM9" s="800"/>
    </row>
    <row r="10" spans="1:65" ht="15.75">
      <c r="B10" s="10" t="s">
        <v>562</v>
      </c>
      <c r="C10" s="34"/>
      <c r="D10" s="34"/>
      <c r="E10" s="34"/>
      <c r="F10" s="34"/>
      <c r="G10" s="34"/>
      <c r="H10" s="34"/>
      <c r="I10" s="34"/>
      <c r="J10" s="34"/>
      <c r="Z10" s="1331" t="e">
        <f>SUM(Z4:Z9)/SUM(B4:C9)</f>
        <v>#DIV/0!</v>
      </c>
      <c r="AA10" s="1331"/>
      <c r="AB10" s="1331"/>
      <c r="AC10" s="1331"/>
      <c r="AD10" s="1331"/>
      <c r="AE10" s="1331"/>
      <c r="AF10" s="1331"/>
      <c r="AG10" s="1331"/>
      <c r="AH10" s="1331"/>
      <c r="AI10" s="1329"/>
      <c r="AJ10" s="1329"/>
      <c r="AK10" s="1329"/>
      <c r="AL10" s="1331"/>
      <c r="AM10" s="1331"/>
      <c r="AN10" s="1331"/>
      <c r="AO10" s="1331"/>
      <c r="AP10" s="1331"/>
      <c r="AQ10" s="1329"/>
      <c r="AR10" s="1329"/>
      <c r="AS10" s="1329"/>
      <c r="AT10" s="1329"/>
      <c r="AU10" s="1329"/>
      <c r="AV10" s="1329"/>
      <c r="AW10" s="1329"/>
      <c r="AX10" s="1329"/>
      <c r="AY10" s="1329"/>
      <c r="AZ10" s="800"/>
      <c r="BA10" s="800"/>
      <c r="BB10" s="800"/>
      <c r="BC10" s="800"/>
      <c r="BD10" s="800"/>
      <c r="BE10" s="800"/>
      <c r="BF10" s="800"/>
      <c r="BG10" s="800"/>
      <c r="BH10" s="800"/>
      <c r="BI10" s="800"/>
      <c r="BJ10" s="800"/>
      <c r="BK10" s="800"/>
      <c r="BL10" s="800"/>
      <c r="BM10" s="800"/>
    </row>
    <row r="11" spans="1:65" ht="15.75">
      <c r="A11" s="10"/>
      <c r="B11" s="10" t="s">
        <v>563</v>
      </c>
      <c r="C11" s="34"/>
      <c r="D11" s="34"/>
      <c r="E11" s="34"/>
      <c r="F11" s="34"/>
      <c r="G11" s="34"/>
      <c r="H11" s="34"/>
      <c r="I11" s="34"/>
      <c r="J11" s="34"/>
      <c r="O11" s="800">
        <f>SUM(B4:C9)</f>
        <v>0</v>
      </c>
      <c r="Z11" s="1331"/>
      <c r="AA11" s="1331"/>
      <c r="AB11" s="1331"/>
      <c r="AC11" s="1331"/>
      <c r="AD11" s="1331"/>
      <c r="AE11" s="1331"/>
      <c r="AF11" s="1331"/>
      <c r="AG11" s="1331"/>
      <c r="AH11" s="1331"/>
      <c r="AI11" s="1329"/>
      <c r="AJ11" s="1329"/>
      <c r="AK11" s="1329"/>
      <c r="AL11" s="1331"/>
      <c r="AM11" s="1331"/>
      <c r="AN11" s="1331"/>
      <c r="AO11" s="1331"/>
      <c r="AP11" s="1331"/>
      <c r="AQ11" s="1329"/>
      <c r="AR11" s="1329"/>
      <c r="AS11" s="1329"/>
      <c r="AT11" s="1329"/>
      <c r="AU11" s="1329"/>
      <c r="AV11" s="1329"/>
      <c r="AW11" s="1329"/>
      <c r="AX11" s="1329"/>
      <c r="AY11" s="1329"/>
      <c r="AZ11" s="800"/>
      <c r="BA11" s="800"/>
      <c r="BB11" s="800"/>
      <c r="BC11" s="800"/>
      <c r="BD11" s="800"/>
      <c r="BE11" s="800"/>
      <c r="BF11" s="800"/>
      <c r="BG11" s="800"/>
      <c r="BH11" s="800"/>
      <c r="BI11" s="800"/>
      <c r="BJ11" s="800"/>
      <c r="BK11" s="800"/>
      <c r="BL11" s="800"/>
      <c r="BM11" s="800"/>
    </row>
    <row r="12" spans="1:65" ht="12" customHeight="1">
      <c r="A12" s="10"/>
      <c r="B12" s="1488" t="s">
        <v>939</v>
      </c>
      <c r="C12" s="1478"/>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331"/>
      <c r="AA12" s="1331"/>
      <c r="AB12" s="1331"/>
      <c r="AC12" s="1331"/>
      <c r="AD12" s="1331"/>
      <c r="AE12" s="1331"/>
      <c r="AF12" s="1331"/>
      <c r="AG12" s="1331"/>
      <c r="AH12" s="1331"/>
      <c r="AI12" s="1329"/>
      <c r="AJ12" s="1329"/>
      <c r="AK12" s="1329"/>
      <c r="AL12" s="1331"/>
      <c r="AM12" s="1331"/>
      <c r="AN12" s="1331"/>
      <c r="AO12" s="1331"/>
      <c r="AP12" s="1331"/>
      <c r="AQ12" s="1329"/>
      <c r="AR12" s="1329"/>
      <c r="AS12" s="1329"/>
      <c r="AT12" s="1329"/>
      <c r="AU12" s="1329"/>
      <c r="AV12" s="1329"/>
      <c r="AW12" s="1329"/>
      <c r="AX12" s="1329"/>
      <c r="AY12" s="1329"/>
      <c r="AZ12" s="800"/>
      <c r="BA12" s="800"/>
      <c r="BB12" s="800"/>
      <c r="BC12" s="800"/>
      <c r="BD12" s="800"/>
      <c r="BE12" s="800"/>
      <c r="BF12" s="800"/>
      <c r="BG12" s="800"/>
      <c r="BH12" s="800"/>
      <c r="BI12" s="800"/>
      <c r="BJ12" s="800"/>
      <c r="BK12" s="800"/>
      <c r="BL12" s="800"/>
      <c r="BM12" s="800"/>
    </row>
    <row r="13" spans="1:65" ht="15.75">
      <c r="A13" s="10" t="s">
        <v>2005</v>
      </c>
      <c r="B13" s="10" t="s">
        <v>2085</v>
      </c>
      <c r="C13" s="34"/>
      <c r="D13" s="34"/>
      <c r="E13" s="34"/>
      <c r="F13" s="34"/>
      <c r="G13" s="34"/>
      <c r="H13" s="1211"/>
      <c r="I13" s="1211"/>
      <c r="J13" s="1211"/>
      <c r="K13" s="1211"/>
      <c r="L13" s="1211"/>
      <c r="M13" s="1211"/>
      <c r="N13" s="1211"/>
      <c r="O13" s="1211"/>
      <c r="P13" s="1211"/>
      <c r="Q13" s="1211"/>
      <c r="R13" s="1211"/>
      <c r="S13" s="1211"/>
      <c r="T13" s="1211"/>
      <c r="U13" s="1211"/>
      <c r="V13" s="1211"/>
      <c r="W13" s="1211"/>
      <c r="X13" s="1211"/>
      <c r="Z13" s="1331"/>
      <c r="AA13" s="1331"/>
      <c r="AB13" s="1331"/>
      <c r="AC13" s="1331"/>
      <c r="AD13" s="1331"/>
      <c r="AE13" s="1331"/>
      <c r="AF13" s="1331"/>
      <c r="AG13" s="1331"/>
      <c r="AH13" s="1331"/>
      <c r="AI13" s="1329"/>
      <c r="AJ13" s="1329"/>
      <c r="AK13" s="1329"/>
      <c r="AL13" s="1331"/>
      <c r="AM13" s="1331"/>
      <c r="AN13" s="1331"/>
      <c r="AO13" s="1331"/>
      <c r="AP13" s="1331"/>
      <c r="AQ13" s="1329"/>
      <c r="AR13" s="1329"/>
      <c r="AS13" s="1329"/>
      <c r="AT13" s="1329"/>
      <c r="AU13" s="1329"/>
      <c r="AV13" s="1329"/>
      <c r="AW13" s="1329"/>
      <c r="AX13" s="1329"/>
      <c r="AY13" s="1329"/>
      <c r="AZ13" s="800"/>
      <c r="BA13" s="800"/>
      <c r="BB13" s="800"/>
      <c r="BC13" s="800"/>
      <c r="BD13" s="800"/>
      <c r="BE13" s="800"/>
      <c r="BF13" s="800"/>
      <c r="BG13" s="800"/>
      <c r="BH13" s="800"/>
      <c r="BI13" s="800"/>
      <c r="BJ13" s="800"/>
      <c r="BK13" s="800"/>
      <c r="BL13" s="800"/>
      <c r="BM13" s="800"/>
    </row>
    <row r="14" spans="1:65">
      <c r="A14" s="34"/>
      <c r="B14" s="1486"/>
      <c r="C14" s="1486"/>
      <c r="D14" s="42" t="s">
        <v>2006</v>
      </c>
      <c r="E14" s="1487" t="e">
        <f t="shared" ref="E14:E19" si="2">B14/(B$14+B$17+B$18+B$19+B$15+B$16)</f>
        <v>#DIV/0!</v>
      </c>
      <c r="F14" s="1487"/>
      <c r="G14" s="42" t="s">
        <v>560</v>
      </c>
      <c r="H14" s="25" t="s">
        <v>564</v>
      </c>
      <c r="I14" s="34"/>
      <c r="R14" s="1486"/>
      <c r="S14" s="1486"/>
      <c r="T14" s="25" t="s">
        <v>2007</v>
      </c>
      <c r="Z14" s="1331">
        <f t="shared" ref="Z14:Z19" si="3">B14*R14</f>
        <v>0</v>
      </c>
      <c r="AA14" s="1331"/>
      <c r="AB14" s="1331"/>
      <c r="AC14" s="1331"/>
      <c r="AD14" s="1331"/>
      <c r="AE14" s="1331"/>
      <c r="AF14" s="1331"/>
      <c r="AG14" s="1331"/>
      <c r="AH14" s="1331"/>
      <c r="AI14" s="1329"/>
      <c r="AJ14" s="1329"/>
      <c r="AK14" s="1329"/>
      <c r="AL14" s="1331"/>
      <c r="AM14" s="1331"/>
      <c r="AN14" s="1331"/>
      <c r="AO14" s="1331"/>
      <c r="AP14" s="1331"/>
      <c r="AQ14" s="1329"/>
      <c r="AR14" s="1329"/>
      <c r="AS14" s="1329"/>
      <c r="AT14" s="1329"/>
      <c r="AU14" s="1329"/>
      <c r="AV14" s="1329"/>
      <c r="AW14" s="1329"/>
      <c r="AX14" s="1329"/>
      <c r="AY14" s="1329"/>
      <c r="AZ14" s="800"/>
      <c r="BA14" s="800"/>
      <c r="BB14" s="800"/>
      <c r="BC14" s="800"/>
      <c r="BD14" s="800"/>
      <c r="BE14" s="800"/>
      <c r="BF14" s="800"/>
      <c r="BG14" s="800"/>
      <c r="BH14" s="800"/>
      <c r="BI14" s="800"/>
      <c r="BJ14" s="800"/>
      <c r="BK14" s="800"/>
      <c r="BL14" s="800"/>
      <c r="BM14" s="800"/>
    </row>
    <row r="15" spans="1:65">
      <c r="A15" s="34"/>
      <c r="B15" s="1486"/>
      <c r="C15" s="1486"/>
      <c r="D15" s="42" t="s">
        <v>2006</v>
      </c>
      <c r="E15" s="1487" t="e">
        <f t="shared" si="2"/>
        <v>#DIV/0!</v>
      </c>
      <c r="F15" s="1487"/>
      <c r="G15" s="42" t="s">
        <v>560</v>
      </c>
      <c r="H15" s="25" t="s">
        <v>564</v>
      </c>
      <c r="I15" s="34"/>
      <c r="R15" s="1486"/>
      <c r="S15" s="1486"/>
      <c r="T15" s="25" t="s">
        <v>2007</v>
      </c>
      <c r="Z15" s="1331">
        <f t="shared" si="3"/>
        <v>0</v>
      </c>
      <c r="AA15" s="1331"/>
      <c r="AB15" s="1331"/>
      <c r="AC15" s="1331"/>
      <c r="AD15" s="1331"/>
      <c r="AE15" s="1331"/>
      <c r="AF15" s="1331"/>
      <c r="AG15" s="1331"/>
      <c r="AH15" s="1331"/>
      <c r="AI15" s="1329"/>
      <c r="AJ15" s="1329"/>
      <c r="AK15" s="1329"/>
      <c r="AL15" s="1331"/>
      <c r="AM15" s="1331"/>
      <c r="AN15" s="1331"/>
      <c r="AO15" s="1331"/>
      <c r="AP15" s="1331"/>
      <c r="AQ15" s="1329"/>
      <c r="AR15" s="1329"/>
      <c r="AS15" s="1329"/>
      <c r="AT15" s="1329"/>
      <c r="AU15" s="1329"/>
      <c r="AV15" s="1329"/>
      <c r="AW15" s="1329"/>
      <c r="AX15" s="1329"/>
      <c r="AY15" s="1329"/>
      <c r="AZ15" s="800"/>
      <c r="BA15" s="800"/>
      <c r="BB15" s="800"/>
      <c r="BC15" s="800"/>
      <c r="BD15" s="800"/>
      <c r="BE15" s="800"/>
      <c r="BF15" s="800"/>
      <c r="BG15" s="800"/>
      <c r="BH15" s="800"/>
      <c r="BI15" s="800"/>
      <c r="BJ15" s="800"/>
      <c r="BK15" s="800"/>
      <c r="BL15" s="800"/>
      <c r="BM15" s="800"/>
    </row>
    <row r="16" spans="1:65">
      <c r="A16" s="34"/>
      <c r="B16" s="1486"/>
      <c r="C16" s="1486"/>
      <c r="D16" s="42" t="s">
        <v>2006</v>
      </c>
      <c r="E16" s="1487" t="e">
        <f t="shared" si="2"/>
        <v>#DIV/0!</v>
      </c>
      <c r="F16" s="1487"/>
      <c r="G16" s="42" t="s">
        <v>560</v>
      </c>
      <c r="H16" s="25" t="s">
        <v>564</v>
      </c>
      <c r="I16" s="34"/>
      <c r="R16" s="1486"/>
      <c r="S16" s="1486"/>
      <c r="T16" s="25" t="s">
        <v>2007</v>
      </c>
      <c r="Z16" s="1331">
        <f t="shared" si="3"/>
        <v>0</v>
      </c>
      <c r="AA16" s="1331"/>
      <c r="AB16" s="1331"/>
      <c r="AC16" s="1331" t="s">
        <v>121</v>
      </c>
      <c r="AD16" s="1331" t="s">
        <v>122</v>
      </c>
      <c r="AE16" s="1331"/>
      <c r="AF16" s="1331"/>
      <c r="AG16" s="1331"/>
      <c r="AH16" s="1331"/>
      <c r="AI16" s="1329"/>
      <c r="AJ16" s="1329"/>
      <c r="AK16" s="1329"/>
      <c r="AL16" s="1331"/>
      <c r="AM16" s="1331"/>
      <c r="AN16" s="1331"/>
      <c r="AO16" s="1331"/>
      <c r="AP16" s="1331"/>
      <c r="AQ16" s="1329"/>
      <c r="AR16" s="1329"/>
      <c r="AS16" s="1329"/>
      <c r="AT16" s="1329"/>
      <c r="AU16" s="1329"/>
      <c r="AV16" s="1329"/>
      <c r="AW16" s="1329"/>
      <c r="AX16" s="1329"/>
      <c r="AY16" s="1329"/>
      <c r="AZ16" s="800"/>
      <c r="BA16" s="800"/>
      <c r="BB16" s="800"/>
      <c r="BC16" s="800"/>
      <c r="BD16" s="800"/>
      <c r="BE16" s="800"/>
      <c r="BF16" s="800"/>
      <c r="BG16" s="800"/>
      <c r="BH16" s="800"/>
      <c r="BI16" s="800"/>
      <c r="BJ16" s="800"/>
      <c r="BK16" s="800"/>
      <c r="BL16" s="800"/>
      <c r="BM16" s="800"/>
    </row>
    <row r="17" spans="1:65">
      <c r="A17" s="34"/>
      <c r="B17" s="1486"/>
      <c r="C17" s="1486"/>
      <c r="D17" s="42" t="s">
        <v>2006</v>
      </c>
      <c r="E17" s="1487" t="e">
        <f t="shared" si="2"/>
        <v>#DIV/0!</v>
      </c>
      <c r="F17" s="1487"/>
      <c r="G17" s="42" t="s">
        <v>560</v>
      </c>
      <c r="H17" s="25" t="s">
        <v>564</v>
      </c>
      <c r="I17" s="34"/>
      <c r="R17" s="1486"/>
      <c r="S17" s="1486"/>
      <c r="T17" s="25" t="s">
        <v>2007</v>
      </c>
      <c r="Z17" s="1331">
        <f t="shared" si="3"/>
        <v>0</v>
      </c>
      <c r="AA17" s="1331"/>
      <c r="AB17" s="1331"/>
      <c r="AC17" s="1331">
        <f>IF(AC16='Page 5'!X13,1,0)</f>
        <v>0</v>
      </c>
      <c r="AD17" s="1331">
        <f>IF(AD16='Page 5'!X13,1,0)</f>
        <v>0</v>
      </c>
      <c r="AE17" s="1331"/>
      <c r="AF17" s="1331"/>
      <c r="AG17" s="1331"/>
      <c r="AH17" s="1331"/>
      <c r="AI17" s="1329"/>
      <c r="AJ17" s="1329"/>
      <c r="AK17" s="1329"/>
      <c r="AL17" s="1331"/>
      <c r="AM17" s="1331"/>
      <c r="AN17" s="1331"/>
      <c r="AO17" s="1331"/>
      <c r="AP17" s="1331"/>
      <c r="AQ17" s="1329"/>
      <c r="AR17" s="1329"/>
      <c r="AS17" s="1329"/>
      <c r="AT17" s="1329"/>
      <c r="AU17" s="1329"/>
      <c r="AV17" s="1329"/>
      <c r="AW17" s="1329"/>
      <c r="AX17" s="1329"/>
      <c r="AY17" s="1329"/>
      <c r="AZ17" s="800"/>
      <c r="BA17" s="800"/>
      <c r="BB17" s="800"/>
      <c r="BC17" s="800"/>
      <c r="BD17" s="800"/>
      <c r="BE17" s="800"/>
      <c r="BF17" s="800"/>
      <c r="BG17" s="800"/>
      <c r="BH17" s="800"/>
      <c r="BI17" s="800"/>
      <c r="BJ17" s="800"/>
      <c r="BK17" s="800"/>
      <c r="BL17" s="800"/>
      <c r="BM17" s="800"/>
    </row>
    <row r="18" spans="1:65">
      <c r="A18" s="34"/>
      <c r="B18" s="1486"/>
      <c r="C18" s="1486"/>
      <c r="D18" s="42" t="s">
        <v>2006</v>
      </c>
      <c r="E18" s="1487" t="e">
        <f t="shared" si="2"/>
        <v>#DIV/0!</v>
      </c>
      <c r="F18" s="1487"/>
      <c r="G18" s="42" t="s">
        <v>560</v>
      </c>
      <c r="H18" s="25" t="s">
        <v>564</v>
      </c>
      <c r="I18" s="34"/>
      <c r="R18" s="1486"/>
      <c r="S18" s="1486"/>
      <c r="T18" s="25" t="s">
        <v>2007</v>
      </c>
      <c r="Z18" s="1331">
        <f t="shared" si="3"/>
        <v>0</v>
      </c>
      <c r="AA18" s="1331"/>
      <c r="AB18" s="1331"/>
      <c r="AC18" s="1331"/>
      <c r="AD18" s="1331"/>
      <c r="AE18" s="1331"/>
      <c r="AF18" s="1331"/>
      <c r="AG18" s="1331"/>
      <c r="AH18" s="1331"/>
      <c r="AI18" s="1329"/>
      <c r="AJ18" s="1329"/>
      <c r="AK18" s="1329"/>
      <c r="AL18" s="1331"/>
      <c r="AM18" s="1331"/>
      <c r="AN18" s="1331"/>
      <c r="AO18" s="1331"/>
      <c r="AP18" s="1331"/>
      <c r="AQ18" s="1329"/>
      <c r="AR18" s="1329"/>
      <c r="AS18" s="1329"/>
      <c r="AT18" s="1329"/>
      <c r="AU18" s="1329"/>
      <c r="AV18" s="1329"/>
      <c r="AW18" s="1329"/>
      <c r="AX18" s="1329"/>
      <c r="AY18" s="1329"/>
      <c r="AZ18" s="800"/>
      <c r="BA18" s="800"/>
      <c r="BB18" s="800"/>
      <c r="BC18" s="800"/>
      <c r="BD18" s="800"/>
      <c r="BE18" s="800"/>
      <c r="BF18" s="800"/>
      <c r="BG18" s="800"/>
      <c r="BH18" s="800"/>
      <c r="BI18" s="800"/>
      <c r="BJ18" s="800"/>
      <c r="BK18" s="800"/>
      <c r="BL18" s="800"/>
      <c r="BM18" s="800"/>
    </row>
    <row r="19" spans="1:65">
      <c r="A19" s="34"/>
      <c r="B19" s="1486"/>
      <c r="C19" s="1486"/>
      <c r="D19" s="42" t="s">
        <v>2006</v>
      </c>
      <c r="E19" s="1487" t="e">
        <f t="shared" si="2"/>
        <v>#DIV/0!</v>
      </c>
      <c r="F19" s="1487"/>
      <c r="G19" s="42" t="s">
        <v>560</v>
      </c>
      <c r="H19" s="25" t="s">
        <v>564</v>
      </c>
      <c r="I19" s="34"/>
      <c r="R19" s="1486"/>
      <c r="S19" s="1486"/>
      <c r="T19" s="25" t="s">
        <v>2007</v>
      </c>
      <c r="Z19" s="1331">
        <f t="shared" si="3"/>
        <v>0</v>
      </c>
      <c r="AA19" s="1331"/>
      <c r="AB19" s="1331"/>
      <c r="AC19" s="1331"/>
      <c r="AD19" s="1331"/>
      <c r="AE19" s="1331"/>
      <c r="AF19" s="1331"/>
      <c r="AG19" s="1331"/>
      <c r="AH19" s="1331"/>
      <c r="AI19" s="1329"/>
      <c r="AJ19" s="1329"/>
      <c r="AK19" s="1329"/>
      <c r="AL19" s="1331"/>
      <c r="AM19" s="1331"/>
      <c r="AN19" s="1331"/>
      <c r="AO19" s="1331"/>
      <c r="AP19" s="1331"/>
      <c r="AQ19" s="1329"/>
      <c r="AR19" s="1329"/>
      <c r="AS19" s="1329"/>
      <c r="AT19" s="1329"/>
      <c r="AU19" s="1329"/>
      <c r="AV19" s="1329"/>
      <c r="AW19" s="1329"/>
      <c r="AX19" s="1329"/>
      <c r="AY19" s="1329"/>
      <c r="AZ19" s="800"/>
      <c r="BA19" s="800"/>
      <c r="BB19" s="800"/>
      <c r="BC19" s="800"/>
      <c r="BD19" s="800"/>
      <c r="BE19" s="800"/>
      <c r="BF19" s="800"/>
      <c r="BG19" s="800"/>
      <c r="BH19" s="800"/>
      <c r="BI19" s="800"/>
      <c r="BJ19" s="800"/>
      <c r="BK19" s="800"/>
      <c r="BL19" s="800"/>
      <c r="BM19" s="800"/>
    </row>
    <row r="20" spans="1:65" ht="15.75">
      <c r="B20" s="10" t="s">
        <v>562</v>
      </c>
      <c r="C20" s="34"/>
      <c r="D20" s="34"/>
      <c r="E20" s="34"/>
      <c r="F20" s="34"/>
      <c r="G20" s="34"/>
      <c r="H20" s="34"/>
      <c r="I20" s="34"/>
      <c r="J20" s="34"/>
      <c r="Z20" s="1331" t="e">
        <f>SUM(Z14:Z19)/SUM(B14:C19)</f>
        <v>#DIV/0!</v>
      </c>
      <c r="AA20" s="1331"/>
      <c r="AB20" s="1331"/>
      <c r="AC20" s="1331">
        <f>IF(AC17=1,2,AA20)</f>
        <v>0</v>
      </c>
      <c r="AD20" s="1331"/>
      <c r="AE20" s="1331"/>
      <c r="AF20" s="1331"/>
      <c r="AG20" s="1331"/>
      <c r="AH20" s="1331"/>
      <c r="AI20" s="1329"/>
      <c r="AJ20" s="1329"/>
      <c r="AK20" s="1329"/>
      <c r="AL20" s="1331"/>
      <c r="AM20" s="1331"/>
      <c r="AN20" s="1331"/>
      <c r="AO20" s="1331"/>
      <c r="AP20" s="1331"/>
      <c r="AQ20" s="1329"/>
      <c r="AR20" s="1329"/>
      <c r="AS20" s="1329"/>
      <c r="AT20" s="1329"/>
      <c r="AU20" s="1329"/>
      <c r="AV20" s="1329"/>
      <c r="AW20" s="1329"/>
      <c r="AX20" s="1329"/>
      <c r="AY20" s="1329"/>
      <c r="AZ20" s="800"/>
      <c r="BA20" s="800"/>
      <c r="BB20" s="800"/>
      <c r="BC20" s="800"/>
      <c r="BD20" s="800"/>
      <c r="BE20" s="800"/>
      <c r="BF20" s="800"/>
      <c r="BG20" s="800"/>
      <c r="BH20" s="800"/>
      <c r="BI20" s="800"/>
      <c r="BJ20" s="800"/>
      <c r="BK20" s="800"/>
      <c r="BL20" s="800"/>
      <c r="BM20" s="800"/>
    </row>
    <row r="21" spans="1:65" ht="15.75">
      <c r="A21" s="10"/>
      <c r="B21" s="10" t="s">
        <v>2131</v>
      </c>
      <c r="C21" s="34"/>
      <c r="D21" s="34"/>
      <c r="E21" s="34"/>
      <c r="F21" s="34"/>
      <c r="G21" s="34"/>
      <c r="H21" s="34"/>
      <c r="I21" s="34"/>
      <c r="J21" s="34"/>
      <c r="Z21" s="1331"/>
      <c r="AA21" s="1331">
        <f>SUM(AA10+AC20)</f>
        <v>0</v>
      </c>
      <c r="AB21" s="1331">
        <f>IF(AA21=2,1,0)</f>
        <v>0</v>
      </c>
      <c r="AC21" s="1331">
        <f>AB21+Z41</f>
        <v>0</v>
      </c>
      <c r="AD21" s="1331" t="s">
        <v>678</v>
      </c>
      <c r="AE21" s="1331"/>
      <c r="AF21" s="1331"/>
      <c r="AG21" s="1331"/>
      <c r="AH21" s="1331"/>
      <c r="AI21" s="1329"/>
      <c r="AJ21" s="1329"/>
      <c r="AK21" s="1329"/>
      <c r="AL21" s="1331"/>
      <c r="AM21" s="1331"/>
      <c r="AN21" s="1331"/>
      <c r="AO21" s="1331"/>
      <c r="AP21" s="1331"/>
      <c r="AQ21" s="1329"/>
      <c r="AR21" s="1329"/>
      <c r="AS21" s="1329"/>
      <c r="AT21" s="1329"/>
      <c r="AU21" s="1329"/>
      <c r="AV21" s="1329"/>
      <c r="AW21" s="1329"/>
      <c r="AX21" s="1329"/>
      <c r="AY21" s="1329"/>
      <c r="AZ21" s="800"/>
      <c r="BA21" s="800"/>
      <c r="BB21" s="800"/>
      <c r="BC21" s="800"/>
      <c r="BD21" s="800"/>
      <c r="BE21" s="800"/>
      <c r="BF21" s="800"/>
      <c r="BG21" s="800"/>
      <c r="BH21" s="800"/>
      <c r="BI21" s="800"/>
      <c r="BJ21" s="800"/>
      <c r="BK21" s="800"/>
      <c r="BL21" s="800"/>
      <c r="BM21" s="800"/>
    </row>
    <row r="22" spans="1:65" ht="12" customHeight="1">
      <c r="A22" s="10"/>
      <c r="B22" s="10"/>
      <c r="C22" s="426">
        <f>SUM(B14:C19)</f>
        <v>0</v>
      </c>
      <c r="D22" s="34"/>
      <c r="E22" s="34"/>
      <c r="F22" s="34"/>
      <c r="G22" s="34"/>
      <c r="H22" s="34"/>
      <c r="I22" s="34"/>
      <c r="J22" s="34"/>
      <c r="Z22" s="1331"/>
      <c r="AA22" s="1331"/>
      <c r="AB22" s="1331"/>
      <c r="AC22" s="1331"/>
      <c r="AD22" s="1331"/>
      <c r="AE22" s="1331"/>
      <c r="AF22" s="1331"/>
      <c r="AG22" s="1331"/>
      <c r="AH22" s="1331"/>
      <c r="AI22" s="1329"/>
      <c r="AJ22" s="1329"/>
      <c r="AK22" s="1329"/>
      <c r="AL22" s="1331"/>
      <c r="AM22" s="1331"/>
      <c r="AN22" s="1331"/>
      <c r="AO22" s="1331"/>
      <c r="AP22" s="1331"/>
      <c r="AQ22" s="1329"/>
      <c r="AR22" s="1329"/>
      <c r="AS22" s="1329"/>
      <c r="AT22" s="1329"/>
      <c r="AU22" s="1329"/>
      <c r="AV22" s="1329"/>
      <c r="AW22" s="1329"/>
      <c r="AX22" s="1329"/>
      <c r="AY22" s="1329"/>
      <c r="AZ22" s="800"/>
      <c r="BA22" s="800"/>
      <c r="BB22" s="800"/>
      <c r="BC22" s="800"/>
      <c r="BD22" s="800"/>
      <c r="BE22" s="800"/>
      <c r="BF22" s="800"/>
      <c r="BG22" s="800"/>
      <c r="BH22" s="800"/>
      <c r="BI22" s="800"/>
      <c r="BJ22" s="800"/>
      <c r="BK22" s="800"/>
      <c r="BL22" s="800"/>
      <c r="BM22" s="800"/>
    </row>
    <row r="23" spans="1:65" ht="15.75">
      <c r="A23" s="10" t="s">
        <v>2008</v>
      </c>
      <c r="B23" s="10" t="s">
        <v>2010</v>
      </c>
      <c r="C23" s="34"/>
      <c r="D23" s="34"/>
      <c r="E23" s="34"/>
      <c r="F23" s="34"/>
      <c r="G23" s="34"/>
      <c r="H23" s="34"/>
      <c r="I23" s="34"/>
      <c r="J23" s="34"/>
      <c r="U23" s="1473"/>
      <c r="V23" s="1473"/>
      <c r="W23" s="1473"/>
      <c r="Z23" s="1331"/>
      <c r="AA23" s="1331"/>
      <c r="AB23" s="1331"/>
      <c r="AC23" s="1331"/>
      <c r="AD23" s="1331"/>
      <c r="AE23" s="1331"/>
      <c r="AF23" s="1331"/>
      <c r="AG23" s="1331"/>
      <c r="AH23" s="1331"/>
      <c r="AI23" s="1329"/>
      <c r="AJ23" s="1329"/>
      <c r="AK23" s="1329"/>
      <c r="AL23" s="1331"/>
      <c r="AM23" s="1331"/>
      <c r="AN23" s="1331"/>
      <c r="AO23" s="1331"/>
      <c r="AP23" s="1331"/>
      <c r="AQ23" s="1329"/>
      <c r="AR23" s="1329"/>
      <c r="AS23" s="1329"/>
      <c r="AT23" s="1329"/>
      <c r="AU23" s="1329"/>
      <c r="AV23" s="1329"/>
      <c r="AW23" s="1329"/>
      <c r="AX23" s="1329"/>
      <c r="AY23" s="1329"/>
      <c r="AZ23" s="800"/>
      <c r="BA23" s="800"/>
      <c r="BB23" s="800"/>
      <c r="BC23" s="800"/>
      <c r="BD23" s="800"/>
      <c r="BE23" s="800"/>
      <c r="BF23" s="800"/>
      <c r="BG23" s="800"/>
      <c r="BH23" s="800"/>
      <c r="BI23" s="800"/>
      <c r="BJ23" s="800"/>
      <c r="BK23" s="800"/>
      <c r="BL23" s="800"/>
      <c r="BM23" s="800"/>
    </row>
    <row r="24" spans="1:65" ht="15.75">
      <c r="A24" s="10"/>
      <c r="B24" s="34"/>
      <c r="C24" s="34"/>
      <c r="D24" s="34"/>
      <c r="E24" s="34"/>
      <c r="F24" s="34"/>
      <c r="G24" s="34"/>
      <c r="H24" s="34"/>
      <c r="I24" s="34"/>
      <c r="J24" s="34"/>
      <c r="Z24" s="1385" t="s">
        <v>2132</v>
      </c>
      <c r="AA24" s="1331"/>
      <c r="AB24" s="1331"/>
      <c r="AC24" s="1331"/>
      <c r="AD24" s="1331"/>
      <c r="AE24" s="1331"/>
      <c r="AF24" s="1331"/>
      <c r="AG24" s="1331"/>
      <c r="AH24" s="1331"/>
      <c r="AI24" s="1329"/>
      <c r="AJ24" s="1329"/>
      <c r="AK24" s="1329"/>
      <c r="AL24" s="1331"/>
      <c r="AM24" s="1331"/>
      <c r="AN24" s="1331"/>
      <c r="AO24" s="1331"/>
      <c r="AP24" s="1331"/>
      <c r="AQ24" s="1329"/>
      <c r="AR24" s="1329"/>
      <c r="AS24" s="1329"/>
      <c r="AT24" s="1329"/>
      <c r="AU24" s="1329"/>
      <c r="AV24" s="1329"/>
      <c r="AW24" s="1329"/>
      <c r="AX24" s="1329"/>
      <c r="AY24" s="1329"/>
      <c r="AZ24" s="800"/>
      <c r="BA24" s="800"/>
      <c r="BB24" s="800"/>
      <c r="BC24" s="800"/>
      <c r="BD24" s="800"/>
      <c r="BE24" s="800"/>
      <c r="BF24" s="800"/>
      <c r="BG24" s="800"/>
      <c r="BH24" s="800"/>
      <c r="BI24" s="800"/>
      <c r="BJ24" s="800"/>
      <c r="BK24" s="800"/>
      <c r="BL24" s="800"/>
      <c r="BM24" s="800"/>
    </row>
    <row r="25" spans="1:65" ht="15.75">
      <c r="A25" s="10" t="s">
        <v>2009</v>
      </c>
      <c r="B25" s="61" t="s">
        <v>2012</v>
      </c>
      <c r="C25" s="22"/>
      <c r="D25" s="385"/>
      <c r="E25" s="22"/>
      <c r="F25" s="241"/>
      <c r="G25" s="241"/>
      <c r="H25" s="1489"/>
      <c r="I25" s="1468"/>
      <c r="J25" s="1468"/>
      <c r="K25" s="1468"/>
      <c r="L25" s="1468"/>
      <c r="M25" s="1468"/>
      <c r="N25" s="1468"/>
      <c r="O25" s="1468"/>
      <c r="P25" s="40"/>
      <c r="Q25" s="40"/>
      <c r="R25" s="40"/>
      <c r="S25" s="40"/>
      <c r="T25" s="435"/>
      <c r="U25" s="435"/>
      <c r="V25" s="181"/>
      <c r="W25" s="40"/>
      <c r="X25" s="40"/>
      <c r="Y25" s="22"/>
      <c r="Z25" s="1385" t="s">
        <v>1601</v>
      </c>
      <c r="AA25" s="1331"/>
      <c r="AB25" s="1331"/>
      <c r="AC25" s="1331"/>
      <c r="AD25" s="1331"/>
      <c r="AE25" s="1331"/>
      <c r="AF25" s="1331"/>
      <c r="AG25" s="1331"/>
      <c r="AH25" s="1331"/>
      <c r="AI25" s="1329"/>
      <c r="AJ25" s="1329"/>
      <c r="AK25" s="1329"/>
      <c r="AL25" s="1331"/>
      <c r="AM25" s="1331"/>
      <c r="AN25" s="1331"/>
      <c r="AO25" s="1331"/>
      <c r="AP25" s="1331"/>
      <c r="AQ25" s="1329"/>
      <c r="AR25" s="1329"/>
      <c r="AS25" s="1329"/>
      <c r="AT25" s="1329"/>
      <c r="AU25" s="1329"/>
      <c r="AV25" s="1329"/>
      <c r="AW25" s="1329"/>
      <c r="AX25" s="1329"/>
      <c r="AY25" s="1329"/>
      <c r="AZ25" s="800"/>
      <c r="BA25" s="800"/>
      <c r="BB25" s="800"/>
      <c r="BC25" s="800"/>
      <c r="BD25" s="800"/>
      <c r="BE25" s="800"/>
      <c r="BF25" s="800"/>
      <c r="BG25" s="800"/>
      <c r="BH25" s="800"/>
      <c r="BI25" s="800"/>
      <c r="BJ25" s="800"/>
      <c r="BK25" s="800"/>
      <c r="BL25" s="800"/>
      <c r="BM25" s="800"/>
    </row>
    <row r="26" spans="1:65" ht="15.75">
      <c r="A26" s="10"/>
      <c r="B26" s="241"/>
      <c r="C26" s="241"/>
      <c r="D26" s="241"/>
      <c r="E26" s="241"/>
      <c r="F26" s="241"/>
      <c r="G26" s="241"/>
      <c r="H26" s="241"/>
      <c r="I26" s="241"/>
      <c r="J26" s="241"/>
      <c r="K26" s="22"/>
      <c r="L26" s="22"/>
      <c r="M26" s="22"/>
      <c r="N26" s="22"/>
      <c r="O26" s="22"/>
      <c r="P26" s="22"/>
      <c r="Q26" s="22"/>
      <c r="R26" s="22"/>
      <c r="S26" s="22"/>
      <c r="T26" s="22"/>
      <c r="U26" s="22"/>
      <c r="V26" s="22"/>
      <c r="W26" s="22"/>
      <c r="X26" s="22"/>
      <c r="Y26" s="22"/>
      <c r="Z26" s="1385" t="s">
        <v>1604</v>
      </c>
      <c r="AA26" s="1331"/>
      <c r="AB26" s="1331"/>
      <c r="AC26" s="1331"/>
      <c r="AD26" s="1331"/>
      <c r="AE26" s="1331"/>
      <c r="AF26" s="1331"/>
      <c r="AG26" s="1331"/>
      <c r="AH26" s="1331"/>
      <c r="AI26" s="1329"/>
      <c r="AJ26" s="1329"/>
      <c r="AK26" s="1329"/>
      <c r="AL26" s="1331"/>
      <c r="AM26" s="1331"/>
      <c r="AN26" s="1331"/>
      <c r="AO26" s="1331"/>
      <c r="AP26" s="1331"/>
      <c r="AQ26" s="1329"/>
      <c r="AR26" s="1329"/>
      <c r="AS26" s="1329"/>
      <c r="AT26" s="1329"/>
      <c r="AU26" s="1329"/>
      <c r="AV26" s="1329"/>
      <c r="AW26" s="1329"/>
      <c r="AX26" s="1329"/>
      <c r="AY26" s="1329"/>
      <c r="AZ26" s="800"/>
      <c r="BA26" s="800"/>
      <c r="BB26" s="800"/>
      <c r="BC26" s="800"/>
      <c r="BD26" s="800"/>
      <c r="BE26" s="800"/>
      <c r="BF26" s="800"/>
      <c r="BG26" s="800"/>
      <c r="BH26" s="800"/>
      <c r="BI26" s="800"/>
      <c r="BJ26" s="800"/>
      <c r="BK26" s="800"/>
      <c r="BL26" s="800"/>
      <c r="BM26" s="800"/>
    </row>
    <row r="27" spans="1:65" ht="15.75">
      <c r="A27" s="10" t="s">
        <v>2011</v>
      </c>
      <c r="B27" s="61" t="s">
        <v>1603</v>
      </c>
      <c r="C27" s="385"/>
      <c r="D27" s="22"/>
      <c r="E27" s="385"/>
      <c r="F27" s="435"/>
      <c r="G27" s="1473"/>
      <c r="H27" s="1468"/>
      <c r="I27" s="1468"/>
      <c r="J27" s="1468"/>
      <c r="K27" s="1468"/>
      <c r="L27" s="1468"/>
      <c r="M27" s="1468"/>
      <c r="N27" s="1468"/>
      <c r="O27" s="1468"/>
      <c r="P27" s="40"/>
      <c r="Q27" s="1484" t="s">
        <v>1599</v>
      </c>
      <c r="R27" s="1485"/>
      <c r="S27" s="1485"/>
      <c r="T27" s="1485"/>
      <c r="U27" s="1485"/>
      <c r="V27" s="1485"/>
      <c r="W27" s="1485"/>
      <c r="X27" s="1485"/>
      <c r="Y27" s="1485"/>
      <c r="Z27" s="1385" t="s">
        <v>1605</v>
      </c>
      <c r="AA27" s="1331"/>
      <c r="AB27" s="1331"/>
      <c r="AC27" s="1331"/>
      <c r="AD27" s="1331"/>
      <c r="AE27" s="1331"/>
      <c r="AF27" s="1331"/>
      <c r="AG27" s="1331"/>
      <c r="AH27" s="1331"/>
      <c r="AI27" s="1329"/>
      <c r="AJ27" s="1329"/>
      <c r="AK27" s="1329"/>
      <c r="AL27" s="1331"/>
      <c r="AM27" s="1331"/>
      <c r="AN27" s="1331"/>
      <c r="AO27" s="1331"/>
      <c r="AP27" s="1331"/>
      <c r="AQ27" s="1329"/>
      <c r="AR27" s="1329"/>
      <c r="AS27" s="1329"/>
      <c r="AT27" s="1329"/>
      <c r="AU27" s="1329"/>
      <c r="AV27" s="1329"/>
      <c r="AW27" s="1329"/>
      <c r="AX27" s="1329"/>
      <c r="AY27" s="1329"/>
      <c r="AZ27" s="800"/>
      <c r="BA27" s="800"/>
      <c r="BB27" s="800"/>
      <c r="BC27" s="800"/>
      <c r="BD27" s="800"/>
      <c r="BE27" s="800"/>
      <c r="BF27" s="800"/>
      <c r="BG27" s="800"/>
      <c r="BH27" s="800"/>
      <c r="BI27" s="800"/>
      <c r="BJ27" s="800"/>
      <c r="BK27" s="800"/>
      <c r="BL27" s="800"/>
      <c r="BM27" s="800"/>
    </row>
    <row r="28" spans="1:65" ht="15.75">
      <c r="A28" s="34"/>
      <c r="B28" s="241"/>
      <c r="C28" s="385"/>
      <c r="D28" s="22"/>
      <c r="E28" s="385"/>
      <c r="F28" s="435"/>
      <c r="G28" s="435"/>
      <c r="H28" s="181"/>
      <c r="I28" s="182"/>
      <c r="J28" s="182"/>
      <c r="K28" s="40"/>
      <c r="L28" s="435"/>
      <c r="M28" s="435"/>
      <c r="N28" s="181"/>
      <c r="O28" s="40"/>
      <c r="P28" s="40"/>
      <c r="Q28" s="1485"/>
      <c r="R28" s="1485"/>
      <c r="S28" s="1485"/>
      <c r="T28" s="1485"/>
      <c r="U28" s="1485"/>
      <c r="V28" s="1485"/>
      <c r="W28" s="1485"/>
      <c r="X28" s="1485"/>
      <c r="Y28" s="1485"/>
      <c r="Z28" s="1385" t="s">
        <v>1606</v>
      </c>
      <c r="AA28" s="1331"/>
      <c r="AB28" s="1331"/>
      <c r="AC28" s="1331"/>
      <c r="AD28" s="1331"/>
      <c r="AE28" s="1331"/>
      <c r="AF28" s="1331"/>
      <c r="AG28" s="1331"/>
      <c r="AH28" s="1331"/>
      <c r="AI28" s="1329"/>
      <c r="AJ28" s="1329"/>
      <c r="AK28" s="1329"/>
      <c r="AL28" s="1331"/>
      <c r="AM28" s="1331"/>
      <c r="AN28" s="1331"/>
      <c r="AO28" s="1331"/>
      <c r="AP28" s="1331"/>
      <c r="AQ28" s="1329"/>
      <c r="AR28" s="1329"/>
      <c r="AS28" s="1329"/>
      <c r="AT28" s="1329"/>
      <c r="AU28" s="1329"/>
      <c r="AV28" s="1329"/>
      <c r="AW28" s="1329"/>
      <c r="AX28" s="1329"/>
      <c r="AY28" s="1329"/>
      <c r="AZ28" s="800"/>
      <c r="BA28" s="800"/>
      <c r="BB28" s="800"/>
      <c r="BC28" s="800"/>
      <c r="BD28" s="800"/>
      <c r="BE28" s="800"/>
      <c r="BF28" s="800"/>
      <c r="BG28" s="800"/>
      <c r="BH28" s="800"/>
      <c r="BI28" s="800"/>
      <c r="BJ28" s="800"/>
      <c r="BK28" s="800"/>
      <c r="BL28" s="800"/>
      <c r="BM28" s="800"/>
    </row>
    <row r="29" spans="1:65" ht="15.75">
      <c r="A29" s="34"/>
      <c r="B29" s="34"/>
      <c r="D29" s="34"/>
      <c r="E29" s="34"/>
      <c r="F29" s="435"/>
      <c r="H29" s="707" t="s">
        <v>2408</v>
      </c>
      <c r="I29" s="1447"/>
      <c r="J29" s="1447"/>
      <c r="K29" s="1447"/>
      <c r="L29" s="1447"/>
      <c r="M29" s="1447"/>
      <c r="N29" s="1447"/>
      <c r="O29" s="1447"/>
      <c r="P29" s="1447"/>
      <c r="Q29" s="1447"/>
      <c r="R29" s="1447"/>
      <c r="S29" s="1447"/>
      <c r="T29" s="1447"/>
      <c r="U29" s="1447"/>
      <c r="V29" s="1447"/>
      <c r="W29" s="1447"/>
      <c r="X29" s="1447"/>
      <c r="Y29" s="1447"/>
      <c r="Z29" s="1385" t="s">
        <v>1607</v>
      </c>
      <c r="AA29" s="1331"/>
      <c r="AB29" s="1331"/>
      <c r="AC29" s="1331"/>
      <c r="AD29" s="1331"/>
      <c r="AE29" s="1331"/>
      <c r="AF29" s="1331"/>
      <c r="AG29" s="1331"/>
      <c r="AH29" s="1331"/>
      <c r="AI29" s="1329"/>
      <c r="AJ29" s="1329"/>
      <c r="AK29" s="1329"/>
      <c r="AL29" s="1331"/>
      <c r="AM29" s="1331"/>
      <c r="AN29" s="1331"/>
      <c r="AO29" s="1331"/>
      <c r="AP29" s="1331"/>
      <c r="AQ29" s="1329"/>
      <c r="AR29" s="1329"/>
      <c r="AS29" s="1329"/>
      <c r="AT29" s="1329"/>
      <c r="AU29" s="1329"/>
      <c r="AV29" s="1329"/>
      <c r="AW29" s="1329"/>
      <c r="AX29" s="1329"/>
      <c r="AY29" s="1329"/>
      <c r="AZ29" s="800"/>
      <c r="BA29" s="800"/>
      <c r="BB29" s="800"/>
      <c r="BC29" s="800"/>
      <c r="BD29" s="800"/>
      <c r="BE29" s="800"/>
      <c r="BF29" s="800"/>
      <c r="BG29" s="800"/>
      <c r="BH29" s="800"/>
      <c r="BI29" s="800"/>
      <c r="BJ29" s="800"/>
      <c r="BK29" s="800"/>
      <c r="BL29" s="800"/>
      <c r="BM29" s="800"/>
    </row>
    <row r="30" spans="1:65" ht="15.75">
      <c r="A30" s="10"/>
      <c r="B30" s="34"/>
      <c r="C30" s="34"/>
      <c r="D30" s="34"/>
      <c r="E30" s="34"/>
      <c r="F30" s="34"/>
      <c r="G30" s="34"/>
      <c r="H30" s="34"/>
      <c r="I30" s="34"/>
      <c r="J30" s="34"/>
      <c r="Z30" s="1385" t="s">
        <v>1608</v>
      </c>
      <c r="AA30" s="1331"/>
      <c r="AB30" s="1331"/>
      <c r="AC30" s="1331"/>
      <c r="AD30" s="1331"/>
      <c r="AE30" s="1331"/>
      <c r="AF30" s="1331"/>
      <c r="AG30" s="1331"/>
      <c r="AH30" s="1331"/>
      <c r="AI30" s="1329"/>
      <c r="AJ30" s="1329"/>
      <c r="AK30" s="1329"/>
      <c r="AL30" s="1331"/>
      <c r="AM30" s="1331"/>
      <c r="AN30" s="1331"/>
      <c r="AO30" s="1331"/>
      <c r="AP30" s="1331"/>
      <c r="AQ30" s="1329"/>
      <c r="AR30" s="1329"/>
      <c r="AS30" s="1329"/>
      <c r="AT30" s="1329"/>
      <c r="AU30" s="1329"/>
      <c r="AV30" s="1329"/>
      <c r="AW30" s="1329"/>
      <c r="AX30" s="1329"/>
      <c r="AY30" s="1329"/>
      <c r="AZ30" s="800"/>
      <c r="BA30" s="800"/>
      <c r="BB30" s="800"/>
      <c r="BC30" s="800"/>
      <c r="BD30" s="800"/>
      <c r="BE30" s="800"/>
      <c r="BF30" s="800"/>
      <c r="BG30" s="800"/>
      <c r="BH30" s="800"/>
      <c r="BI30" s="800"/>
      <c r="BJ30" s="800"/>
      <c r="BK30" s="800"/>
      <c r="BL30" s="800"/>
      <c r="BM30" s="800"/>
    </row>
    <row r="31" spans="1:65" ht="15.75">
      <c r="A31" s="10" t="s">
        <v>1602</v>
      </c>
      <c r="B31" s="10" t="s">
        <v>1978</v>
      </c>
      <c r="C31" s="34"/>
      <c r="D31" s="34"/>
      <c r="E31" s="34"/>
      <c r="F31" s="34"/>
      <c r="G31" s="34"/>
      <c r="H31" s="34"/>
      <c r="I31" s="34"/>
      <c r="J31" s="34"/>
      <c r="L31" s="1473"/>
      <c r="M31" s="1473"/>
      <c r="T31" s="897"/>
      <c r="U31" s="897"/>
      <c r="V31" s="897"/>
      <c r="W31" s="897"/>
      <c r="X31" s="897"/>
      <c r="Y31" s="897"/>
      <c r="Z31" s="1385" t="s">
        <v>1609</v>
      </c>
      <c r="AA31" s="1331"/>
      <c r="AB31" s="1331"/>
      <c r="AC31" s="1331"/>
      <c r="AD31" s="1331"/>
      <c r="AE31" s="1331"/>
      <c r="AF31" s="1331"/>
      <c r="AG31" s="1331"/>
      <c r="AH31" s="1331"/>
      <c r="AI31" s="1329"/>
      <c r="AJ31" s="1329"/>
      <c r="AK31" s="1329"/>
      <c r="AL31" s="1331"/>
      <c r="AM31" s="1331"/>
      <c r="AN31" s="1331"/>
      <c r="AO31" s="1331"/>
      <c r="AP31" s="1331"/>
      <c r="AQ31" s="1329"/>
      <c r="AR31" s="1329"/>
      <c r="AS31" s="1329"/>
      <c r="AT31" s="1329"/>
      <c r="AU31" s="1329"/>
      <c r="AV31" s="1329"/>
      <c r="AW31" s="1329"/>
      <c r="AX31" s="1329"/>
      <c r="AY31" s="1329"/>
      <c r="AZ31" s="800"/>
      <c r="BA31" s="800"/>
      <c r="BB31" s="800"/>
      <c r="BC31" s="800"/>
      <c r="BD31" s="800"/>
      <c r="BE31" s="800"/>
      <c r="BF31" s="800"/>
      <c r="BG31" s="800"/>
      <c r="BH31" s="800"/>
      <c r="BI31" s="800"/>
      <c r="BJ31" s="800"/>
      <c r="BK31" s="800"/>
      <c r="BL31" s="800"/>
      <c r="BM31" s="800"/>
    </row>
    <row r="32" spans="1:65" ht="15.75">
      <c r="A32" s="32"/>
      <c r="B32" s="34"/>
      <c r="C32" s="34"/>
      <c r="D32" s="34"/>
      <c r="E32" s="34"/>
      <c r="F32" s="34"/>
      <c r="G32" s="34"/>
      <c r="H32" s="34"/>
      <c r="I32" s="34"/>
      <c r="J32" s="34"/>
      <c r="T32" s="897"/>
      <c r="U32" s="897"/>
      <c r="V32" s="897"/>
      <c r="W32" s="897"/>
      <c r="X32" s="897"/>
      <c r="Y32" s="897"/>
      <c r="Z32" s="1385" t="s">
        <v>2133</v>
      </c>
      <c r="AA32" s="1331">
        <f>IF(G27=Z32,1,0)</f>
        <v>0</v>
      </c>
      <c r="AB32" s="1331">
        <f>SUM(IF(I29="",0,1))</f>
        <v>0</v>
      </c>
      <c r="AC32" s="1331">
        <f>AA32+AB32</f>
        <v>0</v>
      </c>
      <c r="AD32" s="1331"/>
      <c r="AE32" s="1331"/>
      <c r="AF32" s="1331"/>
      <c r="AG32" s="1331"/>
      <c r="AH32" s="1331"/>
      <c r="AI32" s="1329"/>
      <c r="AJ32" s="1329"/>
      <c r="AK32" s="1329"/>
      <c r="AL32" s="1331"/>
      <c r="AM32" s="1331"/>
      <c r="AN32" s="1331"/>
      <c r="AO32" s="1331"/>
      <c r="AP32" s="1331"/>
      <c r="AQ32" s="1329"/>
      <c r="AR32" s="1329"/>
      <c r="AS32" s="1329"/>
      <c r="AT32" s="1329"/>
      <c r="AU32" s="1329"/>
      <c r="AV32" s="1329"/>
      <c r="AW32" s="1329"/>
      <c r="AX32" s="1329"/>
      <c r="AY32" s="1329"/>
      <c r="AZ32" s="800"/>
      <c r="BA32" s="800"/>
      <c r="BB32" s="800"/>
      <c r="BC32" s="800"/>
      <c r="BD32" s="800"/>
      <c r="BE32" s="800"/>
      <c r="BF32" s="800"/>
      <c r="BG32" s="800"/>
      <c r="BH32" s="800"/>
      <c r="BI32" s="800"/>
      <c r="BJ32" s="800"/>
      <c r="BK32" s="800"/>
      <c r="BL32" s="800"/>
      <c r="BM32" s="800"/>
    </row>
    <row r="33" spans="1:65" ht="15.75">
      <c r="A33" s="10" t="s">
        <v>1610</v>
      </c>
      <c r="B33" s="10" t="s">
        <v>1980</v>
      </c>
      <c r="C33" s="8"/>
      <c r="D33" s="34"/>
      <c r="E33" s="8"/>
      <c r="F33" s="34"/>
      <c r="G33" s="34"/>
      <c r="H33" s="34"/>
      <c r="I33" s="34"/>
      <c r="J33" s="34"/>
      <c r="K33" s="22"/>
      <c r="L33" s="40"/>
      <c r="M33" s="40"/>
      <c r="N33" s="40"/>
      <c r="O33" s="40"/>
      <c r="P33" s="40"/>
      <c r="Q33" s="40"/>
      <c r="R33" s="40"/>
      <c r="S33" s="40"/>
      <c r="T33" s="40"/>
      <c r="U33" s="435"/>
      <c r="V33" s="387" t="s">
        <v>1916</v>
      </c>
      <c r="W33" s="1468"/>
      <c r="X33" s="1468"/>
      <c r="Y33" s="54"/>
      <c r="Z33" s="1331" t="s">
        <v>194</v>
      </c>
      <c r="AA33" s="1331"/>
      <c r="AB33" s="1331"/>
      <c r="AC33" s="1331"/>
      <c r="AD33" s="1331"/>
      <c r="AE33" s="1331"/>
      <c r="AF33" s="1331"/>
      <c r="AG33" s="1331"/>
      <c r="AH33" s="1331"/>
      <c r="AI33" s="1329"/>
      <c r="AJ33" s="1329"/>
      <c r="AK33" s="1329"/>
      <c r="AL33" s="1331"/>
      <c r="AM33" s="1331"/>
      <c r="AN33" s="1331"/>
      <c r="AO33" s="1331"/>
      <c r="AP33" s="1331"/>
      <c r="AQ33" s="1329"/>
      <c r="AR33" s="1329"/>
      <c r="AS33" s="1329"/>
      <c r="AT33" s="1329"/>
      <c r="AU33" s="1329"/>
      <c r="AV33" s="1329"/>
      <c r="AW33" s="1329"/>
      <c r="AX33" s="1329"/>
      <c r="AY33" s="1329"/>
      <c r="AZ33" s="800"/>
      <c r="BA33" s="800"/>
      <c r="BB33" s="800"/>
      <c r="BC33" s="800"/>
      <c r="BD33" s="800"/>
      <c r="BE33" s="800"/>
      <c r="BF33" s="800"/>
      <c r="BG33" s="800"/>
      <c r="BH33" s="800"/>
      <c r="BI33" s="800"/>
      <c r="BJ33" s="800"/>
      <c r="BK33" s="800"/>
      <c r="BL33" s="800"/>
      <c r="BM33" s="800"/>
    </row>
    <row r="34" spans="1:65" ht="15.75">
      <c r="A34" s="10"/>
      <c r="B34" s="34"/>
      <c r="C34" s="34"/>
      <c r="D34" s="34"/>
      <c r="E34" s="34"/>
      <c r="F34" s="34"/>
      <c r="G34" s="34"/>
      <c r="H34" s="34"/>
      <c r="I34" s="34"/>
      <c r="J34" s="1478" t="s">
        <v>1600</v>
      </c>
      <c r="K34" s="1478"/>
      <c r="L34" s="1478"/>
      <c r="M34" s="1478"/>
      <c r="N34" s="1478"/>
      <c r="O34" s="1478"/>
      <c r="P34" s="1478"/>
      <c r="Z34" s="1331" t="s">
        <v>193</v>
      </c>
      <c r="AA34" s="1331"/>
      <c r="AB34" s="1386" t="s">
        <v>351</v>
      </c>
      <c r="AC34" s="1331"/>
      <c r="AD34" s="1331"/>
      <c r="AE34" s="1331"/>
      <c r="AF34" s="1331"/>
      <c r="AG34" s="1331"/>
      <c r="AH34" s="1331"/>
      <c r="AI34" s="1329"/>
      <c r="AJ34" s="1329"/>
      <c r="AK34" s="1329"/>
      <c r="AL34" s="1331"/>
      <c r="AM34" s="1331"/>
      <c r="AN34" s="1331"/>
      <c r="AO34" s="1331"/>
      <c r="AP34" s="1331"/>
      <c r="AQ34" s="1329"/>
      <c r="AR34" s="1329"/>
      <c r="AS34" s="1329"/>
      <c r="AT34" s="1329"/>
      <c r="AU34" s="1329"/>
      <c r="AV34" s="1329"/>
      <c r="AW34" s="1329"/>
      <c r="AX34" s="1329"/>
      <c r="AY34" s="1329"/>
      <c r="AZ34" s="800"/>
      <c r="BA34" s="800"/>
      <c r="BB34" s="800"/>
      <c r="BC34" s="800"/>
      <c r="BD34" s="800"/>
      <c r="BE34" s="800"/>
      <c r="BF34" s="800"/>
      <c r="BG34" s="800"/>
      <c r="BH34" s="800"/>
      <c r="BI34" s="800"/>
      <c r="BJ34" s="800"/>
      <c r="BK34" s="800"/>
      <c r="BL34" s="800"/>
      <c r="BM34" s="800"/>
    </row>
    <row r="35" spans="1:65" ht="15.75">
      <c r="A35" s="10" t="s">
        <v>1979</v>
      </c>
      <c r="B35" s="16" t="s">
        <v>349</v>
      </c>
      <c r="C35" s="34"/>
      <c r="D35" s="34"/>
      <c r="E35" s="34"/>
      <c r="F35" s="34"/>
      <c r="G35" s="34"/>
      <c r="H35" s="34"/>
      <c r="I35" s="34"/>
      <c r="J35" s="34"/>
      <c r="Z35" s="1331"/>
      <c r="AA35" s="1331"/>
      <c r="AB35" s="1331" t="s">
        <v>352</v>
      </c>
      <c r="AC35" s="1331"/>
      <c r="AD35" s="1331"/>
      <c r="AE35" s="1331"/>
      <c r="AF35" s="1331"/>
      <c r="AG35" s="1331"/>
      <c r="AH35" s="1331"/>
      <c r="AI35" s="1329"/>
      <c r="AJ35" s="1329"/>
      <c r="AK35" s="1329"/>
      <c r="AL35" s="1331"/>
      <c r="AM35" s="1331"/>
      <c r="AN35" s="1331"/>
      <c r="AO35" s="1331"/>
      <c r="AP35" s="1331"/>
      <c r="AQ35" s="1329"/>
      <c r="AR35" s="1329"/>
      <c r="AS35" s="1329"/>
      <c r="AT35" s="1329"/>
      <c r="AU35" s="1329"/>
      <c r="AV35" s="1329"/>
      <c r="AW35" s="1329"/>
      <c r="AX35" s="1329"/>
      <c r="AY35" s="1329"/>
      <c r="AZ35" s="800"/>
      <c r="BA35" s="800"/>
      <c r="BB35" s="800"/>
      <c r="BC35" s="800"/>
      <c r="BD35" s="800"/>
      <c r="BE35" s="800"/>
      <c r="BF35" s="800"/>
      <c r="BG35" s="800"/>
      <c r="BH35" s="800"/>
      <c r="BI35" s="800"/>
      <c r="BJ35" s="800"/>
      <c r="BK35" s="800"/>
      <c r="BL35" s="800"/>
      <c r="BM35" s="800"/>
    </row>
    <row r="36" spans="1:65" ht="15.75">
      <c r="A36" s="10"/>
      <c r="B36" s="16" t="s">
        <v>350</v>
      </c>
      <c r="C36" s="34"/>
      <c r="D36" s="34"/>
      <c r="E36" s="34"/>
      <c r="F36" s="34"/>
      <c r="G36" s="34"/>
      <c r="H36" s="1490"/>
      <c r="I36" s="1491"/>
      <c r="J36" s="1491"/>
      <c r="K36" s="1026">
        <f>IF(H36="Other",1,0)</f>
        <v>0</v>
      </c>
      <c r="L36" s="1023" t="s">
        <v>1483</v>
      </c>
      <c r="M36" s="1025"/>
      <c r="N36" s="1025"/>
      <c r="O36" s="1025"/>
      <c r="P36" s="1492"/>
      <c r="Q36" s="1447"/>
      <c r="R36" s="1447"/>
      <c r="S36" s="1447"/>
      <c r="T36" s="1447"/>
      <c r="U36" s="1447"/>
      <c r="V36" s="1447"/>
      <c r="W36" s="1447"/>
      <c r="X36" s="1447"/>
      <c r="Y36" s="1447"/>
      <c r="Z36" s="1472"/>
      <c r="AA36" s="1331">
        <f>IF(H36="Elderly (55+)",1,0)+IF(H36="Elderly (62+)",1,0)</f>
        <v>0</v>
      </c>
      <c r="AB36" s="1331" t="s">
        <v>353</v>
      </c>
      <c r="AC36" s="1331"/>
      <c r="AD36" s="1331"/>
      <c r="AE36" s="1331"/>
      <c r="AF36" s="1331"/>
      <c r="AG36" s="1331"/>
      <c r="AH36" s="1331"/>
      <c r="AI36" s="1329"/>
      <c r="AJ36" s="1329"/>
      <c r="AK36" s="1329"/>
      <c r="AL36" s="1331"/>
      <c r="AM36" s="1331"/>
      <c r="AN36" s="1331"/>
      <c r="AO36" s="1331"/>
      <c r="AP36" s="1331"/>
      <c r="AQ36" s="1329"/>
      <c r="AR36" s="1329"/>
      <c r="AS36" s="1329"/>
      <c r="AT36" s="1329"/>
      <c r="AU36" s="1329"/>
      <c r="AV36" s="1329"/>
      <c r="AW36" s="1329"/>
      <c r="AX36" s="1329"/>
      <c r="AY36" s="1329"/>
      <c r="AZ36" s="800"/>
      <c r="BA36" s="800"/>
      <c r="BB36" s="800"/>
      <c r="BC36" s="800"/>
      <c r="BD36" s="800"/>
      <c r="BE36" s="800"/>
      <c r="BF36" s="800"/>
      <c r="BG36" s="800"/>
      <c r="BH36" s="800"/>
      <c r="BI36" s="800"/>
      <c r="BJ36" s="800"/>
      <c r="BK36" s="800"/>
      <c r="BL36" s="800"/>
      <c r="BM36" s="800"/>
    </row>
    <row r="37" spans="1:65" ht="1.5" customHeight="1">
      <c r="A37" s="22"/>
      <c r="B37" s="1482"/>
      <c r="C37" s="1482"/>
      <c r="D37" s="69"/>
      <c r="E37" s="182"/>
      <c r="F37" s="182"/>
      <c r="G37" s="182"/>
      <c r="H37" s="182"/>
      <c r="I37" s="1482"/>
      <c r="J37" s="1482"/>
      <c r="K37" s="40"/>
      <c r="L37" s="40"/>
      <c r="M37" s="40"/>
      <c r="N37" s="40"/>
      <c r="O37" s="1482"/>
      <c r="P37" s="1482"/>
      <c r="Q37" s="40"/>
      <c r="R37" s="40"/>
      <c r="S37" s="1483"/>
      <c r="T37" s="1483"/>
      <c r="U37" s="1483"/>
      <c r="V37" s="1483"/>
      <c r="W37" s="1483"/>
      <c r="X37" s="1483"/>
      <c r="Y37" s="1483"/>
      <c r="Z37" s="1472"/>
      <c r="AA37" s="1331"/>
      <c r="AB37" s="1387" t="s">
        <v>354</v>
      </c>
      <c r="AC37" s="1331"/>
      <c r="AD37" s="1331"/>
      <c r="AE37" s="1331"/>
      <c r="AF37" s="1331"/>
      <c r="AG37" s="1331"/>
      <c r="AH37" s="1331"/>
      <c r="AI37" s="1329"/>
      <c r="AJ37" s="1329"/>
      <c r="AK37" s="1329"/>
      <c r="AL37" s="1331"/>
      <c r="AM37" s="1331"/>
      <c r="AN37" s="1331"/>
      <c r="AO37" s="1331"/>
      <c r="AP37" s="1331"/>
      <c r="AQ37" s="1329"/>
      <c r="AR37" s="1329"/>
      <c r="AS37" s="1329"/>
      <c r="AT37" s="1329"/>
      <c r="AU37" s="1329"/>
      <c r="AV37" s="1329"/>
      <c r="AW37" s="1329"/>
      <c r="AX37" s="1329"/>
      <c r="AY37" s="1329"/>
      <c r="AZ37" s="800"/>
      <c r="BA37" s="800"/>
      <c r="BB37" s="800"/>
      <c r="BC37" s="800"/>
      <c r="BD37" s="800"/>
      <c r="BE37" s="800"/>
      <c r="BF37" s="800"/>
      <c r="BG37" s="800"/>
      <c r="BH37" s="800"/>
      <c r="BI37" s="800"/>
      <c r="BJ37" s="800"/>
      <c r="BK37" s="800"/>
      <c r="BL37" s="800"/>
      <c r="BM37" s="800"/>
    </row>
    <row r="38" spans="1:65" ht="15.75">
      <c r="A38" s="893"/>
      <c r="B38" s="893"/>
      <c r="C38" s="241"/>
      <c r="D38" s="241"/>
      <c r="E38" s="241"/>
      <c r="F38" s="241"/>
      <c r="G38" s="241"/>
      <c r="H38" s="241"/>
      <c r="I38" s="241"/>
      <c r="J38" s="241"/>
      <c r="K38" s="22"/>
      <c r="L38" s="22"/>
      <c r="M38" s="22"/>
      <c r="N38" s="22"/>
      <c r="O38" s="22"/>
      <c r="P38" s="1481" t="s">
        <v>2086</v>
      </c>
      <c r="Q38" s="1478"/>
      <c r="R38" s="1478"/>
      <c r="S38" s="1478"/>
      <c r="T38" s="1478"/>
      <c r="U38" s="1478"/>
      <c r="V38" s="1478"/>
      <c r="W38" s="1478"/>
      <c r="X38" s="1478"/>
      <c r="Y38" s="1478"/>
      <c r="Z38" s="1331"/>
      <c r="AA38" s="1331"/>
      <c r="AB38" s="1331" t="s">
        <v>355</v>
      </c>
      <c r="AC38" s="1331"/>
      <c r="AD38" s="1331"/>
      <c r="AE38" s="1331"/>
      <c r="AF38" s="1331"/>
      <c r="AG38" s="1331"/>
      <c r="AH38" s="1331"/>
      <c r="AI38" s="1329"/>
      <c r="AJ38" s="1329"/>
      <c r="AK38" s="1329"/>
      <c r="AL38" s="1331"/>
      <c r="AM38" s="1331"/>
      <c r="AN38" s="1331"/>
      <c r="AO38" s="1331"/>
      <c r="AP38" s="1331"/>
      <c r="AQ38" s="1329"/>
      <c r="AR38" s="1329"/>
      <c r="AS38" s="1329"/>
      <c r="AT38" s="1329"/>
      <c r="AU38" s="1329"/>
      <c r="AV38" s="1329"/>
      <c r="AW38" s="1329"/>
      <c r="AX38" s="1329"/>
      <c r="AY38" s="1329"/>
      <c r="AZ38" s="800"/>
      <c r="BA38" s="800"/>
      <c r="BB38" s="800"/>
      <c r="BC38" s="800"/>
      <c r="BD38" s="800"/>
      <c r="BE38" s="800"/>
      <c r="BF38" s="800"/>
      <c r="BG38" s="800"/>
      <c r="BH38" s="800"/>
      <c r="BI38" s="800"/>
      <c r="BJ38" s="800"/>
      <c r="BK38" s="800"/>
      <c r="BL38" s="800"/>
      <c r="BM38" s="800"/>
    </row>
    <row r="39" spans="1:65" ht="15.75">
      <c r="A39" s="10" t="s">
        <v>1341</v>
      </c>
      <c r="B39" s="10" t="s">
        <v>1627</v>
      </c>
      <c r="C39" s="41"/>
      <c r="D39" s="41"/>
      <c r="E39" s="32"/>
      <c r="F39" s="34"/>
      <c r="G39" s="34"/>
      <c r="H39" s="34"/>
      <c r="I39" s="34"/>
      <c r="J39" s="34"/>
      <c r="O39" s="435"/>
      <c r="P39" s="387" t="s">
        <v>1916</v>
      </c>
      <c r="Q39" s="1438"/>
      <c r="R39" s="1473"/>
      <c r="U39" s="905" t="s">
        <v>357</v>
      </c>
      <c r="V39" s="1480"/>
      <c r="W39" s="1447"/>
      <c r="X39" s="1447"/>
      <c r="Y39" s="1447"/>
      <c r="Z39" s="1334">
        <f>IF(Q39="Yes",1,0)</f>
        <v>0</v>
      </c>
      <c r="AA39" s="1334"/>
      <c r="AB39" s="1331" t="s">
        <v>356</v>
      </c>
      <c r="AC39" s="1331">
        <f>IF(H36=AB39,1,0)</f>
        <v>0</v>
      </c>
      <c r="AD39" s="1331">
        <f>SUM(IF(P36="",0,1))</f>
        <v>0</v>
      </c>
      <c r="AE39" s="1331">
        <f>AD39+AC39</f>
        <v>0</v>
      </c>
      <c r="AF39" s="1331"/>
      <c r="AG39" s="1331"/>
      <c r="AH39" s="1331"/>
      <c r="AI39" s="1329"/>
      <c r="AJ39" s="1329"/>
      <c r="AK39" s="1329"/>
      <c r="AL39" s="1331"/>
      <c r="AM39" s="1331"/>
      <c r="AN39" s="1331"/>
      <c r="AO39" s="1331"/>
      <c r="AP39" s="1331"/>
      <c r="AQ39" s="1329"/>
      <c r="AR39" s="1329"/>
      <c r="AS39" s="1329"/>
      <c r="AT39" s="1329"/>
      <c r="AU39" s="1329"/>
      <c r="AV39" s="1329"/>
      <c r="AW39" s="1329"/>
      <c r="AX39" s="1329"/>
      <c r="AY39" s="1329"/>
      <c r="AZ39" s="800"/>
      <c r="BA39" s="800"/>
      <c r="BB39" s="800"/>
      <c r="BC39" s="800"/>
      <c r="BD39" s="800"/>
      <c r="BE39" s="800"/>
      <c r="BF39" s="800"/>
      <c r="BG39" s="800"/>
      <c r="BH39" s="800"/>
      <c r="BI39" s="800"/>
      <c r="BJ39" s="800"/>
      <c r="BK39" s="800"/>
      <c r="BL39" s="800"/>
      <c r="BM39" s="800"/>
    </row>
    <row r="40" spans="1:65" ht="15.75">
      <c r="A40" s="34"/>
      <c r="B40" s="10" t="s">
        <v>1628</v>
      </c>
      <c r="C40" s="34"/>
      <c r="D40" s="34"/>
      <c r="E40" s="34"/>
      <c r="F40" s="34"/>
      <c r="G40" s="34"/>
      <c r="H40" s="34"/>
      <c r="I40" s="34"/>
      <c r="J40" s="34"/>
      <c r="O40" s="897"/>
      <c r="P40" s="897"/>
      <c r="Q40" s="897"/>
      <c r="R40" s="897"/>
      <c r="S40" s="897"/>
      <c r="U40" s="897"/>
      <c r="V40" s="897"/>
      <c r="W40" s="897"/>
      <c r="X40" s="897"/>
      <c r="Y40" s="897"/>
      <c r="Z40" s="1331">
        <f>IF(V39=0,0,1)</f>
        <v>0</v>
      </c>
      <c r="AA40" s="1331"/>
      <c r="AB40" s="1331" t="s">
        <v>1670</v>
      </c>
      <c r="AC40" s="1331"/>
      <c r="AD40" s="1331"/>
      <c r="AE40" s="1331"/>
      <c r="AF40" s="1331"/>
      <c r="AG40" s="1331"/>
      <c r="AH40" s="1331"/>
      <c r="AI40" s="1329"/>
      <c r="AJ40" s="1329"/>
      <c r="AK40" s="1329"/>
      <c r="AL40" s="1331"/>
      <c r="AM40" s="1331"/>
      <c r="AN40" s="1331"/>
      <c r="AO40" s="1331"/>
      <c r="AP40" s="1331"/>
      <c r="AQ40" s="1329"/>
      <c r="AR40" s="1329"/>
      <c r="AS40" s="1329"/>
      <c r="AT40" s="1329"/>
      <c r="AU40" s="1329"/>
      <c r="AV40" s="1329"/>
      <c r="AW40" s="1329"/>
      <c r="AX40" s="1329"/>
      <c r="AY40" s="1329"/>
      <c r="AZ40" s="800"/>
      <c r="BA40" s="800"/>
      <c r="BB40" s="800"/>
      <c r="BC40" s="800"/>
      <c r="BD40" s="800"/>
      <c r="BE40" s="800"/>
      <c r="BF40" s="800"/>
      <c r="BG40" s="800"/>
      <c r="BH40" s="800"/>
      <c r="BI40" s="800"/>
      <c r="BJ40" s="800"/>
      <c r="BK40" s="800"/>
      <c r="BL40" s="800"/>
      <c r="BM40" s="800"/>
    </row>
    <row r="41" spans="1:65" ht="15.75" customHeight="1">
      <c r="A41" s="32"/>
      <c r="B41" s="34"/>
      <c r="C41" s="34"/>
      <c r="D41" s="34"/>
      <c r="E41" s="34"/>
      <c r="F41" s="34"/>
      <c r="G41" s="34"/>
      <c r="H41" s="34"/>
      <c r="I41" s="34"/>
      <c r="J41" s="34"/>
      <c r="M41" s="1477" t="s">
        <v>1629</v>
      </c>
      <c r="N41" s="1478"/>
      <c r="O41" s="1478"/>
      <c r="P41" s="1478"/>
      <c r="Q41" s="1478"/>
      <c r="R41" s="1478"/>
      <c r="S41" s="1478"/>
      <c r="T41" s="1478"/>
      <c r="U41" s="1478"/>
      <c r="V41" s="1478"/>
      <c r="W41" s="1478"/>
      <c r="X41" s="1478"/>
      <c r="Y41" s="1478"/>
      <c r="Z41" s="1331">
        <f>Z40+AA42</f>
        <v>0</v>
      </c>
      <c r="AA41" s="1331"/>
      <c r="AB41" s="1425" t="s">
        <v>1671</v>
      </c>
      <c r="AC41" s="1331"/>
      <c r="AD41" s="1331"/>
      <c r="AE41" s="1331"/>
      <c r="AF41" s="1331"/>
      <c r="AG41" s="1331"/>
      <c r="AH41" s="1331"/>
      <c r="AI41" s="1329"/>
      <c r="AJ41" s="1329"/>
      <c r="AK41" s="1329"/>
      <c r="AL41" s="1331"/>
      <c r="AM41" s="1331"/>
      <c r="AN41" s="1331"/>
      <c r="AO41" s="1331"/>
      <c r="AP41" s="1331"/>
      <c r="AQ41" s="1329"/>
      <c r="AR41" s="1329"/>
      <c r="AS41" s="1329"/>
      <c r="AT41" s="1329"/>
      <c r="AU41" s="1329"/>
      <c r="AV41" s="1329"/>
      <c r="AW41" s="1329"/>
      <c r="AX41" s="1329"/>
      <c r="AY41" s="1329"/>
      <c r="AZ41" s="800"/>
      <c r="BA41" s="800"/>
      <c r="BB41" s="800"/>
      <c r="BC41" s="800"/>
      <c r="BD41" s="800"/>
      <c r="BE41" s="800"/>
      <c r="BF41" s="800"/>
      <c r="BG41" s="800"/>
      <c r="BH41" s="800"/>
      <c r="BI41" s="800"/>
      <c r="BJ41" s="800"/>
      <c r="BK41" s="800"/>
      <c r="BL41" s="800"/>
      <c r="BM41" s="800"/>
    </row>
    <row r="42" spans="1:65" ht="15.75">
      <c r="A42" s="10" t="s">
        <v>1981</v>
      </c>
      <c r="B42" s="10" t="s">
        <v>1989</v>
      </c>
      <c r="C42" s="41"/>
      <c r="D42" s="41"/>
      <c r="E42" s="34"/>
      <c r="F42" s="34"/>
      <c r="G42" s="34"/>
      <c r="H42" s="34"/>
      <c r="I42" s="34"/>
      <c r="J42" s="34"/>
      <c r="U42" s="435"/>
      <c r="V42" s="387" t="s">
        <v>1916</v>
      </c>
      <c r="W42" s="1473"/>
      <c r="X42" s="1473"/>
      <c r="Z42" s="1334">
        <f>IF(W42="Yes",1,0)</f>
        <v>0</v>
      </c>
      <c r="AA42" s="1334">
        <f>IF(U43="",0,1)</f>
        <v>0</v>
      </c>
      <c r="AB42" s="1331" t="s">
        <v>2451</v>
      </c>
      <c r="AC42" s="1331"/>
      <c r="AD42" s="1331"/>
      <c r="AE42" s="1331"/>
      <c r="AF42" s="1331"/>
      <c r="AG42" s="1331"/>
      <c r="AH42" s="1331"/>
      <c r="AI42" s="1329"/>
      <c r="AJ42" s="1329"/>
      <c r="AK42" s="1329"/>
      <c r="AL42" s="1331"/>
      <c r="AM42" s="1331"/>
      <c r="AN42" s="1331"/>
      <c r="AO42" s="1331"/>
      <c r="AP42" s="1331"/>
      <c r="AQ42" s="1329"/>
      <c r="AR42" s="1329"/>
      <c r="AS42" s="1329"/>
      <c r="AT42" s="1329"/>
      <c r="AU42" s="1329"/>
      <c r="AV42" s="1329"/>
      <c r="AW42" s="1329"/>
      <c r="AX42" s="1329"/>
      <c r="AY42" s="1329"/>
      <c r="AZ42" s="800"/>
      <c r="BA42" s="800"/>
      <c r="BB42" s="800"/>
      <c r="BC42" s="800"/>
      <c r="BD42" s="800"/>
      <c r="BE42" s="800"/>
      <c r="BF42" s="800"/>
      <c r="BG42" s="800"/>
      <c r="BH42" s="800"/>
      <c r="BI42" s="800"/>
      <c r="BJ42" s="800"/>
      <c r="BK42" s="800"/>
      <c r="BL42" s="800"/>
      <c r="BM42" s="800"/>
    </row>
    <row r="43" spans="1:65" ht="15.75">
      <c r="A43" s="34"/>
      <c r="B43" s="10" t="s">
        <v>1628</v>
      </c>
      <c r="C43" s="34"/>
      <c r="D43" s="34"/>
      <c r="E43" s="34"/>
      <c r="F43" s="34"/>
      <c r="G43" s="34"/>
      <c r="H43" s="34"/>
      <c r="I43" s="34"/>
      <c r="J43" s="34"/>
      <c r="T43" s="104" t="s">
        <v>1067</v>
      </c>
      <c r="U43" s="1479"/>
      <c r="V43" s="1447"/>
      <c r="W43" s="1447"/>
      <c r="X43" s="1447"/>
      <c r="Y43" s="1447"/>
      <c r="Z43" s="1331" t="s">
        <v>1065</v>
      </c>
      <c r="AA43" s="1331"/>
      <c r="AB43" s="1331" t="s">
        <v>2452</v>
      </c>
      <c r="AC43" s="1331"/>
      <c r="AD43" s="1331"/>
      <c r="AE43" s="1331"/>
      <c r="AF43" s="1331"/>
      <c r="AG43" s="1331"/>
      <c r="AH43" s="1331"/>
      <c r="AI43" s="1329"/>
      <c r="AJ43" s="1329"/>
      <c r="AK43" s="1329"/>
      <c r="AL43" s="1331"/>
      <c r="AM43" s="1331"/>
      <c r="AN43" s="1331"/>
      <c r="AO43" s="1331"/>
      <c r="AP43" s="1331"/>
      <c r="AQ43" s="1329"/>
      <c r="AR43" s="1329"/>
      <c r="AS43" s="1329"/>
      <c r="AT43" s="1329"/>
      <c r="AU43" s="1329"/>
      <c r="AV43" s="1329"/>
      <c r="AW43" s="1329"/>
      <c r="AX43" s="1329"/>
      <c r="AY43" s="1329"/>
      <c r="AZ43" s="800"/>
      <c r="BA43" s="800"/>
      <c r="BB43" s="800"/>
      <c r="BC43" s="800"/>
      <c r="BD43" s="800"/>
      <c r="BE43" s="800"/>
      <c r="BF43" s="800"/>
      <c r="BG43" s="800"/>
      <c r="BH43" s="800"/>
      <c r="BI43" s="800"/>
      <c r="BJ43" s="800"/>
      <c r="BK43" s="800"/>
      <c r="BL43" s="800"/>
      <c r="BM43" s="800"/>
    </row>
    <row r="44" spans="1:65" ht="15.75">
      <c r="A44" s="34"/>
      <c r="B44" s="10"/>
      <c r="C44" s="34"/>
      <c r="D44" s="34"/>
      <c r="E44" s="34"/>
      <c r="F44" s="34"/>
      <c r="G44" s="34"/>
      <c r="H44" s="34"/>
      <c r="I44" s="34"/>
      <c r="J44" s="34"/>
      <c r="U44" s="54"/>
      <c r="X44" s="54"/>
      <c r="Z44" s="1331" t="s">
        <v>1066</v>
      </c>
      <c r="AA44" s="1331"/>
      <c r="AB44" s="1331" t="s">
        <v>2453</v>
      </c>
      <c r="AC44" s="1331"/>
      <c r="AD44" s="1331"/>
      <c r="AE44" s="1331"/>
      <c r="AF44" s="1331"/>
      <c r="AG44" s="1331"/>
      <c r="AH44" s="1331"/>
      <c r="AI44" s="1329"/>
      <c r="AJ44" s="1329"/>
      <c r="AK44" s="1329"/>
      <c r="AL44" s="1331"/>
      <c r="AM44" s="1331"/>
      <c r="AN44" s="1331"/>
      <c r="AO44" s="1331"/>
      <c r="AP44" s="1331"/>
      <c r="AQ44" s="1329"/>
      <c r="AR44" s="1329"/>
      <c r="AS44" s="1329"/>
      <c r="AT44" s="1329"/>
      <c r="AU44" s="1329"/>
      <c r="AV44" s="1329"/>
      <c r="AW44" s="1329"/>
      <c r="AX44" s="1329"/>
      <c r="AY44" s="1329"/>
      <c r="AZ44" s="800"/>
      <c r="BA44" s="800"/>
      <c r="BB44" s="800"/>
      <c r="BC44" s="800"/>
      <c r="BD44" s="800"/>
      <c r="BE44" s="800"/>
      <c r="BF44" s="800"/>
      <c r="BG44" s="800"/>
      <c r="BH44" s="800"/>
      <c r="BI44" s="800"/>
      <c r="BJ44" s="800"/>
      <c r="BK44" s="800"/>
      <c r="BL44" s="800"/>
      <c r="BM44" s="800"/>
    </row>
    <row r="45" spans="1:65" ht="15.75">
      <c r="A45" s="10" t="s">
        <v>1241</v>
      </c>
      <c r="B45" s="16" t="s">
        <v>1356</v>
      </c>
      <c r="C45" s="41"/>
      <c r="D45" s="41"/>
      <c r="E45" s="34"/>
      <c r="F45" s="34"/>
      <c r="G45" s="34"/>
      <c r="H45" s="34"/>
      <c r="I45" s="34"/>
      <c r="J45" s="34"/>
      <c r="U45" s="435"/>
      <c r="V45" s="387" t="s">
        <v>1916</v>
      </c>
      <c r="W45" s="1473"/>
      <c r="X45" s="1473"/>
      <c r="Z45" s="1334">
        <f>IF(W45="",0,1)</f>
        <v>0</v>
      </c>
      <c r="AA45" s="1334">
        <f>IF(B47="",0,1)</f>
        <v>0</v>
      </c>
      <c r="AB45" s="1425" t="s">
        <v>2449</v>
      </c>
      <c r="AC45" s="1331"/>
      <c r="AD45" s="1331"/>
      <c r="AE45" s="1331"/>
      <c r="AF45" s="1331"/>
      <c r="AG45" s="1331"/>
      <c r="AH45" s="1331"/>
      <c r="AI45" s="1329"/>
      <c r="AJ45" s="1329"/>
      <c r="AK45" s="1329"/>
      <c r="AL45" s="1331"/>
      <c r="AM45" s="1331"/>
      <c r="AN45" s="1331"/>
      <c r="AO45" s="1331"/>
      <c r="AP45" s="1331"/>
      <c r="AQ45" s="1329"/>
      <c r="AR45" s="1329"/>
      <c r="AS45" s="1329"/>
      <c r="AT45" s="1329"/>
      <c r="AU45" s="1329"/>
      <c r="AV45" s="1329"/>
      <c r="AW45" s="1329"/>
      <c r="AX45" s="1329"/>
      <c r="AY45" s="1329"/>
      <c r="AZ45" s="800"/>
      <c r="BA45" s="800"/>
      <c r="BB45" s="800"/>
      <c r="BC45" s="800"/>
      <c r="BD45" s="800"/>
      <c r="BE45" s="800"/>
      <c r="BF45" s="800"/>
      <c r="BG45" s="800"/>
      <c r="BH45" s="800"/>
      <c r="BI45" s="800"/>
      <c r="BJ45" s="800"/>
      <c r="BK45" s="800"/>
      <c r="BL45" s="800"/>
      <c r="BM45" s="800"/>
    </row>
    <row r="46" spans="1:65" ht="15.75">
      <c r="A46" s="34"/>
      <c r="B46" s="16" t="s">
        <v>487</v>
      </c>
      <c r="C46" s="34"/>
      <c r="D46" s="34"/>
      <c r="E46" s="34"/>
      <c r="F46" s="34"/>
      <c r="G46" s="34"/>
      <c r="H46" s="34"/>
      <c r="I46" s="34"/>
      <c r="J46" s="34"/>
      <c r="U46" s="919"/>
      <c r="V46" s="897"/>
      <c r="W46" s="897"/>
      <c r="X46" s="897"/>
      <c r="Y46" s="897"/>
      <c r="Z46" s="1331"/>
      <c r="AA46" s="1331"/>
      <c r="AB46" s="1425" t="s">
        <v>2450</v>
      </c>
      <c r="AC46" s="1331"/>
      <c r="AD46" s="1331"/>
      <c r="AE46" s="1331"/>
      <c r="AF46" s="1331"/>
      <c r="AG46" s="1331"/>
      <c r="AH46" s="1331"/>
      <c r="AI46" s="1329"/>
      <c r="AJ46" s="1329"/>
      <c r="AK46" s="1329"/>
      <c r="AL46" s="1331"/>
      <c r="AM46" s="1331"/>
      <c r="AN46" s="1331"/>
      <c r="AO46" s="1331"/>
      <c r="AP46" s="1331"/>
      <c r="AQ46" s="1329"/>
      <c r="AR46" s="1329"/>
      <c r="AS46" s="1329"/>
      <c r="AT46" s="1329"/>
      <c r="AU46" s="1329"/>
      <c r="AV46" s="1329"/>
      <c r="AW46" s="1329"/>
      <c r="AX46" s="1329"/>
      <c r="AY46" s="1329"/>
      <c r="AZ46" s="800"/>
      <c r="BA46" s="800"/>
      <c r="BB46" s="800"/>
      <c r="BC46" s="800"/>
      <c r="BD46" s="800"/>
      <c r="BE46" s="800"/>
      <c r="BF46" s="800"/>
      <c r="BG46" s="800"/>
      <c r="BH46" s="800"/>
      <c r="BI46" s="800"/>
      <c r="BJ46" s="800"/>
      <c r="BK46" s="800"/>
      <c r="BL46" s="800"/>
      <c r="BM46" s="800"/>
    </row>
    <row r="47" spans="1:65" ht="15.75">
      <c r="A47" s="32"/>
      <c r="B47" s="1474"/>
      <c r="C47" s="1475"/>
      <c r="D47" s="1475"/>
      <c r="E47" s="1475"/>
      <c r="F47" s="1475"/>
      <c r="G47" s="1475"/>
      <c r="H47" s="1475"/>
      <c r="I47" s="1475"/>
      <c r="J47" s="1475"/>
      <c r="K47" s="1475"/>
      <c r="L47" s="1475"/>
      <c r="M47" s="1475"/>
      <c r="N47" s="1475"/>
      <c r="O47" s="1475"/>
      <c r="P47" s="1475"/>
      <c r="Q47" s="1475"/>
      <c r="R47" s="1475"/>
      <c r="S47" s="1475"/>
      <c r="T47" s="1475"/>
      <c r="U47" s="1475"/>
      <c r="V47" s="1475"/>
      <c r="W47" s="1475"/>
      <c r="X47" s="1475"/>
      <c r="Y47" s="1475"/>
      <c r="Z47" s="1331"/>
      <c r="AA47" s="1331"/>
      <c r="AB47" s="1425" t="s">
        <v>1672</v>
      </c>
      <c r="AC47" s="1331"/>
      <c r="AD47" s="1331"/>
      <c r="AE47" s="1331"/>
      <c r="AF47" s="1331"/>
      <c r="AG47" s="1331"/>
      <c r="AH47" s="1331"/>
      <c r="AI47" s="1329"/>
      <c r="AJ47" s="1329"/>
      <c r="AK47" s="1329"/>
      <c r="AL47" s="1331"/>
      <c r="AM47" s="1331"/>
      <c r="AN47" s="1331"/>
      <c r="AO47" s="1331"/>
      <c r="AP47" s="1331"/>
      <c r="AQ47" s="1329"/>
      <c r="AR47" s="1329"/>
      <c r="AS47" s="1329"/>
      <c r="AT47" s="1329"/>
      <c r="AU47" s="1329"/>
      <c r="AV47" s="1329"/>
      <c r="AW47" s="1329"/>
      <c r="AX47" s="1329"/>
      <c r="AY47" s="1329"/>
      <c r="AZ47" s="800"/>
      <c r="BA47" s="800"/>
      <c r="BB47" s="800"/>
      <c r="BC47" s="800"/>
      <c r="BD47" s="800"/>
      <c r="BE47" s="800"/>
      <c r="BF47" s="800"/>
      <c r="BG47" s="800"/>
      <c r="BH47" s="800"/>
      <c r="BI47" s="800"/>
      <c r="BJ47" s="800"/>
      <c r="BK47" s="800"/>
      <c r="BL47" s="800"/>
      <c r="BM47" s="800"/>
    </row>
    <row r="48" spans="1:65">
      <c r="B48" s="1476"/>
      <c r="C48" s="1476"/>
      <c r="D48" s="1476"/>
      <c r="E48" s="1476"/>
      <c r="F48" s="1476"/>
      <c r="G48" s="1476"/>
      <c r="H48" s="1476"/>
      <c r="I48" s="1476"/>
      <c r="J48" s="1476"/>
      <c r="K48" s="1476"/>
      <c r="L48" s="1476"/>
      <c r="M48" s="1476"/>
      <c r="N48" s="1476"/>
      <c r="O48" s="1476"/>
      <c r="P48" s="1476"/>
      <c r="Q48" s="1476"/>
      <c r="R48" s="1476"/>
      <c r="S48" s="1476"/>
      <c r="T48" s="1476"/>
      <c r="U48" s="1476"/>
      <c r="V48" s="1476"/>
      <c r="W48" s="1476"/>
      <c r="X48" s="1476"/>
      <c r="Y48" s="1476"/>
      <c r="Z48" s="1331"/>
      <c r="AA48" s="1331"/>
      <c r="AB48" s="1425" t="s">
        <v>1064</v>
      </c>
      <c r="AC48" s="1331"/>
      <c r="AD48" s="1331"/>
      <c r="AE48" s="1331"/>
      <c r="AF48" s="1331"/>
      <c r="AG48" s="1331"/>
      <c r="AH48" s="1331"/>
      <c r="AI48" s="1329"/>
      <c r="AJ48" s="1329"/>
      <c r="AK48" s="1329"/>
      <c r="AL48" s="1331"/>
      <c r="AM48" s="1331"/>
      <c r="AN48" s="1331"/>
      <c r="AO48" s="1331"/>
      <c r="AP48" s="1331"/>
      <c r="AQ48" s="1329"/>
      <c r="AR48" s="1329"/>
      <c r="AS48" s="1329"/>
      <c r="AT48" s="1329"/>
      <c r="AU48" s="1329"/>
      <c r="AV48" s="1329"/>
      <c r="AW48" s="1329"/>
      <c r="AX48" s="1329"/>
      <c r="AY48" s="1329"/>
      <c r="AZ48" s="800"/>
      <c r="BA48" s="800"/>
      <c r="BB48" s="800"/>
      <c r="BC48" s="800"/>
      <c r="BD48" s="800"/>
      <c r="BE48" s="800"/>
      <c r="BF48" s="800"/>
      <c r="BG48" s="800"/>
      <c r="BH48" s="800"/>
      <c r="BI48" s="800"/>
      <c r="BJ48" s="800"/>
      <c r="BK48" s="800"/>
      <c r="BL48" s="800"/>
      <c r="BM48" s="800"/>
    </row>
    <row r="49" spans="26:65">
      <c r="Z49" s="1331"/>
      <c r="AA49" s="1331"/>
      <c r="AB49" s="1331"/>
      <c r="AC49" s="1331"/>
      <c r="AD49" s="1331"/>
      <c r="AE49" s="1331"/>
      <c r="AF49" s="1331"/>
      <c r="AG49" s="1331"/>
      <c r="AH49" s="1331"/>
      <c r="AI49" s="1329"/>
      <c r="AJ49" s="1329"/>
      <c r="AK49" s="1329"/>
      <c r="AL49" s="1331"/>
      <c r="AM49" s="1331"/>
      <c r="AN49" s="1331"/>
      <c r="AO49" s="1331"/>
      <c r="AP49" s="1331"/>
      <c r="AQ49" s="1329"/>
      <c r="AR49" s="1329"/>
      <c r="AS49" s="1329"/>
      <c r="AT49" s="1329"/>
      <c r="AU49" s="1329"/>
      <c r="AV49" s="1329"/>
      <c r="AW49" s="1329"/>
      <c r="AX49" s="1329"/>
      <c r="AY49" s="1329"/>
      <c r="AZ49" s="800"/>
      <c r="BA49" s="800"/>
      <c r="BB49" s="800"/>
      <c r="BC49" s="800"/>
      <c r="BD49" s="800"/>
      <c r="BE49" s="800"/>
      <c r="BF49" s="800"/>
      <c r="BG49" s="800"/>
      <c r="BH49" s="800"/>
      <c r="BI49" s="800"/>
      <c r="BJ49" s="800"/>
      <c r="BK49" s="800"/>
      <c r="BL49" s="800"/>
      <c r="BM49" s="800"/>
    </row>
    <row r="50" spans="26:65">
      <c r="Z50" s="1331"/>
      <c r="AA50" s="1331"/>
      <c r="AB50" s="1331"/>
      <c r="AC50" s="1331"/>
      <c r="AD50" s="1331"/>
      <c r="AE50" s="1331"/>
      <c r="AF50" s="1331"/>
      <c r="AG50" s="1331"/>
      <c r="AH50" s="1331"/>
      <c r="AI50" s="1329"/>
      <c r="AJ50" s="1329"/>
      <c r="AK50" s="1329"/>
      <c r="AL50" s="1331"/>
      <c r="AM50" s="1331"/>
      <c r="AN50" s="1331"/>
      <c r="AO50" s="1331"/>
      <c r="AP50" s="1331"/>
      <c r="AQ50" s="1329"/>
      <c r="AR50" s="1329"/>
      <c r="AS50" s="1329"/>
      <c r="AT50" s="1329"/>
      <c r="AU50" s="1329"/>
      <c r="AV50" s="1329"/>
      <c r="AW50" s="1329"/>
      <c r="AX50" s="1329"/>
      <c r="AY50" s="1329"/>
      <c r="AZ50" s="800"/>
      <c r="BA50" s="800"/>
      <c r="BB50" s="800"/>
      <c r="BC50" s="800"/>
      <c r="BD50" s="800"/>
      <c r="BE50" s="800"/>
      <c r="BF50" s="800"/>
      <c r="BG50" s="800"/>
      <c r="BH50" s="800"/>
      <c r="BI50" s="800"/>
      <c r="BJ50" s="800"/>
      <c r="BK50" s="800"/>
      <c r="BL50" s="800"/>
      <c r="BM50" s="800"/>
    </row>
    <row r="51" spans="26:65">
      <c r="Z51" s="1329"/>
      <c r="AA51" s="1329"/>
      <c r="AB51" s="1329"/>
      <c r="AC51" s="1329"/>
      <c r="AD51" s="1329"/>
      <c r="AE51" s="1329"/>
      <c r="AF51" s="1329"/>
      <c r="AG51" s="1329"/>
      <c r="AH51" s="1329"/>
      <c r="AI51" s="1329"/>
      <c r="AJ51" s="1329"/>
      <c r="AK51" s="1329"/>
      <c r="AL51" s="1331"/>
      <c r="AM51" s="1331"/>
      <c r="AN51" s="1331"/>
      <c r="AO51" s="1331"/>
      <c r="AP51" s="1331"/>
      <c r="AQ51" s="1329"/>
      <c r="AR51" s="1329"/>
      <c r="AS51" s="1329"/>
      <c r="AT51" s="1329"/>
      <c r="AU51" s="1329"/>
      <c r="AV51" s="1329"/>
      <c r="AW51" s="1329"/>
      <c r="AX51" s="1329"/>
      <c r="AY51" s="1329"/>
      <c r="AZ51" s="800"/>
      <c r="BA51" s="800"/>
      <c r="BB51" s="800"/>
      <c r="BC51" s="800"/>
      <c r="BD51" s="800"/>
      <c r="BE51" s="800"/>
      <c r="BF51" s="800"/>
      <c r="BG51" s="800"/>
      <c r="BH51" s="800"/>
      <c r="BI51" s="800"/>
      <c r="BJ51" s="800"/>
      <c r="BK51" s="800"/>
      <c r="BL51" s="800"/>
      <c r="BM51" s="800"/>
    </row>
    <row r="52" spans="26:65">
      <c r="Z52" s="1329"/>
      <c r="AA52" s="1329"/>
      <c r="AB52" s="1329"/>
      <c r="AC52" s="1329"/>
      <c r="AD52" s="1329"/>
      <c r="AE52" s="1329"/>
      <c r="AF52" s="1329"/>
      <c r="AG52" s="1329"/>
      <c r="AH52" s="1329"/>
      <c r="AI52" s="1329"/>
      <c r="AJ52" s="1329"/>
      <c r="AK52" s="1329"/>
      <c r="AL52" s="1331"/>
      <c r="AM52" s="1331"/>
      <c r="AN52" s="1331"/>
      <c r="AO52" s="1331"/>
      <c r="AP52" s="1331"/>
      <c r="AQ52" s="1329"/>
      <c r="AR52" s="1329"/>
      <c r="AS52" s="1329"/>
      <c r="AT52" s="1329"/>
      <c r="AU52" s="1329"/>
      <c r="AV52" s="1329"/>
      <c r="AW52" s="1329"/>
      <c r="AX52" s="1329"/>
      <c r="AY52" s="1329"/>
      <c r="AZ52" s="800"/>
      <c r="BA52" s="800"/>
      <c r="BB52" s="800"/>
      <c r="BC52" s="800"/>
      <c r="BD52" s="800"/>
      <c r="BE52" s="800"/>
      <c r="BF52" s="800"/>
      <c r="BG52" s="800"/>
      <c r="BH52" s="800"/>
      <c r="BI52" s="800"/>
      <c r="BJ52" s="800"/>
      <c r="BK52" s="800"/>
      <c r="BL52" s="800"/>
      <c r="BM52" s="800"/>
    </row>
    <row r="53" spans="26:65">
      <c r="Z53" s="1329"/>
      <c r="AA53" s="1329"/>
      <c r="AB53" s="1329"/>
      <c r="AC53" s="1329"/>
      <c r="AD53" s="1329"/>
      <c r="AE53" s="1329"/>
      <c r="AF53" s="1329"/>
      <c r="AG53" s="1329"/>
      <c r="AH53" s="1329"/>
      <c r="AI53" s="1329"/>
      <c r="AJ53" s="1329"/>
      <c r="AK53" s="1329"/>
      <c r="AL53" s="1331"/>
      <c r="AM53" s="1331"/>
      <c r="AN53" s="1331"/>
      <c r="AO53" s="1331"/>
      <c r="AP53" s="1331"/>
      <c r="AQ53" s="1329"/>
      <c r="AR53" s="1329"/>
      <c r="AS53" s="1329"/>
      <c r="AT53" s="1329"/>
      <c r="AU53" s="1329"/>
      <c r="AV53" s="1329"/>
      <c r="AW53" s="1329"/>
      <c r="AX53" s="1329"/>
      <c r="AY53" s="1329"/>
      <c r="AZ53" s="800"/>
      <c r="BA53" s="800"/>
      <c r="BB53" s="800"/>
      <c r="BC53" s="800"/>
      <c r="BD53" s="800"/>
      <c r="BE53" s="800"/>
      <c r="BF53" s="800"/>
      <c r="BG53" s="800"/>
      <c r="BH53" s="800"/>
      <c r="BI53" s="800"/>
      <c r="BJ53" s="800"/>
      <c r="BK53" s="800"/>
      <c r="BL53" s="800"/>
      <c r="BM53" s="800"/>
    </row>
    <row r="54" spans="26:65">
      <c r="Z54" s="1329"/>
      <c r="AA54" s="1329"/>
      <c r="AB54" s="1329"/>
      <c r="AC54" s="1329"/>
      <c r="AD54" s="1329"/>
      <c r="AE54" s="1329"/>
      <c r="AF54" s="1329"/>
      <c r="AG54" s="1329"/>
      <c r="AH54" s="1329"/>
      <c r="AI54" s="1329"/>
      <c r="AJ54" s="1329"/>
      <c r="AK54" s="1329"/>
      <c r="AL54" s="1331"/>
      <c r="AM54" s="1331"/>
      <c r="AN54" s="1331"/>
      <c r="AO54" s="1331"/>
      <c r="AP54" s="1331"/>
      <c r="AQ54" s="1329"/>
      <c r="AR54" s="1329"/>
      <c r="AS54" s="1329"/>
      <c r="AT54" s="1329"/>
      <c r="AU54" s="1329"/>
      <c r="AV54" s="1329"/>
      <c r="AW54" s="1329"/>
      <c r="AX54" s="1329"/>
      <c r="AY54" s="1329"/>
      <c r="AZ54" s="800"/>
      <c r="BA54" s="800"/>
      <c r="BB54" s="800"/>
      <c r="BC54" s="800"/>
      <c r="BD54" s="800"/>
      <c r="BE54" s="800"/>
      <c r="BF54" s="800"/>
      <c r="BG54" s="800"/>
      <c r="BH54" s="800"/>
      <c r="BI54" s="800"/>
      <c r="BJ54" s="800"/>
      <c r="BK54" s="800"/>
      <c r="BL54" s="800"/>
      <c r="BM54" s="800"/>
    </row>
    <row r="55" spans="26:65">
      <c r="Z55" s="1329"/>
      <c r="AA55" s="1329"/>
      <c r="AB55" s="1329"/>
      <c r="AC55" s="1329"/>
      <c r="AD55" s="1329"/>
      <c r="AE55" s="1329"/>
      <c r="AF55" s="1329"/>
      <c r="AG55" s="1329"/>
      <c r="AH55" s="1329"/>
      <c r="AI55" s="1329"/>
      <c r="AJ55" s="1329"/>
      <c r="AK55" s="1329"/>
      <c r="AL55" s="1331"/>
      <c r="AM55" s="1331"/>
      <c r="AN55" s="1331"/>
      <c r="AO55" s="1331"/>
      <c r="AP55" s="1331"/>
      <c r="AQ55" s="1329"/>
      <c r="AR55" s="1329"/>
      <c r="AS55" s="1329"/>
      <c r="AT55" s="1329"/>
      <c r="AU55" s="1329"/>
      <c r="AV55" s="1329"/>
      <c r="AW55" s="1329"/>
      <c r="AX55" s="1329"/>
      <c r="AY55" s="1329"/>
      <c r="AZ55" s="800"/>
      <c r="BA55" s="800"/>
      <c r="BB55" s="800"/>
      <c r="BC55" s="800"/>
      <c r="BD55" s="800"/>
      <c r="BE55" s="800"/>
      <c r="BF55" s="800"/>
      <c r="BG55" s="800"/>
      <c r="BH55" s="800"/>
      <c r="BI55" s="800"/>
      <c r="BJ55" s="800"/>
      <c r="BK55" s="800"/>
      <c r="BL55" s="800"/>
      <c r="BM55" s="800"/>
    </row>
    <row r="56" spans="26:65">
      <c r="Z56" s="1329"/>
      <c r="AA56" s="1329"/>
      <c r="AB56" s="1329"/>
      <c r="AC56" s="1329"/>
      <c r="AD56" s="1329"/>
      <c r="AE56" s="1329"/>
      <c r="AF56" s="1329"/>
      <c r="AG56" s="1329"/>
      <c r="AH56" s="1329"/>
      <c r="AI56" s="1329"/>
      <c r="AJ56" s="1329"/>
      <c r="AK56" s="1329"/>
      <c r="AL56" s="1331"/>
      <c r="AM56" s="1331"/>
      <c r="AN56" s="1331"/>
      <c r="AO56" s="1331"/>
      <c r="AP56" s="1331"/>
      <c r="AQ56" s="1329"/>
      <c r="AR56" s="1329"/>
      <c r="AS56" s="1329"/>
      <c r="AT56" s="1329"/>
      <c r="AU56" s="1329"/>
      <c r="AV56" s="1329"/>
      <c r="AW56" s="1329"/>
      <c r="AX56" s="1329"/>
      <c r="AY56" s="1329"/>
      <c r="AZ56" s="800"/>
      <c r="BA56" s="800"/>
      <c r="BB56" s="800"/>
      <c r="BC56" s="800"/>
      <c r="BD56" s="800"/>
      <c r="BE56" s="800"/>
      <c r="BF56" s="800"/>
      <c r="BG56" s="800"/>
      <c r="BH56" s="800"/>
      <c r="BI56" s="800"/>
      <c r="BJ56" s="800"/>
      <c r="BK56" s="800"/>
      <c r="BL56" s="800"/>
      <c r="BM56" s="800"/>
    </row>
    <row r="57" spans="26:65">
      <c r="Z57" s="1329"/>
      <c r="AA57" s="1329"/>
      <c r="AB57" s="1329"/>
      <c r="AC57" s="1329"/>
      <c r="AD57" s="1329"/>
      <c r="AE57" s="1329"/>
      <c r="AF57" s="1329"/>
      <c r="AG57" s="1329"/>
      <c r="AH57" s="1329"/>
      <c r="AI57" s="1329"/>
      <c r="AJ57" s="1329"/>
      <c r="AK57" s="1329"/>
      <c r="AL57" s="1331"/>
      <c r="AM57" s="1331"/>
      <c r="AN57" s="1331"/>
      <c r="AO57" s="1331"/>
      <c r="AP57" s="1331"/>
      <c r="AQ57" s="1329"/>
      <c r="AR57" s="1329"/>
      <c r="AS57" s="1329"/>
      <c r="AT57" s="1329"/>
      <c r="AU57" s="1329"/>
      <c r="AV57" s="1329"/>
      <c r="AW57" s="1329"/>
      <c r="AX57" s="1329"/>
      <c r="AY57" s="1329"/>
      <c r="AZ57" s="800"/>
      <c r="BA57" s="800"/>
      <c r="BB57" s="800"/>
      <c r="BC57" s="800"/>
      <c r="BD57" s="800"/>
      <c r="BE57" s="800"/>
      <c r="BF57" s="800"/>
      <c r="BG57" s="800"/>
      <c r="BH57" s="800"/>
      <c r="BI57" s="800"/>
      <c r="BJ57" s="800"/>
      <c r="BK57" s="800"/>
      <c r="BL57" s="800"/>
      <c r="BM57" s="800"/>
    </row>
    <row r="58" spans="26:65">
      <c r="Z58" s="1329"/>
      <c r="AA58" s="1329"/>
      <c r="AB58" s="1329"/>
      <c r="AC58" s="1329"/>
      <c r="AD58" s="1329"/>
      <c r="AE58" s="1329"/>
      <c r="AF58" s="1329"/>
      <c r="AG58" s="1329"/>
      <c r="AH58" s="1329"/>
      <c r="AI58" s="1329"/>
      <c r="AJ58" s="1329"/>
      <c r="AK58" s="1329"/>
      <c r="AL58" s="1331"/>
      <c r="AM58" s="1331"/>
      <c r="AN58" s="1331"/>
      <c r="AO58" s="1331"/>
      <c r="AP58" s="1331"/>
      <c r="AQ58" s="1329"/>
      <c r="AR58" s="1329"/>
      <c r="AS58" s="1329"/>
      <c r="AT58" s="1329"/>
      <c r="AU58" s="1329"/>
      <c r="AV58" s="1329"/>
      <c r="AW58" s="1329"/>
      <c r="AX58" s="1329"/>
      <c r="AY58" s="1329"/>
      <c r="AZ58" s="800"/>
      <c r="BA58" s="800"/>
      <c r="BB58" s="800"/>
      <c r="BC58" s="800"/>
      <c r="BD58" s="800"/>
      <c r="BE58" s="800"/>
      <c r="BF58" s="800"/>
      <c r="BG58" s="800"/>
      <c r="BH58" s="800"/>
      <c r="BI58" s="800"/>
      <c r="BJ58" s="800"/>
      <c r="BK58" s="800"/>
      <c r="BL58" s="800"/>
      <c r="BM58" s="800"/>
    </row>
    <row r="59" spans="26:65">
      <c r="Z59" s="1329"/>
      <c r="AA59" s="1329"/>
      <c r="AB59" s="1329"/>
      <c r="AC59" s="1329"/>
      <c r="AD59" s="1329"/>
      <c r="AE59" s="1329"/>
      <c r="AF59" s="1329"/>
      <c r="AG59" s="1329"/>
      <c r="AH59" s="1329"/>
      <c r="AI59" s="1329"/>
      <c r="AJ59" s="1329"/>
      <c r="AK59" s="1329"/>
      <c r="AL59" s="1331"/>
      <c r="AM59" s="1331"/>
      <c r="AN59" s="1331"/>
      <c r="AO59" s="1331"/>
      <c r="AP59" s="1331"/>
      <c r="AQ59" s="1329"/>
      <c r="AR59" s="1329"/>
      <c r="AS59" s="1329"/>
      <c r="AT59" s="1329"/>
      <c r="AU59" s="1329"/>
      <c r="AV59" s="1329"/>
      <c r="AW59" s="1329"/>
      <c r="AX59" s="1329"/>
      <c r="AY59" s="1329"/>
      <c r="AZ59" s="800"/>
      <c r="BA59" s="800"/>
      <c r="BB59" s="800"/>
      <c r="BC59" s="800"/>
      <c r="BD59" s="800"/>
      <c r="BE59" s="800"/>
      <c r="BF59" s="800"/>
      <c r="BG59" s="800"/>
      <c r="BH59" s="800"/>
      <c r="BI59" s="800"/>
      <c r="BJ59" s="800"/>
      <c r="BK59" s="800"/>
      <c r="BL59" s="800"/>
      <c r="BM59" s="800"/>
    </row>
    <row r="60" spans="26:65">
      <c r="Z60" s="1331"/>
      <c r="AA60" s="1331"/>
      <c r="AB60" s="1331"/>
      <c r="AC60" s="1331"/>
      <c r="AD60" s="1331"/>
      <c r="AE60" s="1331"/>
      <c r="AF60" s="1331"/>
      <c r="AG60" s="1331"/>
      <c r="AH60" s="1331"/>
      <c r="AI60" s="1331"/>
      <c r="AJ60" s="1331"/>
      <c r="AK60" s="1331"/>
      <c r="AL60" s="1331"/>
      <c r="AM60" s="1331"/>
      <c r="AN60" s="1331"/>
      <c r="AO60" s="1331"/>
      <c r="AP60" s="1331"/>
      <c r="AQ60" s="1329"/>
      <c r="AR60" s="1329"/>
      <c r="AS60" s="1329"/>
      <c r="AT60" s="1329"/>
      <c r="AU60" s="1329"/>
      <c r="AV60" s="1329"/>
      <c r="AW60" s="1329"/>
      <c r="AX60" s="1329"/>
      <c r="AY60" s="1329"/>
      <c r="AZ60" s="800"/>
      <c r="BA60" s="800"/>
      <c r="BB60" s="800"/>
      <c r="BC60" s="800"/>
      <c r="BD60" s="800"/>
      <c r="BE60" s="800"/>
      <c r="BF60" s="800"/>
      <c r="BG60" s="800"/>
      <c r="BH60" s="800"/>
      <c r="BI60" s="800"/>
      <c r="BJ60" s="800"/>
      <c r="BK60" s="800"/>
      <c r="BL60" s="800"/>
      <c r="BM60" s="800"/>
    </row>
    <row r="61" spans="26:65">
      <c r="Z61" s="1331"/>
      <c r="AA61" s="1331"/>
      <c r="AB61" s="1331"/>
      <c r="AC61" s="1331"/>
      <c r="AD61" s="1331"/>
      <c r="AE61" s="1331"/>
      <c r="AF61" s="1331"/>
      <c r="AG61" s="1331"/>
      <c r="AH61" s="1331"/>
      <c r="AI61" s="1331"/>
      <c r="AJ61" s="1331"/>
      <c r="AK61" s="1331"/>
      <c r="AL61" s="1331"/>
      <c r="AM61" s="1331"/>
      <c r="AN61" s="1331"/>
      <c r="AO61" s="1331"/>
      <c r="AP61" s="1331"/>
      <c r="AQ61" s="1329"/>
      <c r="AR61" s="1329"/>
      <c r="AS61" s="1329"/>
      <c r="AT61" s="1329"/>
      <c r="AU61" s="1329"/>
      <c r="AV61" s="1329"/>
      <c r="AW61" s="1329"/>
      <c r="AX61" s="1329"/>
      <c r="AY61" s="1329"/>
      <c r="AZ61" s="800"/>
      <c r="BA61" s="800"/>
      <c r="BB61" s="800"/>
      <c r="BC61" s="800"/>
      <c r="BD61" s="800"/>
      <c r="BE61" s="800"/>
      <c r="BF61" s="800"/>
      <c r="BG61" s="800"/>
      <c r="BH61" s="800"/>
      <c r="BI61" s="800"/>
      <c r="BJ61" s="800"/>
      <c r="BK61" s="800"/>
      <c r="BL61" s="800"/>
      <c r="BM61" s="800"/>
    </row>
    <row r="62" spans="26:65">
      <c r="Z62" s="1331"/>
      <c r="AA62" s="1331"/>
      <c r="AB62" s="1331"/>
      <c r="AC62" s="1331"/>
      <c r="AD62" s="1331"/>
      <c r="AE62" s="1331"/>
      <c r="AF62" s="1331"/>
      <c r="AG62" s="1331"/>
      <c r="AH62" s="1331"/>
      <c r="AI62" s="1331"/>
      <c r="AJ62" s="1331"/>
      <c r="AK62" s="1331"/>
      <c r="AL62" s="1331"/>
      <c r="AM62" s="1331"/>
      <c r="AN62" s="1331"/>
      <c r="AO62" s="1331"/>
      <c r="AP62" s="1331"/>
      <c r="AQ62" s="1329"/>
      <c r="AR62" s="1329"/>
      <c r="AS62" s="1329"/>
      <c r="AT62" s="1329"/>
      <c r="AU62" s="1329"/>
      <c r="AV62" s="1329"/>
      <c r="AW62" s="1329"/>
      <c r="AX62" s="1329"/>
      <c r="AY62" s="1329"/>
      <c r="AZ62" s="800"/>
      <c r="BA62" s="800"/>
      <c r="BB62" s="800"/>
      <c r="BC62" s="800"/>
      <c r="BD62" s="800"/>
      <c r="BE62" s="800"/>
      <c r="BF62" s="800"/>
      <c r="BG62" s="800"/>
      <c r="BH62" s="800"/>
      <c r="BI62" s="800"/>
      <c r="BJ62" s="800"/>
      <c r="BK62" s="800"/>
      <c r="BL62" s="800"/>
      <c r="BM62" s="800"/>
    </row>
    <row r="63" spans="26:65">
      <c r="Z63" s="1331"/>
      <c r="AA63" s="1331"/>
      <c r="AB63" s="1331"/>
      <c r="AC63" s="1331"/>
      <c r="AD63" s="1331"/>
      <c r="AE63" s="1331"/>
      <c r="AF63" s="1331"/>
      <c r="AG63" s="1331"/>
      <c r="AH63" s="1331"/>
      <c r="AI63" s="1331"/>
      <c r="AJ63" s="1331"/>
      <c r="AK63" s="1331"/>
      <c r="AL63" s="1331"/>
      <c r="AM63" s="1331"/>
      <c r="AN63" s="1331"/>
      <c r="AO63" s="1331"/>
      <c r="AP63" s="1331"/>
      <c r="AQ63" s="1329"/>
      <c r="AR63" s="1329"/>
      <c r="AS63" s="1329"/>
      <c r="AT63" s="1329"/>
      <c r="AU63" s="1329"/>
      <c r="AV63" s="1329"/>
      <c r="AW63" s="1329"/>
      <c r="AX63" s="1329"/>
      <c r="AY63" s="1329"/>
      <c r="AZ63" s="800"/>
      <c r="BA63" s="800"/>
      <c r="BB63" s="800"/>
      <c r="BC63" s="800"/>
      <c r="BD63" s="800"/>
      <c r="BE63" s="800"/>
      <c r="BF63" s="800"/>
      <c r="BG63" s="800"/>
      <c r="BH63" s="800"/>
      <c r="BI63" s="800"/>
      <c r="BJ63" s="800"/>
      <c r="BK63" s="800"/>
      <c r="BL63" s="800"/>
      <c r="BM63" s="800"/>
    </row>
    <row r="64" spans="26:65">
      <c r="Z64" s="1331"/>
      <c r="AA64" s="1331"/>
      <c r="AB64" s="1331"/>
      <c r="AC64" s="1331"/>
      <c r="AD64" s="1331"/>
      <c r="AE64" s="1331"/>
      <c r="AF64" s="1331"/>
      <c r="AG64" s="1331"/>
      <c r="AH64" s="1331"/>
      <c r="AI64" s="1331"/>
      <c r="AJ64" s="1331"/>
      <c r="AK64" s="1331"/>
      <c r="AL64" s="1331"/>
      <c r="AM64" s="1331"/>
      <c r="AN64" s="1331"/>
      <c r="AO64" s="1331"/>
      <c r="AP64" s="1331"/>
      <c r="AQ64" s="1329"/>
      <c r="AR64" s="1329"/>
      <c r="AS64" s="1329"/>
      <c r="AT64" s="1329"/>
      <c r="AU64" s="1329"/>
      <c r="AV64" s="1329"/>
      <c r="AW64" s="1329"/>
      <c r="AX64" s="1329"/>
      <c r="AY64" s="1329"/>
      <c r="AZ64" s="800"/>
      <c r="BA64" s="800"/>
      <c r="BB64" s="800"/>
      <c r="BC64" s="800"/>
      <c r="BD64" s="800"/>
      <c r="BE64" s="800"/>
      <c r="BF64" s="800"/>
      <c r="BG64" s="800"/>
      <c r="BH64" s="800"/>
      <c r="BI64" s="800"/>
      <c r="BJ64" s="800"/>
      <c r="BK64" s="800"/>
      <c r="BL64" s="800"/>
      <c r="BM64" s="800"/>
    </row>
    <row r="65" spans="26:65">
      <c r="Z65" s="1331"/>
      <c r="AA65" s="1331"/>
      <c r="AB65" s="1331"/>
      <c r="AC65" s="1331"/>
      <c r="AD65" s="1331"/>
      <c r="AE65" s="1331"/>
      <c r="AF65" s="1331"/>
      <c r="AG65" s="1331"/>
      <c r="AH65" s="1331"/>
      <c r="AI65" s="1331"/>
      <c r="AJ65" s="1331"/>
      <c r="AK65" s="1331"/>
      <c r="AL65" s="1331"/>
      <c r="AM65" s="1331"/>
      <c r="AN65" s="1331"/>
      <c r="AO65" s="1331"/>
      <c r="AP65" s="1331"/>
      <c r="AQ65" s="1329"/>
      <c r="AR65" s="1329"/>
      <c r="AS65" s="1329"/>
      <c r="AT65" s="1329"/>
      <c r="AU65" s="1329"/>
      <c r="AV65" s="1329"/>
      <c r="AW65" s="1329"/>
      <c r="AX65" s="1329"/>
      <c r="AY65" s="1329"/>
      <c r="AZ65" s="800"/>
      <c r="BA65" s="800"/>
      <c r="BB65" s="800"/>
      <c r="BC65" s="800"/>
      <c r="BD65" s="800"/>
      <c r="BE65" s="800"/>
      <c r="BF65" s="800"/>
      <c r="BG65" s="800"/>
      <c r="BH65" s="800"/>
      <c r="BI65" s="800"/>
      <c r="BJ65" s="800"/>
      <c r="BK65" s="800"/>
      <c r="BL65" s="800"/>
      <c r="BM65" s="800"/>
    </row>
    <row r="66" spans="26:65">
      <c r="Z66" s="1331"/>
      <c r="AA66" s="1331"/>
      <c r="AB66" s="1331"/>
      <c r="AC66" s="1331"/>
      <c r="AD66" s="1331"/>
      <c r="AE66" s="1331"/>
      <c r="AF66" s="1331"/>
      <c r="AG66" s="1331"/>
      <c r="AH66" s="1331"/>
      <c r="AI66" s="1331"/>
      <c r="AJ66" s="1331"/>
      <c r="AK66" s="1331"/>
      <c r="AL66" s="1331"/>
      <c r="AM66" s="1331"/>
      <c r="AN66" s="1331"/>
      <c r="AO66" s="1331"/>
      <c r="AP66" s="1331"/>
      <c r="AQ66" s="1329"/>
      <c r="AR66" s="1329"/>
      <c r="AS66" s="1329"/>
      <c r="AT66" s="1329"/>
      <c r="AU66" s="1329"/>
      <c r="AV66" s="1329"/>
      <c r="AW66" s="1329"/>
      <c r="AX66" s="1329"/>
      <c r="AY66" s="1329"/>
    </row>
    <row r="67" spans="26:65">
      <c r="Z67" s="1331"/>
      <c r="AA67" s="1331"/>
      <c r="AB67" s="1331"/>
      <c r="AC67" s="1331"/>
      <c r="AD67" s="1331"/>
      <c r="AE67" s="1331"/>
      <c r="AF67" s="1331"/>
      <c r="AG67" s="1331"/>
      <c r="AH67" s="1331"/>
      <c r="AI67" s="1331"/>
      <c r="AJ67" s="1331"/>
      <c r="AK67" s="1331"/>
      <c r="AL67" s="1331"/>
      <c r="AM67" s="1331"/>
      <c r="AN67" s="1331"/>
      <c r="AO67" s="1331"/>
      <c r="AP67" s="1331"/>
      <c r="AQ67" s="1329"/>
      <c r="AR67" s="1329"/>
      <c r="AS67" s="1329"/>
      <c r="AT67" s="1329"/>
      <c r="AU67" s="1329"/>
      <c r="AV67" s="1329"/>
      <c r="AW67" s="1329"/>
      <c r="AX67" s="1329"/>
      <c r="AY67" s="1329"/>
    </row>
    <row r="68" spans="26:65">
      <c r="Z68" s="1331"/>
      <c r="AA68" s="1331"/>
      <c r="AB68" s="1331"/>
      <c r="AC68" s="1331"/>
      <c r="AD68" s="1331"/>
      <c r="AE68" s="1331"/>
      <c r="AF68" s="1331"/>
      <c r="AG68" s="1331"/>
      <c r="AH68" s="1331"/>
      <c r="AI68" s="1331"/>
      <c r="AJ68" s="1331"/>
      <c r="AK68" s="1331"/>
      <c r="AL68" s="1331"/>
      <c r="AM68" s="1331"/>
      <c r="AN68" s="1331"/>
      <c r="AO68" s="1331"/>
      <c r="AP68" s="1331"/>
      <c r="AQ68" s="1329"/>
      <c r="AR68" s="1329"/>
      <c r="AS68" s="1329"/>
      <c r="AT68" s="1329"/>
      <c r="AU68" s="1329"/>
      <c r="AV68" s="1329"/>
      <c r="AW68" s="1329"/>
      <c r="AX68" s="1329"/>
      <c r="AY68" s="1329"/>
    </row>
    <row r="69" spans="26:65">
      <c r="Z69" s="1331"/>
      <c r="AA69" s="1331"/>
      <c r="AB69" s="1331"/>
      <c r="AC69" s="1331"/>
      <c r="AD69" s="1331"/>
      <c r="AE69" s="1331"/>
      <c r="AF69" s="1331"/>
      <c r="AG69" s="1331"/>
      <c r="AH69" s="1331"/>
      <c r="AI69" s="1331"/>
      <c r="AJ69" s="1331"/>
      <c r="AK69" s="1331"/>
      <c r="AL69" s="1331"/>
      <c r="AM69" s="1331"/>
      <c r="AN69" s="1331"/>
      <c r="AO69" s="1331"/>
      <c r="AP69" s="1331"/>
      <c r="AQ69" s="1329"/>
      <c r="AR69" s="1329"/>
      <c r="AS69" s="1329"/>
      <c r="AT69" s="1329"/>
      <c r="AU69" s="1329"/>
      <c r="AV69" s="1329"/>
      <c r="AW69" s="1329"/>
      <c r="AX69" s="1329"/>
      <c r="AY69" s="1329"/>
    </row>
    <row r="70" spans="26:65">
      <c r="Z70" s="1331"/>
      <c r="AA70" s="1331"/>
      <c r="AB70" s="1331"/>
      <c r="AC70" s="1331"/>
      <c r="AD70" s="1331"/>
      <c r="AE70" s="1331"/>
      <c r="AF70" s="1331"/>
      <c r="AG70" s="1331"/>
      <c r="AH70" s="1331"/>
      <c r="AI70" s="1331"/>
      <c r="AJ70" s="1331"/>
      <c r="AK70" s="1331"/>
      <c r="AL70" s="1331"/>
      <c r="AM70" s="1331"/>
      <c r="AN70" s="1331"/>
      <c r="AO70" s="1331"/>
      <c r="AP70" s="1331"/>
      <c r="AQ70" s="1329"/>
      <c r="AR70" s="1329"/>
      <c r="AS70" s="1329"/>
      <c r="AT70" s="1329"/>
      <c r="AU70" s="1329"/>
      <c r="AV70" s="1329"/>
      <c r="AW70" s="1329"/>
      <c r="AX70" s="1329"/>
      <c r="AY70" s="1329"/>
    </row>
    <row r="71" spans="26:65">
      <c r="Z71" s="1331"/>
      <c r="AA71" s="1331"/>
      <c r="AB71" s="1331"/>
      <c r="AC71" s="1331"/>
      <c r="AD71" s="1331"/>
      <c r="AE71" s="1331"/>
      <c r="AF71" s="1331"/>
      <c r="AG71" s="1331"/>
      <c r="AH71" s="1331"/>
      <c r="AI71" s="1331"/>
      <c r="AJ71" s="1331"/>
      <c r="AK71" s="1331"/>
      <c r="AL71" s="1331"/>
      <c r="AM71" s="1331"/>
      <c r="AN71" s="1331"/>
      <c r="AO71" s="1331"/>
      <c r="AP71" s="1331"/>
      <c r="AQ71" s="1329"/>
      <c r="AR71" s="1329"/>
      <c r="AS71" s="1329"/>
      <c r="AT71" s="1329"/>
      <c r="AU71" s="1329"/>
      <c r="AV71" s="1329"/>
      <c r="AW71" s="1329"/>
      <c r="AX71" s="1329"/>
      <c r="AY71" s="1329"/>
    </row>
    <row r="72" spans="26:65">
      <c r="Z72" s="1331"/>
      <c r="AA72" s="1331"/>
      <c r="AB72" s="1331"/>
      <c r="AC72" s="1331"/>
      <c r="AD72" s="1331"/>
      <c r="AE72" s="1331"/>
      <c r="AF72" s="1331"/>
      <c r="AG72" s="1331"/>
      <c r="AH72" s="1331"/>
      <c r="AI72" s="1331"/>
      <c r="AJ72" s="1331"/>
      <c r="AK72" s="1331"/>
      <c r="AL72" s="1331"/>
      <c r="AM72" s="1331"/>
      <c r="AN72" s="1331"/>
      <c r="AO72" s="1331"/>
      <c r="AP72" s="1331"/>
      <c r="AQ72" s="1329"/>
      <c r="AR72" s="1329"/>
      <c r="AS72" s="1329"/>
      <c r="AT72" s="1329"/>
      <c r="AU72" s="1329"/>
      <c r="AV72" s="1329"/>
      <c r="AW72" s="1329"/>
      <c r="AX72" s="1329"/>
      <c r="AY72" s="1329"/>
    </row>
    <row r="73" spans="26:65">
      <c r="Z73" s="1331"/>
      <c r="AA73" s="1331"/>
      <c r="AB73" s="1331"/>
      <c r="AC73" s="1331"/>
      <c r="AD73" s="1331"/>
      <c r="AE73" s="1331"/>
      <c r="AF73" s="1331"/>
      <c r="AG73" s="1331"/>
      <c r="AH73" s="1331"/>
      <c r="AI73" s="1331"/>
      <c r="AJ73" s="1331"/>
      <c r="AK73" s="1331"/>
      <c r="AL73" s="1331"/>
      <c r="AM73" s="1331"/>
      <c r="AN73" s="1331"/>
      <c r="AO73" s="1331"/>
      <c r="AP73" s="1331"/>
      <c r="AQ73" s="1329"/>
      <c r="AR73" s="1329"/>
      <c r="AS73" s="1329"/>
      <c r="AT73" s="1329"/>
      <c r="AU73" s="1329"/>
      <c r="AV73" s="1329"/>
      <c r="AW73" s="1329"/>
      <c r="AX73" s="1329"/>
      <c r="AY73" s="1329"/>
    </row>
    <row r="74" spans="26:65">
      <c r="Z74" s="1331"/>
      <c r="AA74" s="1331"/>
      <c r="AB74" s="1331"/>
      <c r="AC74" s="1331"/>
      <c r="AD74" s="1331"/>
      <c r="AE74" s="1331"/>
      <c r="AF74" s="1331"/>
      <c r="AG74" s="1331"/>
      <c r="AH74" s="1331"/>
      <c r="AI74" s="1331"/>
      <c r="AJ74" s="1331"/>
      <c r="AK74" s="1331"/>
      <c r="AL74" s="1331"/>
      <c r="AM74" s="1331"/>
      <c r="AN74" s="1331"/>
      <c r="AO74" s="1331"/>
      <c r="AP74" s="1331"/>
      <c r="AQ74" s="1329"/>
      <c r="AR74" s="1329"/>
      <c r="AS74" s="1329"/>
      <c r="AT74" s="1329"/>
      <c r="AU74" s="1329"/>
      <c r="AV74" s="1329"/>
      <c r="AW74" s="1329"/>
      <c r="AX74" s="1329"/>
      <c r="AY74" s="1329"/>
    </row>
    <row r="75" spans="26:65">
      <c r="Z75" s="1331"/>
      <c r="AA75" s="1331"/>
      <c r="AB75" s="1331"/>
      <c r="AC75" s="1331"/>
      <c r="AD75" s="1331"/>
      <c r="AE75" s="1331"/>
      <c r="AF75" s="1331"/>
      <c r="AG75" s="1331"/>
      <c r="AH75" s="1331"/>
      <c r="AI75" s="1331"/>
      <c r="AJ75" s="1331"/>
      <c r="AK75" s="1331"/>
      <c r="AL75" s="1331"/>
      <c r="AM75" s="1331"/>
      <c r="AN75" s="1331"/>
      <c r="AO75" s="1331"/>
      <c r="AP75" s="1331"/>
      <c r="AQ75" s="1329"/>
      <c r="AR75" s="1329"/>
      <c r="AS75" s="1329"/>
      <c r="AT75" s="1329"/>
      <c r="AU75" s="1329"/>
      <c r="AV75" s="1329"/>
      <c r="AW75" s="1329"/>
      <c r="AX75" s="1329"/>
      <c r="AY75" s="1329"/>
    </row>
    <row r="76" spans="26:65">
      <c r="Z76" s="1331"/>
      <c r="AA76" s="1331"/>
      <c r="AB76" s="1331"/>
      <c r="AC76" s="1331"/>
      <c r="AD76" s="1331"/>
      <c r="AE76" s="1331"/>
      <c r="AF76" s="1331"/>
      <c r="AG76" s="1331"/>
      <c r="AH76" s="1331"/>
      <c r="AI76" s="1331"/>
      <c r="AJ76" s="1331"/>
      <c r="AK76" s="1331"/>
      <c r="AL76" s="1331"/>
      <c r="AM76" s="1331"/>
      <c r="AN76" s="1331"/>
      <c r="AO76" s="1331"/>
      <c r="AP76" s="1331"/>
      <c r="AQ76" s="1329"/>
      <c r="AR76" s="1329"/>
      <c r="AS76" s="1329"/>
      <c r="AT76" s="1329"/>
      <c r="AU76" s="1329"/>
      <c r="AV76" s="1329"/>
      <c r="AW76" s="1329"/>
      <c r="AX76" s="1329"/>
      <c r="AY76" s="1329"/>
    </row>
    <row r="77" spans="26:65">
      <c r="Z77" s="1331"/>
      <c r="AA77" s="1331"/>
      <c r="AB77" s="1331"/>
      <c r="AC77" s="1331"/>
      <c r="AD77" s="1331"/>
      <c r="AE77" s="1331"/>
      <c r="AF77" s="1331"/>
      <c r="AG77" s="1331"/>
      <c r="AH77" s="1331"/>
      <c r="AI77" s="1331"/>
      <c r="AJ77" s="1331"/>
      <c r="AK77" s="1331"/>
      <c r="AL77" s="1331"/>
      <c r="AM77" s="1331"/>
      <c r="AN77" s="1331"/>
      <c r="AO77" s="1331"/>
      <c r="AP77" s="1331"/>
      <c r="AQ77" s="1329"/>
      <c r="AR77" s="1329"/>
      <c r="AS77" s="1329"/>
      <c r="AT77" s="1329"/>
      <c r="AU77" s="1329"/>
      <c r="AV77" s="1329"/>
      <c r="AW77" s="1329"/>
      <c r="AX77" s="1329"/>
      <c r="AY77" s="1329"/>
    </row>
    <row r="78" spans="26:65">
      <c r="Z78" s="1331"/>
      <c r="AA78" s="1331"/>
      <c r="AB78" s="1331"/>
      <c r="AC78" s="1331"/>
      <c r="AD78" s="1331"/>
      <c r="AE78" s="1331"/>
      <c r="AF78" s="1331"/>
      <c r="AG78" s="1331"/>
      <c r="AH78" s="1331"/>
      <c r="AI78" s="1331"/>
      <c r="AJ78" s="1331"/>
      <c r="AK78" s="1331"/>
      <c r="AL78" s="1331"/>
      <c r="AM78" s="1331"/>
      <c r="AN78" s="1331"/>
      <c r="AO78" s="1331"/>
      <c r="AP78" s="1331"/>
      <c r="AQ78" s="1329"/>
      <c r="AR78" s="1329"/>
      <c r="AS78" s="1329"/>
      <c r="AT78" s="1329"/>
      <c r="AU78" s="1329"/>
      <c r="AV78" s="1329"/>
      <c r="AW78" s="1329"/>
      <c r="AX78" s="1329"/>
      <c r="AY78" s="1329"/>
    </row>
    <row r="79" spans="26:65">
      <c r="Z79" s="1331"/>
      <c r="AA79" s="1331"/>
      <c r="AB79" s="1331"/>
      <c r="AC79" s="1331"/>
      <c r="AD79" s="1331"/>
      <c r="AE79" s="1331"/>
      <c r="AF79" s="1331"/>
      <c r="AG79" s="1331"/>
      <c r="AH79" s="1331"/>
      <c r="AI79" s="1331"/>
      <c r="AJ79" s="1331"/>
      <c r="AK79" s="1331"/>
      <c r="AL79" s="1331"/>
      <c r="AM79" s="1331"/>
      <c r="AN79" s="1331"/>
      <c r="AO79" s="1331"/>
      <c r="AP79" s="1331"/>
      <c r="AQ79" s="1329"/>
      <c r="AR79" s="1329"/>
      <c r="AS79" s="1329"/>
      <c r="AT79" s="1329"/>
      <c r="AU79" s="1329"/>
      <c r="AV79" s="1329"/>
      <c r="AW79" s="1329"/>
      <c r="AX79" s="1329"/>
      <c r="AY79" s="1329"/>
    </row>
    <row r="80" spans="26:65">
      <c r="Z80" s="1331"/>
      <c r="AA80" s="1331"/>
      <c r="AB80" s="1331"/>
      <c r="AC80" s="1331"/>
      <c r="AD80" s="1331"/>
      <c r="AE80" s="1331"/>
      <c r="AF80" s="1331"/>
      <c r="AG80" s="1331"/>
      <c r="AH80" s="1331"/>
      <c r="AI80" s="1331"/>
      <c r="AJ80" s="1331"/>
      <c r="AK80" s="1331"/>
      <c r="AL80" s="1331"/>
      <c r="AM80" s="1331"/>
      <c r="AN80" s="1331"/>
      <c r="AO80" s="1331"/>
      <c r="AP80" s="1331"/>
      <c r="AQ80" s="1329"/>
      <c r="AR80" s="1329"/>
      <c r="AS80" s="1329"/>
      <c r="AT80" s="1329"/>
      <c r="AU80" s="1329"/>
      <c r="AV80" s="1329"/>
      <c r="AW80" s="1329"/>
      <c r="AX80" s="1329"/>
      <c r="AY80" s="1329"/>
    </row>
    <row r="81" spans="26:51">
      <c r="Z81" s="1331"/>
      <c r="AA81" s="1331"/>
      <c r="AB81" s="1331"/>
      <c r="AC81" s="1331"/>
      <c r="AD81" s="1331"/>
      <c r="AE81" s="1331"/>
      <c r="AF81" s="1331"/>
      <c r="AG81" s="1331"/>
      <c r="AH81" s="1331"/>
      <c r="AI81" s="1331"/>
      <c r="AJ81" s="1331"/>
      <c r="AK81" s="1331"/>
      <c r="AL81" s="1331"/>
      <c r="AM81" s="1331"/>
      <c r="AN81" s="1331"/>
      <c r="AO81" s="1331"/>
      <c r="AP81" s="1331"/>
      <c r="AQ81" s="1329"/>
      <c r="AR81" s="1329"/>
      <c r="AS81" s="1329"/>
      <c r="AT81" s="1329"/>
      <c r="AU81" s="1329"/>
      <c r="AV81" s="1329"/>
      <c r="AW81" s="1329"/>
      <c r="AX81" s="1329"/>
      <c r="AY81" s="1329"/>
    </row>
    <row r="82" spans="26:51">
      <c r="Z82" s="1331"/>
      <c r="AA82" s="1331"/>
      <c r="AB82" s="1331"/>
      <c r="AC82" s="1331"/>
      <c r="AD82" s="1331"/>
      <c r="AE82" s="1331"/>
      <c r="AF82" s="1331"/>
      <c r="AG82" s="1331"/>
      <c r="AH82" s="1331"/>
      <c r="AI82" s="1331"/>
      <c r="AJ82" s="1331"/>
      <c r="AK82" s="1331"/>
      <c r="AL82" s="1331"/>
      <c r="AM82" s="1331"/>
      <c r="AN82" s="1331"/>
      <c r="AO82" s="1331"/>
      <c r="AP82" s="1331"/>
      <c r="AQ82" s="1329"/>
      <c r="AR82" s="1329"/>
      <c r="AS82" s="1329"/>
      <c r="AT82" s="1329"/>
      <c r="AU82" s="1329"/>
      <c r="AV82" s="1329"/>
      <c r="AW82" s="1329"/>
      <c r="AX82" s="1329"/>
      <c r="AY82" s="1329"/>
    </row>
    <row r="83" spans="26:51">
      <c r="Z83" s="1331"/>
      <c r="AA83" s="1331"/>
      <c r="AB83" s="1331"/>
      <c r="AC83" s="1331"/>
      <c r="AD83" s="1331"/>
      <c r="AE83" s="1331"/>
      <c r="AF83" s="1331"/>
      <c r="AG83" s="1331"/>
      <c r="AH83" s="1331"/>
      <c r="AI83" s="1331"/>
      <c r="AJ83" s="1331"/>
      <c r="AK83" s="1331"/>
      <c r="AL83" s="1331"/>
      <c r="AM83" s="1331"/>
      <c r="AN83" s="1331"/>
      <c r="AO83" s="1331"/>
      <c r="AP83" s="1331"/>
      <c r="AQ83" s="1329"/>
      <c r="AR83" s="1329"/>
      <c r="AS83" s="1329"/>
      <c r="AT83" s="1329"/>
      <c r="AU83" s="1329"/>
      <c r="AV83" s="1329"/>
      <c r="AW83" s="1329"/>
      <c r="AX83" s="1329"/>
      <c r="AY83" s="1329"/>
    </row>
    <row r="84" spans="26:51">
      <c r="Z84" s="1331"/>
      <c r="AA84" s="1331"/>
      <c r="AB84" s="1331"/>
      <c r="AC84" s="1331"/>
      <c r="AD84" s="1331"/>
      <c r="AE84" s="1331"/>
      <c r="AF84" s="1331"/>
      <c r="AG84" s="1331"/>
      <c r="AH84" s="1331"/>
      <c r="AI84" s="1331"/>
      <c r="AJ84" s="1331"/>
      <c r="AK84" s="1331"/>
      <c r="AL84" s="1331"/>
      <c r="AM84" s="1331"/>
      <c r="AN84" s="1331"/>
      <c r="AO84" s="1331"/>
      <c r="AP84" s="1331"/>
      <c r="AQ84" s="1329"/>
      <c r="AR84" s="1329"/>
      <c r="AS84" s="1329"/>
      <c r="AT84" s="1329"/>
      <c r="AU84" s="1329"/>
      <c r="AV84" s="1329"/>
      <c r="AW84" s="1329"/>
      <c r="AX84" s="1329"/>
      <c r="AY84" s="1329"/>
    </row>
    <row r="85" spans="26:51">
      <c r="Z85" s="1331"/>
      <c r="AA85" s="1331"/>
      <c r="AB85" s="1331"/>
      <c r="AC85" s="1331"/>
      <c r="AD85" s="1331"/>
      <c r="AE85" s="1331"/>
      <c r="AF85" s="1331"/>
      <c r="AG85" s="1331"/>
      <c r="AH85" s="1331"/>
      <c r="AI85" s="1331"/>
      <c r="AJ85" s="1331"/>
      <c r="AK85" s="1331"/>
      <c r="AL85" s="1331"/>
      <c r="AM85" s="1331"/>
      <c r="AN85" s="1331"/>
      <c r="AO85" s="1331"/>
      <c r="AP85" s="1331"/>
      <c r="AQ85" s="1329"/>
      <c r="AR85" s="1329"/>
      <c r="AS85" s="1329"/>
      <c r="AT85" s="1329"/>
      <c r="AU85" s="1329"/>
      <c r="AV85" s="1329"/>
      <c r="AW85" s="1329"/>
      <c r="AX85" s="1329"/>
      <c r="AY85" s="1329"/>
    </row>
    <row r="86" spans="26:51">
      <c r="Z86" s="1331"/>
      <c r="AA86" s="1331"/>
      <c r="AB86" s="1331"/>
      <c r="AC86" s="1331"/>
      <c r="AD86" s="1331"/>
      <c r="AE86" s="1331"/>
      <c r="AF86" s="1331"/>
      <c r="AG86" s="1331"/>
      <c r="AH86" s="1331"/>
      <c r="AI86" s="1331"/>
      <c r="AJ86" s="1331"/>
      <c r="AK86" s="1331"/>
      <c r="AL86" s="1331"/>
      <c r="AM86" s="1331"/>
      <c r="AN86" s="1331"/>
      <c r="AO86" s="1331"/>
      <c r="AP86" s="1331"/>
      <c r="AQ86" s="1329"/>
      <c r="AR86" s="1329"/>
      <c r="AS86" s="1329"/>
      <c r="AT86" s="1329"/>
      <c r="AU86" s="1329"/>
      <c r="AV86" s="1329"/>
      <c r="AW86" s="1329"/>
      <c r="AX86" s="1329"/>
      <c r="AY86" s="1329"/>
    </row>
    <row r="87" spans="26:51">
      <c r="Z87" s="1331"/>
      <c r="AA87" s="1331"/>
      <c r="AB87" s="1331"/>
      <c r="AC87" s="1331"/>
      <c r="AD87" s="1331"/>
      <c r="AE87" s="1331"/>
      <c r="AF87" s="1331"/>
      <c r="AG87" s="1331"/>
      <c r="AH87" s="1331"/>
      <c r="AI87" s="1331"/>
      <c r="AJ87" s="1331"/>
      <c r="AK87" s="1331"/>
      <c r="AL87" s="1331"/>
      <c r="AM87" s="1331"/>
      <c r="AN87" s="1331"/>
      <c r="AO87" s="1331"/>
      <c r="AP87" s="1331"/>
      <c r="AQ87" s="1329"/>
      <c r="AR87" s="1329"/>
      <c r="AS87" s="1329"/>
      <c r="AT87" s="1329"/>
      <c r="AU87" s="1329"/>
      <c r="AV87" s="1329"/>
      <c r="AW87" s="1329"/>
      <c r="AX87" s="1329"/>
      <c r="AY87" s="1329"/>
    </row>
    <row r="88" spans="26:51">
      <c r="Z88" s="1331"/>
      <c r="AA88" s="1331"/>
      <c r="AB88" s="1331"/>
      <c r="AC88" s="1331"/>
      <c r="AD88" s="1331"/>
      <c r="AE88" s="1331"/>
      <c r="AF88" s="1331"/>
      <c r="AG88" s="1331"/>
      <c r="AH88" s="1331"/>
      <c r="AI88" s="1331"/>
      <c r="AJ88" s="1331"/>
      <c r="AK88" s="1331"/>
      <c r="AL88" s="1331"/>
      <c r="AM88" s="1331"/>
      <c r="AN88" s="1331"/>
      <c r="AO88" s="1331"/>
      <c r="AP88" s="1331"/>
      <c r="AQ88" s="1329"/>
      <c r="AR88" s="1329"/>
      <c r="AS88" s="1329"/>
      <c r="AT88" s="1329"/>
      <c r="AU88" s="1329"/>
      <c r="AV88" s="1329"/>
      <c r="AW88" s="1329"/>
      <c r="AX88" s="1329"/>
      <c r="AY88" s="1329"/>
    </row>
    <row r="89" spans="26:51">
      <c r="Z89" s="1331"/>
      <c r="AA89" s="1331"/>
      <c r="AB89" s="1331"/>
      <c r="AC89" s="1331"/>
      <c r="AD89" s="1331"/>
      <c r="AE89" s="1331"/>
      <c r="AF89" s="1331"/>
      <c r="AG89" s="1331"/>
      <c r="AH89" s="1331"/>
      <c r="AI89" s="1331"/>
      <c r="AJ89" s="1331"/>
      <c r="AK89" s="1331"/>
      <c r="AL89" s="1331"/>
      <c r="AM89" s="1331"/>
      <c r="AN89" s="1331"/>
      <c r="AO89" s="1331"/>
      <c r="AP89" s="1331"/>
      <c r="AQ89" s="1329"/>
      <c r="AR89" s="1329"/>
      <c r="AS89" s="1329"/>
      <c r="AT89" s="1329"/>
      <c r="AU89" s="1329"/>
      <c r="AV89" s="1329"/>
      <c r="AW89" s="1329"/>
      <c r="AX89" s="1329"/>
      <c r="AY89" s="1329"/>
    </row>
    <row r="90" spans="26:51">
      <c r="Z90" s="1331"/>
      <c r="AA90" s="1331"/>
      <c r="AB90" s="1331"/>
      <c r="AC90" s="1331"/>
      <c r="AD90" s="1331"/>
      <c r="AE90" s="1331"/>
      <c r="AF90" s="1331"/>
      <c r="AG90" s="1331"/>
      <c r="AH90" s="1331"/>
      <c r="AI90" s="1331"/>
      <c r="AJ90" s="1331"/>
      <c r="AK90" s="1331"/>
      <c r="AL90" s="1331"/>
      <c r="AM90" s="1331"/>
      <c r="AN90" s="1331"/>
      <c r="AO90" s="1331"/>
      <c r="AP90" s="1331"/>
      <c r="AQ90" s="1329"/>
      <c r="AR90" s="1329"/>
      <c r="AS90" s="1329"/>
      <c r="AT90" s="1329"/>
      <c r="AU90" s="1329"/>
      <c r="AV90" s="1329"/>
      <c r="AW90" s="1329"/>
      <c r="AX90" s="1329"/>
      <c r="AY90" s="1329"/>
    </row>
    <row r="91" spans="26:51">
      <c r="Z91" s="1331"/>
      <c r="AA91" s="1331"/>
      <c r="AB91" s="1331"/>
      <c r="AC91" s="1331"/>
      <c r="AD91" s="1331"/>
      <c r="AE91" s="1331"/>
      <c r="AF91" s="1331"/>
      <c r="AG91" s="1331"/>
      <c r="AH91" s="1331"/>
      <c r="AI91" s="1331"/>
      <c r="AJ91" s="1331"/>
      <c r="AK91" s="1331"/>
      <c r="AL91" s="1331"/>
      <c r="AM91" s="1331"/>
      <c r="AN91" s="1331"/>
      <c r="AO91" s="1331"/>
      <c r="AP91" s="1331"/>
      <c r="AQ91" s="1329"/>
      <c r="AR91" s="1329"/>
      <c r="AS91" s="1329"/>
      <c r="AT91" s="1329"/>
      <c r="AU91" s="1329"/>
      <c r="AV91" s="1329"/>
      <c r="AW91" s="1329"/>
      <c r="AX91" s="1329"/>
      <c r="AY91" s="1329"/>
    </row>
    <row r="92" spans="26:51">
      <c r="Z92" s="1331"/>
      <c r="AA92" s="1331"/>
      <c r="AB92" s="1331"/>
      <c r="AC92" s="1331"/>
      <c r="AD92" s="1331"/>
      <c r="AE92" s="1331"/>
      <c r="AF92" s="1331"/>
      <c r="AG92" s="1331"/>
      <c r="AH92" s="1331"/>
      <c r="AI92" s="1331"/>
      <c r="AJ92" s="1331"/>
      <c r="AK92" s="1331"/>
      <c r="AL92" s="1331"/>
      <c r="AM92" s="1331"/>
      <c r="AN92" s="1331"/>
      <c r="AO92" s="1331"/>
      <c r="AP92" s="1331"/>
      <c r="AQ92" s="1329"/>
      <c r="AR92" s="1329"/>
      <c r="AS92" s="1329"/>
      <c r="AT92" s="1329"/>
      <c r="AU92" s="1329"/>
      <c r="AV92" s="1329"/>
      <c r="AW92" s="1329"/>
      <c r="AX92" s="1329"/>
      <c r="AY92" s="1329"/>
    </row>
    <row r="93" spans="26:51">
      <c r="Z93" s="1331"/>
      <c r="AA93" s="1331"/>
      <c r="AB93" s="1331"/>
      <c r="AC93" s="1331"/>
      <c r="AD93" s="1331"/>
      <c r="AE93" s="1331"/>
      <c r="AF93" s="1331"/>
      <c r="AG93" s="1331"/>
      <c r="AH93" s="1331"/>
      <c r="AI93" s="1331"/>
      <c r="AJ93" s="1331"/>
      <c r="AK93" s="1331"/>
      <c r="AL93" s="1331"/>
      <c r="AM93" s="1331"/>
      <c r="AN93" s="1331"/>
      <c r="AO93" s="1331"/>
      <c r="AP93" s="1331"/>
      <c r="AQ93" s="1329"/>
      <c r="AR93" s="1329"/>
      <c r="AS93" s="1329"/>
      <c r="AT93" s="1329"/>
      <c r="AU93" s="1329"/>
      <c r="AV93" s="1329"/>
      <c r="AW93" s="1329"/>
      <c r="AX93" s="1329"/>
      <c r="AY93" s="1329"/>
    </row>
    <row r="94" spans="26:51">
      <c r="Z94" s="1331"/>
      <c r="AA94" s="1331"/>
      <c r="AB94" s="1331"/>
      <c r="AC94" s="1331"/>
      <c r="AD94" s="1331"/>
      <c r="AE94" s="1331"/>
      <c r="AF94" s="1331"/>
      <c r="AG94" s="1331"/>
      <c r="AH94" s="1331"/>
      <c r="AI94" s="1331"/>
      <c r="AJ94" s="1331"/>
      <c r="AK94" s="1331"/>
      <c r="AL94" s="1331"/>
      <c r="AM94" s="1331"/>
      <c r="AN94" s="1331"/>
      <c r="AO94" s="1331"/>
      <c r="AP94" s="1331"/>
      <c r="AQ94" s="1329"/>
      <c r="AR94" s="1329"/>
      <c r="AS94" s="1329"/>
      <c r="AT94" s="1329"/>
      <c r="AU94" s="1329"/>
      <c r="AV94" s="1329"/>
      <c r="AW94" s="1329"/>
      <c r="AX94" s="1329"/>
      <c r="AY94" s="1329"/>
    </row>
    <row r="95" spans="26:51">
      <c r="Z95" s="1331"/>
      <c r="AA95" s="1331"/>
      <c r="AB95" s="1331"/>
      <c r="AC95" s="1331"/>
      <c r="AD95" s="1331"/>
      <c r="AE95" s="1331"/>
      <c r="AF95" s="1331"/>
      <c r="AG95" s="1331"/>
      <c r="AH95" s="1331"/>
      <c r="AI95" s="1331"/>
      <c r="AJ95" s="1331"/>
      <c r="AK95" s="1331"/>
      <c r="AL95" s="1331"/>
      <c r="AM95" s="1331"/>
      <c r="AN95" s="1331"/>
      <c r="AO95" s="1331"/>
      <c r="AP95" s="1331"/>
      <c r="AQ95" s="1329"/>
      <c r="AR95" s="1329"/>
      <c r="AS95" s="1329"/>
      <c r="AT95" s="1329"/>
      <c r="AU95" s="1329"/>
      <c r="AV95" s="1329"/>
      <c r="AW95" s="1329"/>
      <c r="AX95" s="1329"/>
      <c r="AY95" s="1329"/>
    </row>
    <row r="96" spans="26:51">
      <c r="Z96" s="1331"/>
      <c r="AA96" s="1331"/>
      <c r="AB96" s="1331"/>
      <c r="AC96" s="1331"/>
      <c r="AD96" s="1331"/>
      <c r="AE96" s="1331"/>
      <c r="AF96" s="1331"/>
      <c r="AG96" s="1331"/>
      <c r="AH96" s="1331"/>
      <c r="AI96" s="1331"/>
      <c r="AJ96" s="1331"/>
      <c r="AK96" s="1331"/>
      <c r="AL96" s="1331"/>
      <c r="AM96" s="1331"/>
      <c r="AN96" s="1331"/>
      <c r="AO96" s="1331"/>
      <c r="AP96" s="1331"/>
      <c r="AQ96" s="1329"/>
      <c r="AR96" s="1329"/>
      <c r="AS96" s="1329"/>
      <c r="AT96" s="1329"/>
      <c r="AU96" s="1329"/>
      <c r="AV96" s="1329"/>
      <c r="AW96" s="1329"/>
      <c r="AX96" s="1329"/>
      <c r="AY96" s="1329"/>
    </row>
    <row r="97" spans="26:51">
      <c r="Z97" s="1331"/>
      <c r="AA97" s="1331"/>
      <c r="AB97" s="1331"/>
      <c r="AC97" s="1331"/>
      <c r="AD97" s="1331"/>
      <c r="AE97" s="1331"/>
      <c r="AF97" s="1331"/>
      <c r="AG97" s="1331"/>
      <c r="AH97" s="1331"/>
      <c r="AI97" s="1331"/>
      <c r="AJ97" s="1331"/>
      <c r="AK97" s="1331"/>
      <c r="AL97" s="1331"/>
      <c r="AM97" s="1331"/>
      <c r="AN97" s="1331"/>
      <c r="AO97" s="1331"/>
      <c r="AP97" s="1331"/>
      <c r="AQ97" s="1329"/>
      <c r="AR97" s="1329"/>
      <c r="AS97" s="1329"/>
      <c r="AT97" s="1329"/>
      <c r="AU97" s="1329"/>
      <c r="AV97" s="1329"/>
      <c r="AW97" s="1329"/>
      <c r="AX97" s="1329"/>
      <c r="AY97" s="1329"/>
    </row>
    <row r="98" spans="26:51">
      <c r="Z98" s="1331"/>
      <c r="AA98" s="1331"/>
      <c r="AB98" s="1331"/>
      <c r="AC98" s="1331"/>
      <c r="AD98" s="1331"/>
      <c r="AE98" s="1331"/>
      <c r="AF98" s="1331"/>
      <c r="AG98" s="1331"/>
      <c r="AH98" s="1331"/>
      <c r="AI98" s="1331"/>
      <c r="AJ98" s="1331"/>
      <c r="AK98" s="1331"/>
      <c r="AL98" s="1331"/>
      <c r="AM98" s="1331"/>
      <c r="AN98" s="1331"/>
      <c r="AO98" s="1331"/>
      <c r="AP98" s="1331"/>
      <c r="AQ98" s="1329"/>
      <c r="AR98" s="1329"/>
      <c r="AS98" s="1329"/>
      <c r="AT98" s="1329"/>
      <c r="AU98" s="1329"/>
      <c r="AV98" s="1329"/>
      <c r="AW98" s="1329"/>
      <c r="AX98" s="1329"/>
      <c r="AY98" s="1329"/>
    </row>
    <row r="99" spans="26:51">
      <c r="Z99" s="1331"/>
      <c r="AA99" s="1331"/>
      <c r="AB99" s="1331"/>
      <c r="AC99" s="1331"/>
      <c r="AD99" s="1331"/>
      <c r="AE99" s="1331"/>
      <c r="AF99" s="1331"/>
      <c r="AG99" s="1331"/>
      <c r="AH99" s="1331"/>
      <c r="AI99" s="1331"/>
      <c r="AJ99" s="1331"/>
      <c r="AK99" s="1331"/>
      <c r="AL99" s="1331"/>
      <c r="AM99" s="1331"/>
      <c r="AN99" s="1331"/>
      <c r="AO99" s="1331"/>
      <c r="AP99" s="1331"/>
      <c r="AQ99" s="1329"/>
      <c r="AR99" s="1329"/>
      <c r="AS99" s="1329"/>
      <c r="AT99" s="1329"/>
      <c r="AU99" s="1329"/>
      <c r="AV99" s="1329"/>
      <c r="AW99" s="1329"/>
      <c r="AX99" s="1329"/>
      <c r="AY99" s="1329"/>
    </row>
    <row r="100" spans="26:51">
      <c r="Z100" s="1331"/>
      <c r="AA100" s="1331"/>
      <c r="AB100" s="1331"/>
      <c r="AC100" s="1331"/>
      <c r="AD100" s="1331"/>
      <c r="AE100" s="1331"/>
      <c r="AF100" s="1331"/>
      <c r="AG100" s="1331"/>
      <c r="AH100" s="1331"/>
      <c r="AI100" s="1331"/>
      <c r="AJ100" s="1331"/>
      <c r="AK100" s="1331"/>
      <c r="AL100" s="1331"/>
      <c r="AM100" s="1331"/>
      <c r="AN100" s="1331"/>
      <c r="AO100" s="1331"/>
      <c r="AP100" s="1331"/>
      <c r="AQ100" s="1329"/>
      <c r="AR100" s="1329"/>
      <c r="AS100" s="1329"/>
      <c r="AT100" s="1329"/>
      <c r="AU100" s="1329"/>
      <c r="AV100" s="1329"/>
      <c r="AW100" s="1329"/>
      <c r="AX100" s="1329"/>
      <c r="AY100" s="1329"/>
    </row>
    <row r="101" spans="26:51">
      <c r="Z101" s="1331"/>
      <c r="AA101" s="1331"/>
      <c r="AB101" s="1331"/>
      <c r="AC101" s="1331"/>
      <c r="AD101" s="1331"/>
      <c r="AE101" s="1331"/>
      <c r="AF101" s="1331"/>
      <c r="AG101" s="1331"/>
      <c r="AH101" s="1331"/>
      <c r="AI101" s="1331"/>
      <c r="AJ101" s="1331"/>
      <c r="AK101" s="1331"/>
      <c r="AL101" s="1331"/>
      <c r="AM101" s="1331"/>
      <c r="AN101" s="1331"/>
      <c r="AO101" s="1331"/>
      <c r="AP101" s="1331"/>
      <c r="AQ101" s="1329"/>
      <c r="AR101" s="1329"/>
      <c r="AS101" s="1329"/>
      <c r="AT101" s="1329"/>
      <c r="AU101" s="1329"/>
      <c r="AV101" s="1329"/>
      <c r="AW101" s="1329"/>
      <c r="AX101" s="1329"/>
      <c r="AY101" s="1329"/>
    </row>
    <row r="102" spans="26:51">
      <c r="Z102" s="1331"/>
      <c r="AA102" s="1331"/>
      <c r="AB102" s="1331"/>
      <c r="AC102" s="1331"/>
      <c r="AD102" s="1331"/>
      <c r="AE102" s="1331"/>
      <c r="AF102" s="1331"/>
      <c r="AG102" s="1331"/>
      <c r="AH102" s="1331"/>
      <c r="AI102" s="1331"/>
      <c r="AJ102" s="1331"/>
      <c r="AK102" s="1331"/>
      <c r="AL102" s="1331"/>
      <c r="AM102" s="1331"/>
      <c r="AN102" s="1331"/>
      <c r="AO102" s="1331"/>
      <c r="AP102" s="1331"/>
      <c r="AQ102" s="1329"/>
      <c r="AR102" s="1329"/>
      <c r="AS102" s="1329"/>
      <c r="AT102" s="1329"/>
      <c r="AU102" s="1329"/>
      <c r="AV102" s="1329"/>
      <c r="AW102" s="1329"/>
      <c r="AX102" s="1329"/>
      <c r="AY102" s="1329"/>
    </row>
    <row r="103" spans="26:51">
      <c r="Z103" s="1331"/>
      <c r="AA103" s="1331"/>
      <c r="AB103" s="1331"/>
      <c r="AC103" s="1331"/>
      <c r="AD103" s="1331"/>
      <c r="AE103" s="1331"/>
      <c r="AF103" s="1331"/>
      <c r="AG103" s="1331"/>
      <c r="AH103" s="1331"/>
      <c r="AI103" s="1331"/>
      <c r="AJ103" s="1331"/>
      <c r="AK103" s="1331"/>
      <c r="AL103" s="1331"/>
      <c r="AM103" s="1331"/>
      <c r="AN103" s="1331"/>
      <c r="AO103" s="1331"/>
      <c r="AP103" s="1331"/>
      <c r="AQ103" s="1329"/>
      <c r="AR103" s="1329"/>
      <c r="AS103" s="1329"/>
      <c r="AT103" s="1329"/>
      <c r="AU103" s="1329"/>
      <c r="AV103" s="1329"/>
      <c r="AW103" s="1329"/>
      <c r="AX103" s="1329"/>
      <c r="AY103" s="1329"/>
    </row>
    <row r="104" spans="26:51">
      <c r="Z104" s="1331"/>
      <c r="AA104" s="1331"/>
      <c r="AB104" s="1331"/>
      <c r="AC104" s="1331"/>
      <c r="AD104" s="1331"/>
      <c r="AE104" s="1331"/>
      <c r="AF104" s="1331"/>
      <c r="AG104" s="1331"/>
      <c r="AH104" s="1331"/>
      <c r="AI104" s="1331"/>
      <c r="AJ104" s="1331"/>
      <c r="AK104" s="1331"/>
      <c r="AL104" s="1331"/>
      <c r="AM104" s="1331"/>
      <c r="AN104" s="1331"/>
      <c r="AO104" s="1331"/>
      <c r="AP104" s="1331"/>
      <c r="AQ104" s="1329"/>
      <c r="AR104" s="1329"/>
      <c r="AS104" s="1329"/>
      <c r="AT104" s="1329"/>
      <c r="AU104" s="1329"/>
      <c r="AV104" s="1329"/>
      <c r="AW104" s="1329"/>
      <c r="AX104" s="1329"/>
      <c r="AY104" s="1329"/>
    </row>
    <row r="105" spans="26:51">
      <c r="Z105" s="1331"/>
      <c r="AA105" s="1331"/>
      <c r="AB105" s="1331"/>
      <c r="AC105" s="1331"/>
      <c r="AD105" s="1331"/>
      <c r="AE105" s="1331"/>
      <c r="AF105" s="1331"/>
      <c r="AG105" s="1331"/>
      <c r="AH105" s="1331"/>
      <c r="AI105" s="1331"/>
      <c r="AJ105" s="1331"/>
      <c r="AK105" s="1331"/>
      <c r="AL105" s="1331"/>
      <c r="AM105" s="1331"/>
      <c r="AN105" s="1331"/>
      <c r="AO105" s="1331"/>
      <c r="AP105" s="1331"/>
      <c r="AQ105" s="1329"/>
      <c r="AR105" s="1329"/>
      <c r="AS105" s="1329"/>
      <c r="AT105" s="1329"/>
      <c r="AU105" s="1329"/>
      <c r="AV105" s="1329"/>
      <c r="AW105" s="1329"/>
      <c r="AX105" s="1329"/>
      <c r="AY105" s="1329"/>
    </row>
    <row r="106" spans="26:51">
      <c r="Z106" s="1331"/>
      <c r="AA106" s="1331"/>
      <c r="AB106" s="1331"/>
      <c r="AC106" s="1331"/>
      <c r="AD106" s="1331"/>
      <c r="AE106" s="1331"/>
      <c r="AF106" s="1331"/>
      <c r="AG106" s="1331"/>
      <c r="AH106" s="1331"/>
      <c r="AI106" s="1331"/>
      <c r="AJ106" s="1331"/>
      <c r="AK106" s="1331"/>
      <c r="AL106" s="1331"/>
      <c r="AM106" s="1331"/>
      <c r="AN106" s="1331"/>
      <c r="AO106" s="1331"/>
      <c r="AP106" s="1331"/>
      <c r="AQ106" s="1329"/>
      <c r="AR106" s="1329"/>
      <c r="AS106" s="1329"/>
      <c r="AT106" s="1329"/>
      <c r="AU106" s="1329"/>
      <c r="AV106" s="1329"/>
      <c r="AW106" s="1329"/>
      <c r="AX106" s="1329"/>
      <c r="AY106" s="1329"/>
    </row>
    <row r="107" spans="26:51">
      <c r="Z107" s="1331"/>
      <c r="AA107" s="1331"/>
      <c r="AB107" s="1331"/>
      <c r="AC107" s="1331"/>
      <c r="AD107" s="1331"/>
      <c r="AE107" s="1331"/>
      <c r="AF107" s="1331"/>
      <c r="AG107" s="1331"/>
      <c r="AH107" s="1331"/>
      <c r="AI107" s="1331"/>
      <c r="AJ107" s="1331"/>
      <c r="AK107" s="1331"/>
      <c r="AL107" s="1331"/>
      <c r="AM107" s="1331"/>
      <c r="AN107" s="1331"/>
      <c r="AO107" s="1331"/>
      <c r="AP107" s="1331"/>
      <c r="AQ107" s="1329"/>
      <c r="AR107" s="1329"/>
      <c r="AS107" s="1329"/>
      <c r="AT107" s="1329"/>
      <c r="AU107" s="1329"/>
      <c r="AV107" s="1329"/>
      <c r="AW107" s="1329"/>
      <c r="AX107" s="1329"/>
      <c r="AY107" s="1329"/>
    </row>
    <row r="108" spans="26:51">
      <c r="Z108" s="1331"/>
      <c r="AA108" s="1331"/>
      <c r="AB108" s="1331"/>
      <c r="AC108" s="1331"/>
      <c r="AD108" s="1331"/>
      <c r="AE108" s="1331"/>
      <c r="AF108" s="1331"/>
      <c r="AG108" s="1331"/>
      <c r="AH108" s="1331"/>
      <c r="AI108" s="1331"/>
      <c r="AJ108" s="1331"/>
      <c r="AK108" s="1331"/>
      <c r="AL108" s="1331"/>
      <c r="AM108" s="1331"/>
      <c r="AN108" s="1331"/>
      <c r="AO108" s="1331"/>
      <c r="AP108" s="1331"/>
      <c r="AQ108" s="1329"/>
      <c r="AR108" s="1329"/>
      <c r="AS108" s="1329"/>
      <c r="AT108" s="1329"/>
      <c r="AU108" s="1329"/>
      <c r="AV108" s="1329"/>
      <c r="AW108" s="1329"/>
      <c r="AX108" s="1329"/>
      <c r="AY108" s="1329"/>
    </row>
    <row r="109" spans="26:51">
      <c r="Z109" s="1331"/>
      <c r="AA109" s="1331"/>
      <c r="AB109" s="1331"/>
      <c r="AC109" s="1331"/>
      <c r="AD109" s="1331"/>
      <c r="AE109" s="1331"/>
      <c r="AF109" s="1331"/>
      <c r="AG109" s="1331"/>
      <c r="AH109" s="1331"/>
      <c r="AI109" s="1331"/>
      <c r="AJ109" s="1331"/>
      <c r="AK109" s="1331"/>
      <c r="AL109" s="1331"/>
      <c r="AM109" s="1331"/>
      <c r="AN109" s="1331"/>
      <c r="AO109" s="1331"/>
      <c r="AP109" s="1331"/>
      <c r="AQ109" s="1329"/>
      <c r="AR109" s="1329"/>
      <c r="AS109" s="1329"/>
      <c r="AT109" s="1329"/>
      <c r="AU109" s="1329"/>
      <c r="AV109" s="1329"/>
      <c r="AW109" s="1329"/>
      <c r="AX109" s="1329"/>
      <c r="AY109" s="1329"/>
    </row>
    <row r="110" spans="26:51">
      <c r="Z110" s="1331"/>
      <c r="AA110" s="1331"/>
      <c r="AB110" s="1331"/>
      <c r="AC110" s="1331"/>
      <c r="AD110" s="1331"/>
      <c r="AE110" s="1331"/>
      <c r="AF110" s="1331"/>
      <c r="AG110" s="1331"/>
      <c r="AH110" s="1331"/>
      <c r="AI110" s="1331"/>
      <c r="AJ110" s="1331"/>
      <c r="AK110" s="1331"/>
      <c r="AL110" s="1331"/>
      <c r="AM110" s="1331"/>
      <c r="AN110" s="1331"/>
      <c r="AO110" s="1331"/>
      <c r="AP110" s="1331"/>
      <c r="AQ110" s="1329"/>
      <c r="AR110" s="1329"/>
      <c r="AS110" s="1329"/>
      <c r="AT110" s="1329"/>
      <c r="AU110" s="1329"/>
      <c r="AV110" s="1329"/>
      <c r="AW110" s="1329"/>
      <c r="AX110" s="1329"/>
      <c r="AY110" s="1329"/>
    </row>
    <row r="111" spans="26:51">
      <c r="Z111" s="1331"/>
      <c r="AA111" s="1331"/>
      <c r="AB111" s="1331"/>
      <c r="AC111" s="1331"/>
      <c r="AD111" s="1331"/>
      <c r="AE111" s="1331"/>
      <c r="AF111" s="1331"/>
      <c r="AG111" s="1331"/>
      <c r="AH111" s="1331"/>
      <c r="AI111" s="1331"/>
      <c r="AJ111" s="1331"/>
      <c r="AK111" s="1331"/>
      <c r="AL111" s="1331"/>
      <c r="AM111" s="1331"/>
      <c r="AN111" s="1331"/>
      <c r="AO111" s="1331"/>
      <c r="AP111" s="1331"/>
      <c r="AQ111" s="1329"/>
      <c r="AR111" s="1329"/>
      <c r="AS111" s="1329"/>
      <c r="AT111" s="1329"/>
      <c r="AU111" s="1329"/>
      <c r="AV111" s="1329"/>
      <c r="AW111" s="1329"/>
      <c r="AX111" s="1329"/>
      <c r="AY111" s="1329"/>
    </row>
    <row r="112" spans="26:51">
      <c r="Z112" s="1331"/>
      <c r="AA112" s="1331"/>
      <c r="AB112" s="1331"/>
      <c r="AC112" s="1331"/>
      <c r="AD112" s="1331"/>
      <c r="AE112" s="1331"/>
      <c r="AF112" s="1331"/>
      <c r="AG112" s="1331"/>
      <c r="AH112" s="1331"/>
      <c r="AI112" s="1331"/>
      <c r="AJ112" s="1331"/>
      <c r="AK112" s="1331"/>
      <c r="AL112" s="1331"/>
      <c r="AM112" s="1331"/>
      <c r="AN112" s="1331"/>
      <c r="AO112" s="1331"/>
      <c r="AP112" s="1331"/>
      <c r="AQ112" s="1329"/>
      <c r="AR112" s="1329"/>
      <c r="AS112" s="1329"/>
      <c r="AT112" s="1329"/>
      <c r="AU112" s="1329"/>
      <c r="AV112" s="1329"/>
      <c r="AW112" s="1329"/>
      <c r="AX112" s="1329"/>
      <c r="AY112" s="1329"/>
    </row>
    <row r="113" spans="26:51">
      <c r="Z113" s="1331"/>
      <c r="AA113" s="1331"/>
      <c r="AB113" s="1331"/>
      <c r="AC113" s="1331"/>
      <c r="AD113" s="1331"/>
      <c r="AE113" s="1331"/>
      <c r="AF113" s="1331"/>
      <c r="AG113" s="1331"/>
      <c r="AH113" s="1331"/>
      <c r="AI113" s="1331"/>
      <c r="AJ113" s="1331"/>
      <c r="AK113" s="1331"/>
      <c r="AL113" s="1331"/>
      <c r="AM113" s="1331"/>
      <c r="AN113" s="1331"/>
      <c r="AO113" s="1331"/>
      <c r="AP113" s="1331"/>
      <c r="AQ113" s="1329"/>
      <c r="AR113" s="1329"/>
      <c r="AS113" s="1329"/>
      <c r="AT113" s="1329"/>
      <c r="AU113" s="1329"/>
      <c r="AV113" s="1329"/>
      <c r="AW113" s="1329"/>
      <c r="AX113" s="1329"/>
      <c r="AY113" s="1329"/>
    </row>
    <row r="114" spans="26:51">
      <c r="Z114" s="1331"/>
      <c r="AA114" s="1331"/>
      <c r="AB114" s="1331"/>
      <c r="AC114" s="1331"/>
      <c r="AD114" s="1331"/>
      <c r="AE114" s="1331"/>
      <c r="AF114" s="1331"/>
      <c r="AG114" s="1331"/>
      <c r="AH114" s="1331"/>
      <c r="AI114" s="1331"/>
      <c r="AJ114" s="1331"/>
      <c r="AK114" s="1331"/>
      <c r="AL114" s="1331"/>
      <c r="AM114" s="1331"/>
      <c r="AN114" s="1331"/>
      <c r="AO114" s="1331"/>
      <c r="AP114" s="1331"/>
      <c r="AQ114" s="1329"/>
      <c r="AR114" s="1329"/>
      <c r="AS114" s="1329"/>
      <c r="AT114" s="1329"/>
      <c r="AU114" s="1329"/>
      <c r="AV114" s="1329"/>
      <c r="AW114" s="1329"/>
      <c r="AX114" s="1329"/>
      <c r="AY114" s="1329"/>
    </row>
    <row r="115" spans="26:51">
      <c r="Z115" s="1329"/>
      <c r="AA115" s="1329"/>
      <c r="AB115" s="1329"/>
      <c r="AC115" s="1329"/>
      <c r="AD115" s="1329"/>
      <c r="AE115" s="1329"/>
      <c r="AF115" s="1329"/>
      <c r="AG115" s="1331"/>
      <c r="AH115" s="1331"/>
      <c r="AI115" s="1331"/>
      <c r="AJ115" s="1331"/>
      <c r="AK115" s="1331"/>
      <c r="AL115" s="1331"/>
      <c r="AM115" s="1331"/>
      <c r="AN115" s="1331"/>
      <c r="AO115" s="1331"/>
      <c r="AP115" s="1331"/>
      <c r="AQ115" s="1329"/>
      <c r="AR115" s="1329"/>
      <c r="AS115" s="1329"/>
      <c r="AT115" s="1329"/>
      <c r="AU115" s="1329"/>
      <c r="AV115" s="1329"/>
      <c r="AW115" s="1329"/>
      <c r="AX115" s="1329"/>
      <c r="AY115" s="1329"/>
    </row>
    <row r="116" spans="26:51">
      <c r="Z116" s="1329"/>
      <c r="AA116" s="1329"/>
      <c r="AB116" s="1329"/>
      <c r="AC116" s="1329"/>
      <c r="AD116" s="1329"/>
      <c r="AE116" s="1329"/>
      <c r="AF116" s="1329"/>
      <c r="AG116" s="1331"/>
      <c r="AH116" s="1331"/>
      <c r="AI116" s="1331"/>
      <c r="AJ116" s="1331"/>
      <c r="AK116" s="1331"/>
      <c r="AL116" s="1331"/>
      <c r="AM116" s="1331"/>
      <c r="AN116" s="1331"/>
      <c r="AO116" s="1331"/>
      <c r="AP116" s="1331"/>
      <c r="AQ116" s="1329"/>
      <c r="AR116" s="1329"/>
      <c r="AS116" s="1329"/>
      <c r="AT116" s="1329"/>
      <c r="AU116" s="1329"/>
      <c r="AV116" s="1329"/>
      <c r="AW116" s="1329"/>
      <c r="AX116" s="1329"/>
      <c r="AY116" s="1329"/>
    </row>
    <row r="117" spans="26:51">
      <c r="Z117" s="1329"/>
      <c r="AA117" s="1329"/>
      <c r="AB117" s="1329"/>
      <c r="AC117" s="1329"/>
      <c r="AD117" s="1329"/>
      <c r="AE117" s="1329"/>
      <c r="AF117" s="1329"/>
      <c r="AG117" s="1331"/>
      <c r="AH117" s="1331"/>
      <c r="AI117" s="1331"/>
      <c r="AJ117" s="1331"/>
      <c r="AK117" s="1331"/>
      <c r="AL117" s="1331"/>
      <c r="AM117" s="1331"/>
      <c r="AN117" s="1331"/>
      <c r="AO117" s="1331"/>
      <c r="AP117" s="1331"/>
      <c r="AQ117" s="1329"/>
      <c r="AR117" s="1329"/>
      <c r="AS117" s="1329"/>
      <c r="AT117" s="1329"/>
      <c r="AU117" s="1329"/>
      <c r="AV117" s="1329"/>
      <c r="AW117" s="1329"/>
      <c r="AX117" s="1329"/>
      <c r="AY117" s="1329"/>
    </row>
    <row r="118" spans="26:51">
      <c r="Z118" s="1329"/>
      <c r="AA118" s="1329"/>
      <c r="AB118" s="1329"/>
      <c r="AC118" s="1329"/>
      <c r="AD118" s="1329"/>
      <c r="AE118" s="1329"/>
      <c r="AF118" s="1329"/>
      <c r="AG118" s="1331"/>
      <c r="AH118" s="1331"/>
      <c r="AI118" s="1331"/>
      <c r="AJ118" s="1331"/>
      <c r="AK118" s="1331"/>
      <c r="AL118" s="1331"/>
      <c r="AM118" s="1331"/>
      <c r="AN118" s="1331"/>
      <c r="AO118" s="1331"/>
      <c r="AP118" s="1331"/>
      <c r="AQ118" s="1329"/>
      <c r="AR118" s="1329"/>
      <c r="AS118" s="1329"/>
      <c r="AT118" s="1329"/>
      <c r="AU118" s="1329"/>
      <c r="AV118" s="1329"/>
      <c r="AW118" s="1329"/>
      <c r="AX118" s="1329"/>
      <c r="AY118" s="1329"/>
    </row>
    <row r="119" spans="26:51">
      <c r="Z119" s="1329"/>
      <c r="AA119" s="1329"/>
      <c r="AB119" s="1329"/>
      <c r="AC119" s="1329"/>
      <c r="AD119" s="1329"/>
      <c r="AE119" s="1329"/>
      <c r="AF119" s="1329"/>
      <c r="AG119" s="1331"/>
      <c r="AH119" s="1331"/>
      <c r="AI119" s="1331"/>
      <c r="AJ119" s="1331"/>
      <c r="AK119" s="1331"/>
      <c r="AL119" s="1331"/>
      <c r="AM119" s="1331"/>
      <c r="AN119" s="1331"/>
      <c r="AO119" s="1331"/>
      <c r="AP119" s="1331"/>
      <c r="AQ119" s="1329"/>
      <c r="AR119" s="1329"/>
      <c r="AS119" s="1329"/>
      <c r="AT119" s="1329"/>
      <c r="AU119" s="1329"/>
      <c r="AV119" s="1329"/>
      <c r="AW119" s="1329"/>
      <c r="AX119" s="1329"/>
      <c r="AY119" s="1329"/>
    </row>
    <row r="120" spans="26:51">
      <c r="Z120" s="1329"/>
      <c r="AA120" s="1329"/>
      <c r="AB120" s="1329"/>
      <c r="AC120" s="1329"/>
      <c r="AD120" s="1329"/>
      <c r="AE120" s="1329"/>
      <c r="AF120" s="1329"/>
      <c r="AG120" s="1331"/>
      <c r="AH120" s="1331"/>
      <c r="AI120" s="1331"/>
      <c r="AJ120" s="1331"/>
      <c r="AK120" s="1331"/>
      <c r="AL120" s="1331"/>
      <c r="AM120" s="1331"/>
      <c r="AN120" s="1331"/>
      <c r="AO120" s="1331"/>
      <c r="AP120" s="1331"/>
      <c r="AQ120" s="1329"/>
      <c r="AR120" s="1329"/>
      <c r="AS120" s="1329"/>
      <c r="AT120" s="1329"/>
      <c r="AU120" s="1329"/>
      <c r="AV120" s="1329"/>
      <c r="AW120" s="1329"/>
      <c r="AX120" s="1329"/>
      <c r="AY120" s="1329"/>
    </row>
    <row r="121" spans="26:51">
      <c r="Z121" s="1329"/>
      <c r="AA121" s="1329"/>
      <c r="AB121" s="1329"/>
      <c r="AC121" s="1329"/>
      <c r="AD121" s="1329"/>
      <c r="AE121" s="1329"/>
      <c r="AF121" s="1329"/>
      <c r="AG121" s="1331"/>
      <c r="AH121" s="1331"/>
      <c r="AI121" s="1331"/>
      <c r="AJ121" s="1331"/>
      <c r="AK121" s="1331"/>
      <c r="AL121" s="1331"/>
      <c r="AM121" s="1331"/>
      <c r="AN121" s="1331"/>
      <c r="AO121" s="1331"/>
      <c r="AP121" s="1331"/>
      <c r="AQ121" s="1329"/>
      <c r="AR121" s="1329"/>
      <c r="AS121" s="1329"/>
      <c r="AT121" s="1329"/>
      <c r="AU121" s="1329"/>
      <c r="AV121" s="1329"/>
      <c r="AW121" s="1329"/>
      <c r="AX121" s="1329"/>
      <c r="AY121" s="1329"/>
    </row>
    <row r="122" spans="26:51">
      <c r="Z122" s="1329"/>
      <c r="AA122" s="1329"/>
      <c r="AB122" s="1329"/>
      <c r="AC122" s="1329"/>
      <c r="AD122" s="1329"/>
      <c r="AE122" s="1329"/>
      <c r="AF122" s="1329"/>
      <c r="AG122" s="1331"/>
      <c r="AH122" s="1331"/>
      <c r="AI122" s="1331"/>
      <c r="AJ122" s="1331"/>
      <c r="AK122" s="1331"/>
      <c r="AL122" s="1331"/>
      <c r="AM122" s="1331"/>
      <c r="AN122" s="1331"/>
      <c r="AO122" s="1331"/>
      <c r="AP122" s="1331"/>
      <c r="AQ122" s="1329"/>
      <c r="AR122" s="1329"/>
      <c r="AS122" s="1329"/>
      <c r="AT122" s="1329"/>
      <c r="AU122" s="1329"/>
      <c r="AV122" s="1329"/>
      <c r="AW122" s="1329"/>
      <c r="AX122" s="1329"/>
      <c r="AY122" s="1329"/>
    </row>
    <row r="123" spans="26:51">
      <c r="Z123" s="1329"/>
      <c r="AA123" s="1329"/>
      <c r="AB123" s="1329"/>
      <c r="AC123" s="1329"/>
      <c r="AD123" s="1329"/>
      <c r="AE123" s="1329"/>
      <c r="AF123" s="1329"/>
      <c r="AG123" s="1331"/>
      <c r="AH123" s="1331"/>
      <c r="AI123" s="1331"/>
      <c r="AJ123" s="1331"/>
      <c r="AK123" s="1331"/>
      <c r="AL123" s="1331"/>
      <c r="AM123" s="1331"/>
      <c r="AN123" s="1331"/>
      <c r="AO123" s="1331"/>
      <c r="AP123" s="1331"/>
      <c r="AQ123" s="1329"/>
      <c r="AR123" s="1329"/>
      <c r="AS123" s="1329"/>
      <c r="AT123" s="1329"/>
      <c r="AU123" s="1329"/>
      <c r="AV123" s="1329"/>
      <c r="AW123" s="1329"/>
      <c r="AX123" s="1329"/>
      <c r="AY123" s="1329"/>
    </row>
    <row r="124" spans="26:51">
      <c r="Z124" s="1329"/>
      <c r="AA124" s="1329"/>
      <c r="AB124" s="1329"/>
      <c r="AC124" s="1329"/>
      <c r="AD124" s="1329"/>
      <c r="AE124" s="1329"/>
      <c r="AF124" s="1329"/>
      <c r="AG124" s="1331"/>
      <c r="AH124" s="1331"/>
      <c r="AI124" s="1331"/>
      <c r="AJ124" s="1331"/>
      <c r="AK124" s="1331"/>
      <c r="AL124" s="1331"/>
      <c r="AM124" s="1331"/>
      <c r="AN124" s="1331"/>
      <c r="AO124" s="1331"/>
      <c r="AP124" s="1331"/>
      <c r="AQ124" s="1329"/>
      <c r="AR124" s="1329"/>
      <c r="AS124" s="1329"/>
      <c r="AT124" s="1329"/>
      <c r="AU124" s="1329"/>
      <c r="AV124" s="1329"/>
      <c r="AW124" s="1329"/>
      <c r="AX124" s="1329"/>
      <c r="AY124" s="1329"/>
    </row>
    <row r="125" spans="26:51">
      <c r="Z125" s="1329"/>
      <c r="AA125" s="1329"/>
      <c r="AB125" s="1329"/>
      <c r="AC125" s="1329"/>
      <c r="AD125" s="1329"/>
      <c r="AE125" s="1329"/>
      <c r="AF125" s="1329"/>
      <c r="AG125" s="1331"/>
      <c r="AH125" s="1331"/>
      <c r="AI125" s="1331"/>
      <c r="AJ125" s="1331"/>
      <c r="AK125" s="1331"/>
      <c r="AL125" s="1331"/>
      <c r="AM125" s="1331"/>
      <c r="AN125" s="1331"/>
      <c r="AO125" s="1331"/>
      <c r="AP125" s="1331"/>
      <c r="AQ125" s="1329"/>
      <c r="AR125" s="1329"/>
      <c r="AS125" s="1329"/>
      <c r="AT125" s="1329"/>
      <c r="AU125" s="1329"/>
      <c r="AV125" s="1329"/>
      <c r="AW125" s="1329"/>
      <c r="AX125" s="1329"/>
      <c r="AY125" s="1329"/>
    </row>
    <row r="126" spans="26:51">
      <c r="Z126" s="1329"/>
      <c r="AA126" s="1329"/>
      <c r="AB126" s="1329"/>
      <c r="AC126" s="1329"/>
      <c r="AD126" s="1329"/>
      <c r="AE126" s="1329"/>
      <c r="AF126" s="1329"/>
      <c r="AG126" s="1331"/>
      <c r="AH126" s="1331"/>
      <c r="AI126" s="1331"/>
      <c r="AJ126" s="1331"/>
      <c r="AK126" s="1331"/>
      <c r="AL126" s="1331"/>
      <c r="AM126" s="1331"/>
      <c r="AN126" s="1331"/>
      <c r="AO126" s="1331"/>
      <c r="AP126" s="1331"/>
      <c r="AQ126" s="1329"/>
      <c r="AR126" s="1329"/>
      <c r="AS126" s="1329"/>
      <c r="AT126" s="1329"/>
      <c r="AU126" s="1329"/>
      <c r="AV126" s="1329"/>
      <c r="AW126" s="1329"/>
      <c r="AX126" s="1329"/>
      <c r="AY126" s="1329"/>
    </row>
    <row r="127" spans="26:51">
      <c r="Z127" s="1329"/>
      <c r="AA127" s="1329"/>
      <c r="AB127" s="1329"/>
      <c r="AC127" s="1329"/>
      <c r="AD127" s="1329"/>
      <c r="AE127" s="1329"/>
      <c r="AF127" s="1329"/>
      <c r="AG127" s="1331"/>
      <c r="AH127" s="1331"/>
      <c r="AI127" s="1331"/>
      <c r="AJ127" s="1331"/>
      <c r="AK127" s="1331"/>
      <c r="AL127" s="1331"/>
      <c r="AM127" s="1331"/>
      <c r="AN127" s="1331"/>
      <c r="AO127" s="1331"/>
      <c r="AP127" s="1331"/>
      <c r="AQ127" s="1329"/>
      <c r="AR127" s="1329"/>
      <c r="AS127" s="1329"/>
      <c r="AT127" s="1329"/>
      <c r="AU127" s="1329"/>
      <c r="AV127" s="1329"/>
      <c r="AW127" s="1329"/>
      <c r="AX127" s="1329"/>
      <c r="AY127" s="1329"/>
    </row>
    <row r="128" spans="26:51">
      <c r="Z128" s="1329"/>
      <c r="AA128" s="1329"/>
      <c r="AB128" s="1329"/>
      <c r="AC128" s="1329"/>
      <c r="AD128" s="1329"/>
      <c r="AE128" s="1329"/>
      <c r="AF128" s="1329"/>
      <c r="AG128" s="1331"/>
      <c r="AH128" s="1331"/>
      <c r="AI128" s="1331"/>
      <c r="AJ128" s="1331"/>
      <c r="AK128" s="1331"/>
      <c r="AL128" s="1331"/>
      <c r="AM128" s="1331"/>
      <c r="AN128" s="1331"/>
      <c r="AO128" s="1331"/>
      <c r="AP128" s="1331"/>
      <c r="AQ128" s="1329"/>
      <c r="AR128" s="1329"/>
      <c r="AS128" s="1329"/>
      <c r="AT128" s="1329"/>
      <c r="AU128" s="1329"/>
      <c r="AV128" s="1329"/>
      <c r="AW128" s="1329"/>
      <c r="AX128" s="1329"/>
      <c r="AY128" s="1329"/>
    </row>
    <row r="129" spans="26:51">
      <c r="Z129" s="1329"/>
      <c r="AA129" s="1329"/>
      <c r="AB129" s="1329"/>
      <c r="AC129" s="1329"/>
      <c r="AD129" s="1329"/>
      <c r="AE129" s="1329"/>
      <c r="AF129" s="1329"/>
      <c r="AG129" s="1331"/>
      <c r="AH129" s="1331"/>
      <c r="AI129" s="1331"/>
      <c r="AJ129" s="1331"/>
      <c r="AK129" s="1331"/>
      <c r="AL129" s="1331"/>
      <c r="AM129" s="1331"/>
      <c r="AN129" s="1331"/>
      <c r="AO129" s="1331"/>
      <c r="AP129" s="1331"/>
      <c r="AQ129" s="1329"/>
      <c r="AR129" s="1329"/>
      <c r="AS129" s="1329"/>
      <c r="AT129" s="1329"/>
      <c r="AU129" s="1329"/>
      <c r="AV129" s="1329"/>
      <c r="AW129" s="1329"/>
      <c r="AX129" s="1329"/>
      <c r="AY129" s="1329"/>
    </row>
    <row r="130" spans="26:51">
      <c r="Z130" s="1329"/>
      <c r="AA130" s="1329"/>
      <c r="AB130" s="1329"/>
      <c r="AC130" s="1329"/>
      <c r="AD130" s="1329"/>
      <c r="AE130" s="1329"/>
      <c r="AF130" s="1329"/>
      <c r="AG130" s="1331"/>
      <c r="AH130" s="1331"/>
      <c r="AI130" s="1331"/>
      <c r="AJ130" s="1331"/>
      <c r="AK130" s="1331"/>
      <c r="AL130" s="1331"/>
      <c r="AM130" s="1331"/>
      <c r="AN130" s="1331"/>
      <c r="AO130" s="1331"/>
      <c r="AP130" s="1331"/>
      <c r="AQ130" s="1329"/>
      <c r="AR130" s="1329"/>
      <c r="AS130" s="1329"/>
      <c r="AT130" s="1329"/>
      <c r="AU130" s="1329"/>
      <c r="AV130" s="1329"/>
      <c r="AW130" s="1329"/>
      <c r="AX130" s="1329"/>
      <c r="AY130" s="1329"/>
    </row>
    <row r="131" spans="26:51">
      <c r="Z131" s="1329"/>
      <c r="AA131" s="1329"/>
      <c r="AB131" s="1329"/>
      <c r="AC131" s="1329"/>
      <c r="AD131" s="1329"/>
      <c r="AE131" s="1329"/>
      <c r="AF131" s="1329"/>
      <c r="AG131" s="1331"/>
      <c r="AH131" s="1331"/>
      <c r="AI131" s="1331"/>
      <c r="AJ131" s="1331"/>
      <c r="AK131" s="1331"/>
      <c r="AL131" s="1331"/>
      <c r="AM131" s="1331"/>
      <c r="AN131" s="1331"/>
      <c r="AO131" s="1331"/>
      <c r="AP131" s="1331"/>
      <c r="AQ131" s="1329"/>
      <c r="AR131" s="1329"/>
      <c r="AS131" s="1329"/>
      <c r="AT131" s="1329"/>
      <c r="AU131" s="1329"/>
      <c r="AV131" s="1329"/>
      <c r="AW131" s="1329"/>
      <c r="AX131" s="1329"/>
      <c r="AY131" s="1329"/>
    </row>
    <row r="132" spans="26:51">
      <c r="Z132" s="1329"/>
      <c r="AA132" s="1329"/>
      <c r="AB132" s="1329"/>
      <c r="AC132" s="1329"/>
      <c r="AD132" s="1329"/>
      <c r="AE132" s="1329"/>
      <c r="AF132" s="1329"/>
      <c r="AG132" s="1331"/>
      <c r="AH132" s="1331"/>
      <c r="AI132" s="1331"/>
      <c r="AJ132" s="1331"/>
      <c r="AK132" s="1331"/>
      <c r="AL132" s="1331"/>
      <c r="AM132" s="1331"/>
      <c r="AN132" s="1331"/>
      <c r="AO132" s="1331"/>
      <c r="AP132" s="1331"/>
      <c r="AQ132" s="1329"/>
      <c r="AR132" s="1329"/>
      <c r="AS132" s="1329"/>
      <c r="AT132" s="1329"/>
      <c r="AU132" s="1329"/>
      <c r="AV132" s="1329"/>
      <c r="AW132" s="1329"/>
      <c r="AX132" s="1329"/>
      <c r="AY132" s="1329"/>
    </row>
    <row r="133" spans="26:51">
      <c r="Z133" s="1329"/>
      <c r="AA133" s="1329"/>
      <c r="AB133" s="1329"/>
      <c r="AC133" s="1329"/>
      <c r="AD133" s="1329"/>
      <c r="AE133" s="1329"/>
      <c r="AF133" s="1329"/>
      <c r="AG133" s="1331"/>
      <c r="AH133" s="1331"/>
      <c r="AI133" s="1331"/>
      <c r="AJ133" s="1331"/>
      <c r="AK133" s="1331"/>
      <c r="AL133" s="1331"/>
      <c r="AM133" s="1331"/>
      <c r="AN133" s="1331"/>
      <c r="AO133" s="1331"/>
      <c r="AP133" s="1331"/>
      <c r="AQ133" s="1329"/>
      <c r="AR133" s="1329"/>
      <c r="AS133" s="1329"/>
      <c r="AT133" s="1329"/>
      <c r="AU133" s="1329"/>
      <c r="AV133" s="1329"/>
      <c r="AW133" s="1329"/>
      <c r="AX133" s="1329"/>
      <c r="AY133" s="1329"/>
    </row>
    <row r="134" spans="26:51">
      <c r="Z134" s="1329"/>
      <c r="AA134" s="1329"/>
      <c r="AB134" s="1329"/>
      <c r="AC134" s="1329"/>
      <c r="AD134" s="1329"/>
      <c r="AE134" s="1329"/>
      <c r="AF134" s="1329"/>
      <c r="AG134" s="1331"/>
      <c r="AH134" s="1331"/>
      <c r="AI134" s="1331"/>
      <c r="AJ134" s="1331"/>
      <c r="AK134" s="1331"/>
      <c r="AL134" s="1331"/>
      <c r="AM134" s="1331"/>
      <c r="AN134" s="1331"/>
      <c r="AO134" s="1331"/>
      <c r="AP134" s="1331"/>
      <c r="AQ134" s="1329"/>
      <c r="AR134" s="1329"/>
      <c r="AS134" s="1329"/>
      <c r="AT134" s="1329"/>
      <c r="AU134" s="1329"/>
      <c r="AV134" s="1329"/>
      <c r="AW134" s="1329"/>
      <c r="AX134" s="1329"/>
      <c r="AY134" s="1329"/>
    </row>
    <row r="135" spans="26:51">
      <c r="Z135" s="1329"/>
      <c r="AA135" s="1329"/>
      <c r="AB135" s="1329"/>
      <c r="AC135" s="1329"/>
      <c r="AD135" s="1329"/>
      <c r="AE135" s="1329"/>
      <c r="AF135" s="1329"/>
      <c r="AG135" s="1331"/>
      <c r="AH135" s="1331"/>
      <c r="AI135" s="1331"/>
      <c r="AJ135" s="1331"/>
      <c r="AK135" s="1331"/>
      <c r="AL135" s="1331"/>
      <c r="AM135" s="1331"/>
      <c r="AN135" s="1331"/>
      <c r="AO135" s="1331"/>
      <c r="AP135" s="1331"/>
      <c r="AQ135" s="1329"/>
      <c r="AR135" s="1329"/>
      <c r="AS135" s="1329"/>
      <c r="AT135" s="1329"/>
      <c r="AU135" s="1329"/>
      <c r="AV135" s="1329"/>
      <c r="AW135" s="1329"/>
      <c r="AX135" s="1329"/>
      <c r="AY135" s="1329"/>
    </row>
    <row r="136" spans="26:51">
      <c r="Z136" s="1329"/>
      <c r="AA136" s="1329"/>
      <c r="AB136" s="1329"/>
      <c r="AC136" s="1329"/>
      <c r="AD136" s="1329"/>
      <c r="AE136" s="1329"/>
      <c r="AF136" s="1329"/>
      <c r="AG136" s="1331"/>
      <c r="AH136" s="1331"/>
      <c r="AI136" s="1331"/>
      <c r="AJ136" s="1331"/>
      <c r="AK136" s="1331"/>
      <c r="AL136" s="1331"/>
      <c r="AM136" s="1331"/>
      <c r="AN136" s="1331"/>
      <c r="AO136" s="1331"/>
      <c r="AP136" s="1331"/>
      <c r="AQ136" s="1329"/>
      <c r="AR136" s="1329"/>
      <c r="AS136" s="1329"/>
      <c r="AT136" s="1329"/>
      <c r="AU136" s="1329"/>
      <c r="AV136" s="1329"/>
      <c r="AW136" s="1329"/>
      <c r="AX136" s="1329"/>
      <c r="AY136" s="1329"/>
    </row>
    <row r="137" spans="26:51">
      <c r="Z137" s="1329"/>
      <c r="AA137" s="1329"/>
      <c r="AB137" s="1329"/>
      <c r="AC137" s="1329"/>
      <c r="AD137" s="1329"/>
      <c r="AE137" s="1329"/>
      <c r="AF137" s="1329"/>
      <c r="AG137" s="1331"/>
      <c r="AH137" s="1331"/>
      <c r="AI137" s="1331"/>
      <c r="AJ137" s="1331"/>
      <c r="AK137" s="1331"/>
      <c r="AL137" s="1331"/>
      <c r="AM137" s="1331"/>
      <c r="AN137" s="1331"/>
      <c r="AO137" s="1331"/>
      <c r="AP137" s="1331"/>
      <c r="AQ137" s="1329"/>
      <c r="AR137" s="1329"/>
      <c r="AS137" s="1329"/>
      <c r="AT137" s="1329"/>
      <c r="AU137" s="1329"/>
      <c r="AV137" s="1329"/>
      <c r="AW137" s="1329"/>
      <c r="AX137" s="1329"/>
      <c r="AY137" s="1329"/>
    </row>
    <row r="138" spans="26:51">
      <c r="Z138" s="1329"/>
      <c r="AA138" s="1329"/>
      <c r="AB138" s="1329"/>
      <c r="AC138" s="1329"/>
      <c r="AD138" s="1329"/>
      <c r="AE138" s="1329"/>
      <c r="AF138" s="1329"/>
      <c r="AG138" s="1331"/>
      <c r="AH138" s="1331"/>
      <c r="AI138" s="1331"/>
      <c r="AJ138" s="1331"/>
      <c r="AK138" s="1331"/>
      <c r="AL138" s="1331"/>
      <c r="AM138" s="1331"/>
      <c r="AN138" s="1331"/>
      <c r="AO138" s="1331"/>
      <c r="AP138" s="1331"/>
      <c r="AQ138" s="1329"/>
      <c r="AR138" s="1329"/>
      <c r="AS138" s="1329"/>
      <c r="AT138" s="1329"/>
      <c r="AU138" s="1329"/>
      <c r="AV138" s="1329"/>
      <c r="AW138" s="1329"/>
      <c r="AX138" s="1329"/>
      <c r="AY138" s="1329"/>
    </row>
    <row r="139" spans="26:51">
      <c r="Z139" s="1329"/>
      <c r="AA139" s="1329"/>
      <c r="AB139" s="1329"/>
      <c r="AC139" s="1329"/>
      <c r="AD139" s="1329"/>
      <c r="AE139" s="1329"/>
      <c r="AF139" s="1329"/>
      <c r="AG139" s="1331"/>
      <c r="AH139" s="1331"/>
      <c r="AI139" s="1331"/>
      <c r="AJ139" s="1331"/>
      <c r="AK139" s="1331"/>
      <c r="AL139" s="1331"/>
      <c r="AM139" s="1331"/>
      <c r="AN139" s="1331"/>
      <c r="AO139" s="1331"/>
      <c r="AP139" s="1331"/>
      <c r="AQ139" s="1329"/>
      <c r="AR139" s="1329"/>
      <c r="AS139" s="1329"/>
      <c r="AT139" s="1329"/>
      <c r="AU139" s="1329"/>
      <c r="AV139" s="1329"/>
      <c r="AW139" s="1329"/>
      <c r="AX139" s="1329"/>
      <c r="AY139" s="1329"/>
    </row>
    <row r="140" spans="26:51">
      <c r="Z140" s="1329"/>
      <c r="AA140" s="1329"/>
      <c r="AB140" s="1329"/>
      <c r="AC140" s="1329"/>
      <c r="AD140" s="1329"/>
      <c r="AE140" s="1329"/>
      <c r="AF140" s="1329"/>
      <c r="AG140" s="1331"/>
      <c r="AH140" s="1331"/>
      <c r="AI140" s="1331"/>
      <c r="AJ140" s="1331"/>
      <c r="AK140" s="1331"/>
      <c r="AL140" s="1331"/>
      <c r="AM140" s="1331"/>
      <c r="AN140" s="1331"/>
      <c r="AO140" s="1331"/>
      <c r="AP140" s="1331"/>
      <c r="AQ140" s="1329"/>
      <c r="AR140" s="1329"/>
      <c r="AS140" s="1329"/>
      <c r="AT140" s="1329"/>
      <c r="AU140" s="1329"/>
      <c r="AV140" s="1329"/>
      <c r="AW140" s="1329"/>
      <c r="AX140" s="1329"/>
      <c r="AY140" s="1329"/>
    </row>
    <row r="141" spans="26:51">
      <c r="Z141" s="1329"/>
      <c r="AA141" s="1329"/>
      <c r="AB141" s="1329"/>
      <c r="AC141" s="1329"/>
      <c r="AD141" s="1329"/>
      <c r="AE141" s="1329"/>
      <c r="AF141" s="1329"/>
      <c r="AG141" s="1331"/>
      <c r="AH141" s="1331"/>
      <c r="AI141" s="1331"/>
      <c r="AJ141" s="1331"/>
      <c r="AK141" s="1331"/>
      <c r="AL141" s="1331"/>
      <c r="AM141" s="1331"/>
      <c r="AN141" s="1331"/>
      <c r="AO141" s="1331"/>
      <c r="AP141" s="1331"/>
      <c r="AQ141" s="1329"/>
      <c r="AR141" s="1329"/>
      <c r="AS141" s="1329"/>
      <c r="AT141" s="1329"/>
      <c r="AU141" s="1329"/>
      <c r="AV141" s="1329"/>
      <c r="AW141" s="1329"/>
      <c r="AX141" s="1329"/>
      <c r="AY141" s="1329"/>
    </row>
    <row r="142" spans="26:51">
      <c r="Z142" s="1329"/>
      <c r="AA142" s="1329"/>
      <c r="AB142" s="1329"/>
      <c r="AC142" s="1329"/>
      <c r="AD142" s="1329"/>
      <c r="AE142" s="1329"/>
      <c r="AF142" s="1329"/>
      <c r="AG142" s="1331"/>
      <c r="AH142" s="1331"/>
      <c r="AI142" s="1331"/>
      <c r="AJ142" s="1331"/>
      <c r="AK142" s="1331"/>
      <c r="AL142" s="1331"/>
      <c r="AM142" s="1331"/>
      <c r="AN142" s="1331"/>
      <c r="AO142" s="1331"/>
      <c r="AP142" s="1331"/>
      <c r="AQ142" s="1329"/>
      <c r="AR142" s="1329"/>
      <c r="AS142" s="1329"/>
      <c r="AT142" s="1329"/>
      <c r="AU142" s="1329"/>
      <c r="AV142" s="1329"/>
      <c r="AW142" s="1329"/>
      <c r="AX142" s="1329"/>
      <c r="AY142" s="1329"/>
    </row>
    <row r="143" spans="26:51">
      <c r="Z143" s="1329"/>
      <c r="AA143" s="1329"/>
      <c r="AB143" s="1329"/>
      <c r="AC143" s="1329"/>
      <c r="AD143" s="1329"/>
      <c r="AE143" s="1329"/>
      <c r="AF143" s="1329"/>
      <c r="AG143" s="1331"/>
      <c r="AH143" s="1331"/>
      <c r="AI143" s="1331"/>
      <c r="AJ143" s="1331"/>
      <c r="AK143" s="1331"/>
      <c r="AL143" s="1331"/>
      <c r="AM143" s="1331"/>
      <c r="AN143" s="1331"/>
      <c r="AO143" s="1331"/>
      <c r="AP143" s="1331"/>
      <c r="AQ143" s="1329"/>
      <c r="AR143" s="1329"/>
      <c r="AS143" s="1329"/>
      <c r="AT143" s="1329"/>
      <c r="AU143" s="1329"/>
      <c r="AV143" s="1329"/>
      <c r="AW143" s="1329"/>
      <c r="AX143" s="1329"/>
      <c r="AY143" s="1329"/>
    </row>
    <row r="144" spans="26:51">
      <c r="Z144" s="1329"/>
      <c r="AA144" s="1329"/>
      <c r="AB144" s="1329"/>
      <c r="AC144" s="1329"/>
      <c r="AD144" s="1329"/>
      <c r="AE144" s="1329"/>
      <c r="AF144" s="1329"/>
      <c r="AG144" s="1331"/>
      <c r="AH144" s="1331"/>
      <c r="AI144" s="1331"/>
      <c r="AJ144" s="1331"/>
      <c r="AK144" s="1331"/>
      <c r="AL144" s="1331"/>
      <c r="AM144" s="1331"/>
      <c r="AN144" s="1331"/>
      <c r="AO144" s="1331"/>
      <c r="AP144" s="1331"/>
      <c r="AQ144" s="1329"/>
      <c r="AR144" s="1329"/>
      <c r="AS144" s="1329"/>
      <c r="AT144" s="1329"/>
      <c r="AU144" s="1329"/>
      <c r="AV144" s="1329"/>
      <c r="AW144" s="1329"/>
      <c r="AX144" s="1329"/>
      <c r="AY144" s="1329"/>
    </row>
    <row r="145" spans="26:51">
      <c r="Z145" s="1329"/>
      <c r="AA145" s="1329"/>
      <c r="AB145" s="1329"/>
      <c r="AC145" s="1329"/>
      <c r="AD145" s="1329"/>
      <c r="AE145" s="1329"/>
      <c r="AF145" s="1329"/>
      <c r="AG145" s="1331"/>
      <c r="AH145" s="1331"/>
      <c r="AI145" s="1331"/>
      <c r="AJ145" s="1331"/>
      <c r="AK145" s="1331"/>
      <c r="AL145" s="1331"/>
      <c r="AM145" s="1331"/>
      <c r="AN145" s="1331"/>
      <c r="AO145" s="1331"/>
      <c r="AP145" s="1331"/>
      <c r="AQ145" s="1329"/>
      <c r="AR145" s="1329"/>
      <c r="AS145" s="1329"/>
      <c r="AT145" s="1329"/>
      <c r="AU145" s="1329"/>
      <c r="AV145" s="1329"/>
      <c r="AW145" s="1329"/>
      <c r="AX145" s="1329"/>
      <c r="AY145" s="1329"/>
    </row>
    <row r="146" spans="26:51">
      <c r="Z146" s="1329"/>
      <c r="AA146" s="1329"/>
      <c r="AB146" s="1329"/>
      <c r="AC146" s="1329"/>
      <c r="AD146" s="1329"/>
      <c r="AE146" s="1329"/>
      <c r="AF146" s="1329"/>
      <c r="AG146" s="1331"/>
      <c r="AH146" s="1331"/>
      <c r="AI146" s="1331"/>
      <c r="AJ146" s="1331"/>
      <c r="AK146" s="1331"/>
      <c r="AL146" s="1331"/>
      <c r="AM146" s="1331"/>
      <c r="AN146" s="1331"/>
      <c r="AO146" s="1331"/>
      <c r="AP146" s="1331"/>
      <c r="AQ146" s="1329"/>
      <c r="AR146" s="1329"/>
      <c r="AS146" s="1329"/>
      <c r="AT146" s="1329"/>
      <c r="AU146" s="1329"/>
      <c r="AV146" s="1329"/>
      <c r="AW146" s="1329"/>
      <c r="AX146" s="1329"/>
      <c r="AY146" s="1329"/>
    </row>
    <row r="147" spans="26:51">
      <c r="Z147" s="1329"/>
      <c r="AA147" s="1329"/>
      <c r="AB147" s="1329"/>
      <c r="AC147" s="1329"/>
      <c r="AD147" s="1329"/>
      <c r="AE147" s="1329"/>
      <c r="AF147" s="1329"/>
      <c r="AG147" s="1331"/>
      <c r="AH147" s="1331"/>
      <c r="AI147" s="1331"/>
      <c r="AJ147" s="1331"/>
      <c r="AK147" s="1331"/>
      <c r="AL147" s="1331"/>
      <c r="AM147" s="1331"/>
      <c r="AN147" s="1331"/>
      <c r="AO147" s="1331"/>
      <c r="AP147" s="1331"/>
      <c r="AQ147" s="1329"/>
      <c r="AR147" s="1329"/>
      <c r="AS147" s="1329"/>
      <c r="AT147" s="1329"/>
      <c r="AU147" s="1329"/>
      <c r="AV147" s="1329"/>
      <c r="AW147" s="1329"/>
      <c r="AX147" s="1329"/>
      <c r="AY147" s="1329"/>
    </row>
    <row r="148" spans="26:51">
      <c r="Z148" s="1329"/>
      <c r="AA148" s="1329"/>
      <c r="AB148" s="1329"/>
      <c r="AC148" s="1329"/>
      <c r="AD148" s="1329"/>
      <c r="AE148" s="1329"/>
      <c r="AF148" s="1329"/>
      <c r="AG148" s="1331"/>
      <c r="AH148" s="1331"/>
      <c r="AI148" s="1331"/>
      <c r="AJ148" s="1331"/>
      <c r="AK148" s="1331"/>
      <c r="AL148" s="1331"/>
      <c r="AM148" s="1331"/>
      <c r="AN148" s="1331"/>
      <c r="AO148" s="1331"/>
      <c r="AP148" s="1331"/>
      <c r="AQ148" s="1329"/>
      <c r="AR148" s="1329"/>
      <c r="AS148" s="1329"/>
      <c r="AT148" s="1329"/>
      <c r="AU148" s="1329"/>
      <c r="AV148" s="1329"/>
      <c r="AW148" s="1329"/>
      <c r="AX148" s="1329"/>
      <c r="AY148" s="1329"/>
    </row>
    <row r="149" spans="26:51">
      <c r="Z149" s="1329"/>
      <c r="AA149" s="1329"/>
      <c r="AB149" s="1329"/>
      <c r="AC149" s="1329"/>
      <c r="AD149" s="1329"/>
      <c r="AE149" s="1329"/>
      <c r="AF149" s="1329"/>
      <c r="AG149" s="1331"/>
      <c r="AH149" s="1331"/>
      <c r="AI149" s="1331"/>
      <c r="AJ149" s="1331"/>
      <c r="AK149" s="1331"/>
      <c r="AL149" s="1331"/>
      <c r="AM149" s="1331"/>
      <c r="AN149" s="1331"/>
      <c r="AO149" s="1331"/>
      <c r="AP149" s="1331"/>
      <c r="AQ149" s="1329"/>
      <c r="AR149" s="1329"/>
      <c r="AS149" s="1329"/>
      <c r="AT149" s="1329"/>
      <c r="AU149" s="1329"/>
      <c r="AV149" s="1329"/>
      <c r="AW149" s="1329"/>
      <c r="AX149" s="1329"/>
      <c r="AY149" s="1329"/>
    </row>
    <row r="150" spans="26:51">
      <c r="Z150" s="1329"/>
      <c r="AA150" s="1329"/>
      <c r="AB150" s="1329"/>
      <c r="AC150" s="1329"/>
      <c r="AD150" s="1329"/>
      <c r="AE150" s="1329"/>
      <c r="AF150" s="1329"/>
      <c r="AG150" s="1331"/>
      <c r="AH150" s="1331"/>
      <c r="AI150" s="1331"/>
      <c r="AJ150" s="1331"/>
      <c r="AK150" s="1331"/>
      <c r="AL150" s="1331"/>
      <c r="AM150" s="1331"/>
      <c r="AN150" s="1331"/>
      <c r="AO150" s="1331"/>
      <c r="AP150" s="1331"/>
      <c r="AQ150" s="1329"/>
      <c r="AR150" s="1329"/>
      <c r="AS150" s="1329"/>
      <c r="AT150" s="1329"/>
      <c r="AU150" s="1329"/>
      <c r="AV150" s="1329"/>
      <c r="AW150" s="1329"/>
      <c r="AX150" s="1329"/>
      <c r="AY150" s="1329"/>
    </row>
    <row r="151" spans="26:51">
      <c r="Z151" s="1329"/>
      <c r="AA151" s="1329"/>
      <c r="AB151" s="1329"/>
      <c r="AC151" s="1329"/>
      <c r="AD151" s="1329"/>
      <c r="AE151" s="1329"/>
      <c r="AF151" s="1329"/>
      <c r="AG151" s="1331"/>
      <c r="AH151" s="1331"/>
      <c r="AI151" s="1331"/>
      <c r="AJ151" s="1331"/>
      <c r="AK151" s="1331"/>
      <c r="AL151" s="1331"/>
      <c r="AM151" s="1331"/>
      <c r="AN151" s="1331"/>
      <c r="AO151" s="1331"/>
      <c r="AP151" s="1331"/>
      <c r="AQ151" s="1329"/>
      <c r="AR151" s="1329"/>
      <c r="AS151" s="1329"/>
      <c r="AT151" s="1329"/>
      <c r="AU151" s="1329"/>
      <c r="AV151" s="1329"/>
      <c r="AW151" s="1329"/>
      <c r="AX151" s="1329"/>
      <c r="AY151" s="1329"/>
    </row>
    <row r="152" spans="26:51">
      <c r="Z152" s="1329"/>
      <c r="AA152" s="1329"/>
      <c r="AB152" s="1329"/>
      <c r="AC152" s="1329"/>
      <c r="AD152" s="1329"/>
      <c r="AE152" s="1329"/>
      <c r="AF152" s="1329"/>
      <c r="AG152" s="1331"/>
      <c r="AH152" s="1331"/>
      <c r="AI152" s="1331"/>
      <c r="AJ152" s="1331"/>
      <c r="AK152" s="1331"/>
      <c r="AL152" s="1331"/>
      <c r="AM152" s="1331"/>
      <c r="AN152" s="1331"/>
      <c r="AO152" s="1331"/>
      <c r="AP152" s="1331"/>
      <c r="AQ152" s="1329"/>
      <c r="AR152" s="1329"/>
      <c r="AS152" s="1329"/>
      <c r="AT152" s="1329"/>
      <c r="AU152" s="1329"/>
      <c r="AV152" s="1329"/>
      <c r="AW152" s="1329"/>
      <c r="AX152" s="1329"/>
      <c r="AY152" s="1329"/>
    </row>
    <row r="153" spans="26:51">
      <c r="Z153" s="1329"/>
      <c r="AA153" s="1329"/>
      <c r="AB153" s="1329"/>
      <c r="AC153" s="1329"/>
      <c r="AD153" s="1329"/>
      <c r="AE153" s="1329"/>
      <c r="AF153" s="1329"/>
      <c r="AG153" s="1331"/>
      <c r="AH153" s="1331"/>
      <c r="AI153" s="1331"/>
      <c r="AJ153" s="1331"/>
      <c r="AK153" s="1331"/>
      <c r="AL153" s="1331"/>
      <c r="AM153" s="1331"/>
      <c r="AN153" s="1331"/>
      <c r="AO153" s="1331"/>
      <c r="AP153" s="1331"/>
      <c r="AQ153" s="1329"/>
      <c r="AR153" s="1329"/>
      <c r="AS153" s="1329"/>
      <c r="AT153" s="1329"/>
      <c r="AU153" s="1329"/>
      <c r="AV153" s="1329"/>
      <c r="AW153" s="1329"/>
      <c r="AX153" s="1329"/>
      <c r="AY153" s="1329"/>
    </row>
    <row r="154" spans="26:51">
      <c r="Z154" s="1329"/>
      <c r="AA154" s="1329"/>
      <c r="AB154" s="1329"/>
      <c r="AC154" s="1329"/>
      <c r="AD154" s="1329"/>
      <c r="AE154" s="1329"/>
      <c r="AF154" s="1329"/>
      <c r="AG154" s="1331"/>
      <c r="AH154" s="1331"/>
      <c r="AI154" s="1331"/>
      <c r="AJ154" s="1331"/>
      <c r="AK154" s="1331"/>
      <c r="AL154" s="1331"/>
      <c r="AM154" s="1331"/>
      <c r="AN154" s="1331"/>
      <c r="AO154" s="1331"/>
      <c r="AP154" s="1331"/>
      <c r="AQ154" s="1329"/>
      <c r="AR154" s="1329"/>
      <c r="AS154" s="1329"/>
      <c r="AT154" s="1329"/>
      <c r="AU154" s="1329"/>
      <c r="AV154" s="1329"/>
      <c r="AW154" s="1329"/>
      <c r="AX154" s="1329"/>
      <c r="AY154" s="1329"/>
    </row>
    <row r="155" spans="26:51">
      <c r="Z155" s="1329"/>
      <c r="AA155" s="1329"/>
      <c r="AB155" s="1329"/>
      <c r="AC155" s="1329"/>
      <c r="AD155" s="1329"/>
      <c r="AE155" s="1329"/>
      <c r="AF155" s="1329"/>
      <c r="AG155" s="1331"/>
      <c r="AH155" s="1331"/>
      <c r="AI155" s="1331"/>
      <c r="AJ155" s="1331"/>
      <c r="AK155" s="1331"/>
      <c r="AL155" s="1331"/>
      <c r="AM155" s="1331"/>
      <c r="AN155" s="1331"/>
      <c r="AO155" s="1331"/>
      <c r="AP155" s="1331"/>
      <c r="AQ155" s="1329"/>
      <c r="AR155" s="1329"/>
      <c r="AS155" s="1329"/>
      <c r="AT155" s="1329"/>
      <c r="AU155" s="1329"/>
      <c r="AV155" s="1329"/>
      <c r="AW155" s="1329"/>
      <c r="AX155" s="1329"/>
      <c r="AY155" s="1329"/>
    </row>
    <row r="156" spans="26:51">
      <c r="Z156" s="1329"/>
      <c r="AA156" s="1329"/>
      <c r="AB156" s="1329"/>
      <c r="AC156" s="1329"/>
      <c r="AD156" s="1329"/>
      <c r="AE156" s="1329"/>
      <c r="AF156" s="1329"/>
      <c r="AG156" s="1331"/>
      <c r="AH156" s="1331"/>
      <c r="AI156" s="1331"/>
      <c r="AJ156" s="1331"/>
      <c r="AK156" s="1331"/>
      <c r="AL156" s="1331"/>
      <c r="AM156" s="1331"/>
      <c r="AN156" s="1331"/>
      <c r="AO156" s="1331"/>
      <c r="AP156" s="1331"/>
      <c r="AQ156" s="1329"/>
      <c r="AR156" s="1329"/>
      <c r="AS156" s="1329"/>
      <c r="AT156" s="1329"/>
      <c r="AU156" s="1329"/>
      <c r="AV156" s="1329"/>
      <c r="AW156" s="1329"/>
      <c r="AX156" s="1329"/>
      <c r="AY156" s="1329"/>
    </row>
    <row r="157" spans="26:51">
      <c r="Z157" s="1329"/>
      <c r="AA157" s="1329"/>
      <c r="AB157" s="1329"/>
      <c r="AC157" s="1329"/>
      <c r="AD157" s="1329"/>
      <c r="AE157" s="1329"/>
      <c r="AF157" s="1329"/>
      <c r="AG157" s="1331"/>
      <c r="AH157" s="1331"/>
      <c r="AI157" s="1331"/>
      <c r="AJ157" s="1331"/>
      <c r="AK157" s="1331"/>
      <c r="AL157" s="1331"/>
      <c r="AM157" s="1331"/>
      <c r="AN157" s="1331"/>
      <c r="AO157" s="1331"/>
      <c r="AP157" s="1331"/>
      <c r="AQ157" s="1329"/>
      <c r="AR157" s="1329"/>
      <c r="AS157" s="1329"/>
      <c r="AT157" s="1329"/>
      <c r="AU157" s="1329"/>
      <c r="AV157" s="1329"/>
      <c r="AW157" s="1329"/>
      <c r="AX157" s="1329"/>
      <c r="AY157" s="1329"/>
    </row>
    <row r="158" spans="26:51">
      <c r="Z158" s="1329"/>
      <c r="AA158" s="1329"/>
      <c r="AB158" s="1329"/>
      <c r="AC158" s="1329"/>
      <c r="AD158" s="1329"/>
      <c r="AE158" s="1329"/>
      <c r="AF158" s="1329"/>
      <c r="AG158" s="1331"/>
      <c r="AH158" s="1331"/>
      <c r="AI158" s="1331"/>
      <c r="AJ158" s="1331"/>
      <c r="AK158" s="1331"/>
      <c r="AL158" s="1331"/>
      <c r="AM158" s="1331"/>
      <c r="AN158" s="1331"/>
      <c r="AO158" s="1331"/>
      <c r="AP158" s="1331"/>
      <c r="AQ158" s="1329"/>
      <c r="AR158" s="1329"/>
      <c r="AS158" s="1329"/>
      <c r="AT158" s="1329"/>
      <c r="AU158" s="1329"/>
      <c r="AV158" s="1329"/>
      <c r="AW158" s="1329"/>
      <c r="AX158" s="1329"/>
      <c r="AY158" s="1329"/>
    </row>
    <row r="159" spans="26:51">
      <c r="Z159" s="1329"/>
      <c r="AA159" s="1329"/>
      <c r="AB159" s="1329"/>
      <c r="AC159" s="1329"/>
      <c r="AD159" s="1329"/>
      <c r="AE159" s="1329"/>
      <c r="AF159" s="1329"/>
      <c r="AG159" s="1331"/>
      <c r="AH159" s="1331"/>
      <c r="AI159" s="1331"/>
      <c r="AJ159" s="1331"/>
      <c r="AK159" s="1331"/>
      <c r="AL159" s="1331"/>
      <c r="AM159" s="1331"/>
      <c r="AN159" s="1331"/>
      <c r="AO159" s="1331"/>
      <c r="AP159" s="1331"/>
      <c r="AQ159" s="1329"/>
      <c r="AR159" s="1329"/>
      <c r="AS159" s="1329"/>
      <c r="AT159" s="1329"/>
      <c r="AU159" s="1329"/>
      <c r="AV159" s="1329"/>
      <c r="AW159" s="1329"/>
      <c r="AX159" s="1329"/>
      <c r="AY159" s="1329"/>
    </row>
    <row r="160" spans="26:51">
      <c r="Z160" s="1329"/>
      <c r="AA160" s="1329"/>
      <c r="AB160" s="1329"/>
      <c r="AC160" s="1329"/>
      <c r="AD160" s="1329"/>
      <c r="AE160" s="1329"/>
      <c r="AF160" s="1329"/>
      <c r="AG160" s="1331"/>
      <c r="AH160" s="1331"/>
      <c r="AI160" s="1331"/>
      <c r="AJ160" s="1331"/>
      <c r="AK160" s="1331"/>
      <c r="AL160" s="1331"/>
      <c r="AM160" s="1331"/>
      <c r="AN160" s="1331"/>
      <c r="AO160" s="1331"/>
      <c r="AP160" s="1331"/>
      <c r="AQ160" s="1329"/>
      <c r="AR160" s="1329"/>
      <c r="AS160" s="1329"/>
      <c r="AT160" s="1329"/>
      <c r="AU160" s="1329"/>
      <c r="AV160" s="1329"/>
      <c r="AW160" s="1329"/>
      <c r="AX160" s="1329"/>
      <c r="AY160" s="1329"/>
    </row>
    <row r="161" spans="26:51">
      <c r="Z161" s="1329"/>
      <c r="AA161" s="1329"/>
      <c r="AB161" s="1329"/>
      <c r="AC161" s="1329"/>
      <c r="AD161" s="1329"/>
      <c r="AE161" s="1329"/>
      <c r="AF161" s="1329"/>
      <c r="AG161" s="1331"/>
      <c r="AH161" s="1331"/>
      <c r="AI161" s="1331"/>
      <c r="AJ161" s="1331"/>
      <c r="AK161" s="1331"/>
      <c r="AL161" s="1331"/>
      <c r="AM161" s="1331"/>
      <c r="AN161" s="1331"/>
      <c r="AO161" s="1331"/>
      <c r="AP161" s="1331"/>
      <c r="AQ161" s="1329"/>
      <c r="AR161" s="1329"/>
      <c r="AS161" s="1329"/>
      <c r="AT161" s="1329"/>
      <c r="AU161" s="1329"/>
      <c r="AV161" s="1329"/>
      <c r="AW161" s="1329"/>
      <c r="AX161" s="1329"/>
      <c r="AY161" s="1329"/>
    </row>
    <row r="162" spans="26:51">
      <c r="Z162" s="1329"/>
      <c r="AA162" s="1329"/>
      <c r="AB162" s="1329"/>
      <c r="AC162" s="1329"/>
      <c r="AD162" s="1329"/>
      <c r="AE162" s="1329"/>
      <c r="AF162" s="1329"/>
      <c r="AG162" s="1331"/>
      <c r="AH162" s="1331"/>
      <c r="AI162" s="1331"/>
      <c r="AJ162" s="1331"/>
      <c r="AK162" s="1331"/>
      <c r="AL162" s="1331"/>
      <c r="AM162" s="1331"/>
      <c r="AN162" s="1331"/>
      <c r="AO162" s="1331"/>
      <c r="AP162" s="1331"/>
      <c r="AQ162" s="1329"/>
      <c r="AR162" s="1329"/>
      <c r="AS162" s="1329"/>
      <c r="AT162" s="1329"/>
      <c r="AU162" s="1329"/>
      <c r="AV162" s="1329"/>
      <c r="AW162" s="1329"/>
      <c r="AX162" s="1329"/>
      <c r="AY162" s="1329"/>
    </row>
    <row r="163" spans="26:51">
      <c r="Z163" s="1329"/>
      <c r="AA163" s="1329"/>
      <c r="AB163" s="1329"/>
      <c r="AC163" s="1329"/>
      <c r="AD163" s="1329"/>
      <c r="AE163" s="1329"/>
      <c r="AF163" s="1329"/>
      <c r="AG163" s="1331"/>
      <c r="AH163" s="1331"/>
      <c r="AI163" s="1331"/>
      <c r="AJ163" s="1331"/>
      <c r="AK163" s="1331"/>
      <c r="AL163" s="1331"/>
      <c r="AM163" s="1331"/>
      <c r="AN163" s="1331"/>
      <c r="AO163" s="1331"/>
      <c r="AP163" s="1331"/>
      <c r="AQ163" s="1329"/>
      <c r="AR163" s="1329"/>
      <c r="AS163" s="1329"/>
      <c r="AT163" s="1329"/>
      <c r="AU163" s="1329"/>
      <c r="AV163" s="1329"/>
      <c r="AW163" s="1329"/>
      <c r="AX163" s="1329"/>
      <c r="AY163" s="1329"/>
    </row>
    <row r="164" spans="26:51">
      <c r="Z164" s="1329"/>
      <c r="AA164" s="1329"/>
      <c r="AB164" s="1329"/>
      <c r="AC164" s="1329"/>
      <c r="AD164" s="1329"/>
      <c r="AE164" s="1329"/>
      <c r="AF164" s="1329"/>
      <c r="AG164" s="1331"/>
      <c r="AH164" s="1331"/>
      <c r="AI164" s="1331"/>
      <c r="AJ164" s="1331"/>
      <c r="AK164" s="1331"/>
      <c r="AL164" s="1331"/>
      <c r="AM164" s="1331"/>
      <c r="AN164" s="1331"/>
      <c r="AO164" s="1331"/>
      <c r="AP164" s="1331"/>
      <c r="AQ164" s="1329"/>
      <c r="AR164" s="1329"/>
      <c r="AS164" s="1329"/>
      <c r="AT164" s="1329"/>
      <c r="AU164" s="1329"/>
      <c r="AV164" s="1329"/>
      <c r="AW164" s="1329"/>
      <c r="AX164" s="1329"/>
      <c r="AY164" s="1329"/>
    </row>
    <row r="165" spans="26:51">
      <c r="Z165" s="1331"/>
      <c r="AA165" s="1331"/>
      <c r="AB165" s="1331"/>
      <c r="AC165" s="1331"/>
      <c r="AD165" s="1331"/>
      <c r="AE165" s="1331"/>
      <c r="AF165" s="1331"/>
      <c r="AG165" s="1331"/>
      <c r="AH165" s="1331"/>
      <c r="AI165" s="1331"/>
      <c r="AJ165" s="1331"/>
      <c r="AK165" s="1331"/>
      <c r="AL165" s="1331"/>
      <c r="AM165" s="1331"/>
      <c r="AN165" s="1331"/>
      <c r="AO165" s="1331"/>
      <c r="AP165" s="1331"/>
      <c r="AQ165" s="1329"/>
      <c r="AR165" s="1329"/>
      <c r="AS165" s="1329"/>
      <c r="AT165" s="1329"/>
      <c r="AU165" s="1329"/>
      <c r="AV165" s="1329"/>
      <c r="AW165" s="1329"/>
      <c r="AX165" s="1329"/>
      <c r="AY165" s="1329"/>
    </row>
    <row r="166" spans="26:51">
      <c r="Z166" s="1331"/>
      <c r="AA166" s="1331"/>
      <c r="AB166" s="1331"/>
      <c r="AC166" s="1331"/>
      <c r="AD166" s="1331"/>
      <c r="AE166" s="1331"/>
      <c r="AF166" s="1331"/>
      <c r="AG166" s="1331"/>
      <c r="AH166" s="1331"/>
      <c r="AI166" s="1331"/>
      <c r="AJ166" s="1331"/>
      <c r="AK166" s="1331"/>
      <c r="AL166" s="1331"/>
      <c r="AM166" s="1331"/>
      <c r="AN166" s="1331"/>
      <c r="AO166" s="1331"/>
      <c r="AP166" s="1331"/>
      <c r="AQ166" s="1329"/>
      <c r="AR166" s="1329"/>
      <c r="AS166" s="1329"/>
      <c r="AT166" s="1329"/>
      <c r="AU166" s="1329"/>
      <c r="AV166" s="1329"/>
      <c r="AW166" s="1329"/>
      <c r="AX166" s="1329"/>
      <c r="AY166" s="1329"/>
    </row>
    <row r="167" spans="26:51">
      <c r="Z167" s="1331"/>
      <c r="AA167" s="1331"/>
      <c r="AB167" s="1331"/>
      <c r="AC167" s="1331"/>
      <c r="AD167" s="1331"/>
      <c r="AE167" s="1331"/>
      <c r="AF167" s="1331"/>
      <c r="AG167" s="1331"/>
      <c r="AH167" s="1331"/>
      <c r="AI167" s="1331"/>
      <c r="AJ167" s="1331"/>
      <c r="AK167" s="1331"/>
      <c r="AL167" s="1331"/>
      <c r="AM167" s="1331"/>
      <c r="AN167" s="1331"/>
      <c r="AO167" s="1331"/>
      <c r="AP167" s="1331"/>
      <c r="AQ167" s="1329"/>
      <c r="AR167" s="1329"/>
      <c r="AS167" s="1329"/>
      <c r="AT167" s="1329"/>
      <c r="AU167" s="1329"/>
      <c r="AV167" s="1329"/>
      <c r="AW167" s="1329"/>
      <c r="AX167" s="1329"/>
      <c r="AY167" s="1329"/>
    </row>
    <row r="168" spans="26:51">
      <c r="Z168" s="1331"/>
      <c r="AA168" s="1331"/>
      <c r="AB168" s="1331"/>
      <c r="AC168" s="1331"/>
      <c r="AD168" s="1331"/>
      <c r="AE168" s="1331"/>
      <c r="AF168" s="1331"/>
      <c r="AG168" s="1331"/>
      <c r="AH168" s="1331"/>
      <c r="AI168" s="1331"/>
      <c r="AJ168" s="1331"/>
      <c r="AK168" s="1331"/>
      <c r="AL168" s="1331"/>
      <c r="AM168" s="1331"/>
      <c r="AN168" s="1331"/>
      <c r="AO168" s="1331"/>
      <c r="AP168" s="1331"/>
      <c r="AQ168" s="1329"/>
      <c r="AR168" s="1329"/>
      <c r="AS168" s="1329"/>
      <c r="AT168" s="1329"/>
      <c r="AU168" s="1329"/>
      <c r="AV168" s="1329"/>
      <c r="AW168" s="1329"/>
      <c r="AX168" s="1329"/>
      <c r="AY168" s="1329"/>
    </row>
    <row r="169" spans="26:51">
      <c r="Z169" s="1329"/>
      <c r="AA169" s="1329"/>
      <c r="AB169" s="1329"/>
      <c r="AC169" s="1329"/>
      <c r="AD169" s="1329"/>
      <c r="AE169" s="1329"/>
      <c r="AF169" s="1329"/>
      <c r="AG169" s="1329"/>
      <c r="AH169" s="1329"/>
      <c r="AI169" s="1329"/>
      <c r="AJ169" s="1329"/>
      <c r="AK169" s="1329"/>
      <c r="AL169" s="1329"/>
      <c r="AM169" s="1329"/>
      <c r="AN169" s="1329"/>
      <c r="AO169" s="1329"/>
      <c r="AP169" s="1329"/>
      <c r="AQ169" s="1329"/>
      <c r="AR169" s="1329"/>
      <c r="AS169" s="1329"/>
      <c r="AT169" s="1329"/>
      <c r="AU169" s="1329"/>
      <c r="AV169" s="1329"/>
      <c r="AW169" s="1329"/>
      <c r="AX169" s="1329"/>
      <c r="AY169" s="1329"/>
    </row>
    <row r="170" spans="26:51">
      <c r="Z170" s="1329"/>
      <c r="AA170" s="1329"/>
      <c r="AB170" s="1329"/>
      <c r="AC170" s="1329"/>
      <c r="AD170" s="1329"/>
      <c r="AE170" s="1329"/>
      <c r="AF170" s="1329"/>
      <c r="AG170" s="1329"/>
      <c r="AH170" s="1329"/>
      <c r="AI170" s="1329"/>
      <c r="AJ170" s="1329"/>
      <c r="AK170" s="1329"/>
      <c r="AL170" s="1329"/>
      <c r="AM170" s="1329"/>
      <c r="AN170" s="1329"/>
      <c r="AO170" s="1329"/>
      <c r="AP170" s="1329"/>
      <c r="AQ170" s="1329"/>
      <c r="AR170" s="1329"/>
      <c r="AS170" s="1329"/>
      <c r="AT170" s="1329"/>
      <c r="AU170" s="1329"/>
      <c r="AV170" s="1329"/>
      <c r="AW170" s="1329"/>
      <c r="AX170" s="1329"/>
      <c r="AY170" s="1329"/>
    </row>
    <row r="171" spans="26:51">
      <c r="Z171" s="1329"/>
      <c r="AA171" s="1329"/>
      <c r="AB171" s="1329"/>
      <c r="AC171" s="1329"/>
      <c r="AD171" s="1329"/>
      <c r="AE171" s="1329"/>
      <c r="AF171" s="1329"/>
      <c r="AG171" s="1329"/>
      <c r="AH171" s="1329"/>
      <c r="AI171" s="1329"/>
      <c r="AJ171" s="1329"/>
      <c r="AK171" s="1329"/>
      <c r="AL171" s="1329"/>
      <c r="AM171" s="1329"/>
      <c r="AN171" s="1329"/>
      <c r="AO171" s="1329"/>
      <c r="AP171" s="1329"/>
      <c r="AQ171" s="1329"/>
      <c r="AR171" s="1329"/>
      <c r="AS171" s="1329"/>
      <c r="AT171" s="1329"/>
      <c r="AU171" s="1329"/>
      <c r="AV171" s="1329"/>
      <c r="AW171" s="1329"/>
      <c r="AX171" s="1329"/>
      <c r="AY171" s="1329"/>
    </row>
    <row r="172" spans="26:51">
      <c r="Z172" s="1329"/>
      <c r="AA172" s="1329"/>
      <c r="AB172" s="1329"/>
      <c r="AC172" s="1329"/>
      <c r="AD172" s="1329"/>
      <c r="AE172" s="1329"/>
      <c r="AF172" s="1329"/>
      <c r="AG172" s="1329"/>
      <c r="AH172" s="1329"/>
      <c r="AI172" s="1329"/>
      <c r="AJ172" s="1329"/>
      <c r="AK172" s="1329"/>
      <c r="AL172" s="1329"/>
      <c r="AM172" s="1329"/>
      <c r="AN172" s="1329"/>
      <c r="AO172" s="1329"/>
      <c r="AP172" s="1329"/>
      <c r="AQ172" s="1329"/>
      <c r="AR172" s="1329"/>
      <c r="AS172" s="1329"/>
      <c r="AT172" s="1329"/>
      <c r="AU172" s="1329"/>
      <c r="AV172" s="1329"/>
      <c r="AW172" s="1329"/>
      <c r="AX172" s="1329"/>
      <c r="AY172" s="1329"/>
    </row>
    <row r="173" spans="26:51">
      <c r="Z173" s="1329"/>
      <c r="AA173" s="1329"/>
      <c r="AB173" s="1329"/>
      <c r="AC173" s="1329"/>
      <c r="AD173" s="1329"/>
      <c r="AE173" s="1329"/>
      <c r="AF173" s="1329"/>
      <c r="AG173" s="1329"/>
      <c r="AH173" s="1329"/>
      <c r="AI173" s="1329"/>
      <c r="AJ173" s="1329"/>
      <c r="AK173" s="1329"/>
      <c r="AL173" s="1329"/>
      <c r="AM173" s="1329"/>
      <c r="AN173" s="1329"/>
      <c r="AO173" s="1329"/>
      <c r="AP173" s="1329"/>
      <c r="AQ173" s="1329"/>
      <c r="AR173" s="1329"/>
      <c r="AS173" s="1329"/>
      <c r="AT173" s="1329"/>
      <c r="AU173" s="1329"/>
      <c r="AV173" s="1329"/>
      <c r="AW173" s="1329"/>
      <c r="AX173" s="1329"/>
      <c r="AY173" s="1329"/>
    </row>
    <row r="174" spans="26:51">
      <c r="Z174" s="1329"/>
      <c r="AA174" s="1329"/>
      <c r="AB174" s="1329"/>
      <c r="AC174" s="1329"/>
      <c r="AD174" s="1329"/>
      <c r="AE174" s="1329"/>
      <c r="AF174" s="1329"/>
      <c r="AG174" s="1329"/>
      <c r="AH174" s="1329"/>
      <c r="AI174" s="1329"/>
      <c r="AJ174" s="1329"/>
      <c r="AK174" s="1329"/>
      <c r="AL174" s="1329"/>
      <c r="AM174" s="1329"/>
      <c r="AN174" s="1329"/>
      <c r="AO174" s="1329"/>
      <c r="AP174" s="1329"/>
      <c r="AQ174" s="1329"/>
      <c r="AR174" s="1329"/>
      <c r="AS174" s="1329"/>
      <c r="AT174" s="1329"/>
      <c r="AU174" s="1329"/>
      <c r="AV174" s="1329"/>
      <c r="AW174" s="1329"/>
      <c r="AX174" s="1329"/>
      <c r="AY174" s="1329"/>
    </row>
  </sheetData>
  <sheetProtection password="FEF7" sheet="1" objects="1" scenarios="1"/>
  <mergeCells count="60">
    <mergeCell ref="Z36:Z37"/>
    <mergeCell ref="R16:S16"/>
    <mergeCell ref="B19:C19"/>
    <mergeCell ref="H25:O25"/>
    <mergeCell ref="E17:F17"/>
    <mergeCell ref="E19:F19"/>
    <mergeCell ref="H36:J36"/>
    <mergeCell ref="P36:Y36"/>
    <mergeCell ref="B37:C37"/>
    <mergeCell ref="R17:S17"/>
    <mergeCell ref="R18:S18"/>
    <mergeCell ref="R19:S19"/>
    <mergeCell ref="B17:C17"/>
    <mergeCell ref="B18:C18"/>
    <mergeCell ref="E18:F18"/>
    <mergeCell ref="B7:C7"/>
    <mergeCell ref="E14:F14"/>
    <mergeCell ref="B9:C9"/>
    <mergeCell ref="B16:C16"/>
    <mergeCell ref="E16:F16"/>
    <mergeCell ref="B14:C14"/>
    <mergeCell ref="R7:S7"/>
    <mergeCell ref="B4:C4"/>
    <mergeCell ref="B5:C5"/>
    <mergeCell ref="B8:C8"/>
    <mergeCell ref="B12:Y12"/>
    <mergeCell ref="B6:C6"/>
    <mergeCell ref="E4:F4"/>
    <mergeCell ref="E5:F5"/>
    <mergeCell ref="E8:F8"/>
    <mergeCell ref="R5:S5"/>
    <mergeCell ref="R8:S8"/>
    <mergeCell ref="E6:F6"/>
    <mergeCell ref="R6:S6"/>
    <mergeCell ref="R4:S4"/>
    <mergeCell ref="E7:F7"/>
    <mergeCell ref="E9:F9"/>
    <mergeCell ref="R14:S14"/>
    <mergeCell ref="B15:C15"/>
    <mergeCell ref="E15:F15"/>
    <mergeCell ref="R15:S15"/>
    <mergeCell ref="R9:S9"/>
    <mergeCell ref="P38:Y38"/>
    <mergeCell ref="U23:W23"/>
    <mergeCell ref="L31:M31"/>
    <mergeCell ref="I37:J37"/>
    <mergeCell ref="I29:Y29"/>
    <mergeCell ref="G27:O27"/>
    <mergeCell ref="O37:P37"/>
    <mergeCell ref="S37:Y37"/>
    <mergeCell ref="J34:P34"/>
    <mergeCell ref="W33:X33"/>
    <mergeCell ref="Q27:Y28"/>
    <mergeCell ref="B47:Y48"/>
    <mergeCell ref="Q39:R39"/>
    <mergeCell ref="W42:X42"/>
    <mergeCell ref="W45:X45"/>
    <mergeCell ref="M41:Y41"/>
    <mergeCell ref="U43:Y43"/>
    <mergeCell ref="V39:Y39"/>
  </mergeCells>
  <phoneticPr fontId="5" type="noConversion"/>
  <conditionalFormatting sqref="E4:F9">
    <cfRule type="cellIs" dxfId="566" priority="1" stopIfTrue="1" operator="greaterThanOrEqual">
      <formula>0</formula>
    </cfRule>
    <cfRule type="cellIs" dxfId="565" priority="2" stopIfTrue="1" operator="lessThanOrEqual">
      <formula>0</formula>
    </cfRule>
  </conditionalFormatting>
  <conditionalFormatting sqref="E14:F19">
    <cfRule type="cellIs" dxfId="564" priority="3" stopIfTrue="1" operator="greaterThanOrEqual">
      <formula>0</formula>
    </cfRule>
    <cfRule type="cellIs" dxfId="563" priority="4" stopIfTrue="1" operator="lessThanOrEqual">
      <formula>0</formula>
    </cfRule>
  </conditionalFormatting>
  <conditionalFormatting sqref="B29:Y29">
    <cfRule type="expression" dxfId="562" priority="5" stopIfTrue="1">
      <formula>$AA$32&lt;1</formula>
    </cfRule>
  </conditionalFormatting>
  <conditionalFormatting sqref="T31:Y32">
    <cfRule type="expression" dxfId="561" priority="6" stopIfTrue="1">
      <formula>$Z$33+$Z$34&gt;1</formula>
    </cfRule>
  </conditionalFormatting>
  <conditionalFormatting sqref="B40:Y40 U39:Y39">
    <cfRule type="expression" dxfId="560" priority="7" stopIfTrue="1">
      <formula>$Q$39="No"</formula>
    </cfRule>
  </conditionalFormatting>
  <conditionalFormatting sqref="B43:Y43">
    <cfRule type="expression" dxfId="559" priority="8" stopIfTrue="1">
      <formula>$W$42="No"</formula>
    </cfRule>
  </conditionalFormatting>
  <conditionalFormatting sqref="B46:Y46">
    <cfRule type="expression" dxfId="558" priority="9" stopIfTrue="1">
      <formula>$W$45="No"</formula>
    </cfRule>
  </conditionalFormatting>
  <conditionalFormatting sqref="L36:Y36">
    <cfRule type="expression" dxfId="557" priority="10" stopIfTrue="1">
      <formula>$K$36&lt;1</formula>
    </cfRule>
  </conditionalFormatting>
  <conditionalFormatting sqref="B12:Y12">
    <cfRule type="expression" dxfId="556" priority="11" stopIfTrue="1">
      <formula>$O$11&gt;$C$22</formula>
    </cfRule>
    <cfRule type="expression" dxfId="555" priority="12" stopIfTrue="1">
      <formula>$O$11&lt;$C$22</formula>
    </cfRule>
  </conditionalFormatting>
  <conditionalFormatting sqref="Q27:Y28">
    <cfRule type="expression" dxfId="554" priority="13" stopIfTrue="1">
      <formula>$AC$32=1</formula>
    </cfRule>
  </conditionalFormatting>
  <conditionalFormatting sqref="J34:P34">
    <cfRule type="expression" dxfId="553" priority="14" stopIfTrue="1">
      <formula>$AE$39=1</formula>
    </cfRule>
  </conditionalFormatting>
  <conditionalFormatting sqref="P38:Y38">
    <cfRule type="expression" dxfId="552" priority="15" stopIfTrue="1">
      <formula>$Z$39+$Z$40=1</formula>
    </cfRule>
  </conditionalFormatting>
  <conditionalFormatting sqref="M41:Y41">
    <cfRule type="expression" dxfId="551" priority="16" stopIfTrue="1">
      <formula>$Z$42+$AA$42=1</formula>
    </cfRule>
  </conditionalFormatting>
  <dataValidations count="6">
    <dataValidation type="list" allowBlank="1" showInputMessage="1" showErrorMessage="1" prompt="Please make selection from drop down menu." sqref="H25:O25">
      <formula1>$Z$24:$Z$25</formula1>
    </dataValidation>
    <dataValidation type="list" allowBlank="1" showInputMessage="1" showErrorMessage="1" prompt="Please make selection from drop down menu._x000a_" sqref="G27:O27">
      <formula1>$Z$26:$Z$32</formula1>
    </dataValidation>
    <dataValidation type="list" allowBlank="1" showInputMessage="1" showErrorMessage="1" prompt="Please make selection from drop down menu." sqref="H36">
      <formula1>$AB$34:$AB$39</formula1>
    </dataValidation>
    <dataValidation type="list" allowBlank="1" showInputMessage="1" showErrorMessage="1" error="You have entered an invalid selection. Please make selection from drop down menu." prompt="Please make selection from drop down menu." sqref="V39:Y39">
      <formula1>$AB$41:$AB$48</formula1>
    </dataValidation>
    <dataValidation type="list" allowBlank="1" showInputMessage="1" showErrorMessage="1" error="You have entered an invalid selection. Please make selection from drop down menu." prompt="Please make selection from drop down menu." sqref="U43:Y43">
      <formula1>$Z$44</formula1>
    </dataValidation>
    <dataValidation type="list" allowBlank="1" showInputMessage="1" showErrorMessage="1" prompt="Please make selection from Drop Down Menu." sqref="W33:X33 W45:X45 W42:X42 Q39:R39">
      <formula1>$Z$33:$Z$34</formula1>
    </dataValidation>
  </dataValidations>
  <pageMargins left="0.75" right="0.4" top="1" bottom="0.25" header="0.5" footer="0.5"/>
  <pageSetup orientation="portrait" r:id="rId1"/>
  <headerFooter alignWithMargins="0">
    <oddFooter>&amp;CApplication Page 7</oddFooter>
  </headerFooter>
</worksheet>
</file>

<file path=xl/worksheets/sheet70.xml><?xml version="1.0" encoding="utf-8"?>
<worksheet xmlns="http://schemas.openxmlformats.org/spreadsheetml/2006/main" xmlns:r="http://schemas.openxmlformats.org/officeDocument/2006/relationships">
  <sheetPr>
    <pageSetUpPr autoPageBreaks="0"/>
  </sheetPr>
  <dimension ref="A1:A11"/>
  <sheetViews>
    <sheetView showGridLines="0" showRowColHeaders="0" zoomScale="75" workbookViewId="0">
      <selection sqref="A1:J1"/>
    </sheetView>
  </sheetViews>
  <sheetFormatPr defaultRowHeight="12.75"/>
  <cols>
    <col min="1" max="1" width="103.5703125" style="54" customWidth="1"/>
  </cols>
  <sheetData>
    <row r="1" spans="1:1" ht="65.25" customHeight="1" thickTop="1">
      <c r="A1" s="1078" t="s">
        <v>629</v>
      </c>
    </row>
    <row r="2" spans="1:1" ht="65.25" customHeight="1">
      <c r="A2" s="1079" t="s">
        <v>630</v>
      </c>
    </row>
    <row r="3" spans="1:1" ht="65.25" customHeight="1">
      <c r="A3" s="1079" t="s">
        <v>631</v>
      </c>
    </row>
    <row r="4" spans="1:1" ht="65.25" customHeight="1">
      <c r="A4" s="1079">
        <v>2010</v>
      </c>
    </row>
    <row r="5" spans="1:1" ht="65.25" customHeight="1">
      <c r="A5" s="1079" t="s">
        <v>147</v>
      </c>
    </row>
    <row r="6" spans="1:1" ht="65.25" customHeight="1">
      <c r="A6" s="1079" t="s">
        <v>148</v>
      </c>
    </row>
    <row r="7" spans="1:1" ht="65.25" customHeight="1">
      <c r="A7" s="1079" t="s">
        <v>149</v>
      </c>
    </row>
    <row r="8" spans="1:1" ht="65.25" customHeight="1">
      <c r="A8" s="1079" t="s">
        <v>1566</v>
      </c>
    </row>
    <row r="9" spans="1:1" ht="65.25" customHeight="1">
      <c r="A9" s="1079" t="s">
        <v>1567</v>
      </c>
    </row>
    <row r="10" spans="1:1" ht="27.75" customHeight="1" thickBot="1">
      <c r="A10" s="1097"/>
    </row>
    <row r="11" spans="1:1" ht="13.5" thickTop="1"/>
  </sheetData>
  <sheetProtection password="FEF7" sheet="1" objects="1" scenarios="1"/>
  <phoneticPr fontId="5" type="noConversion"/>
  <pageMargins left="0.75" right="0.75" top="1" bottom="0.75"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pageSetUpPr autoPageBreaks="0"/>
  </sheetPr>
  <dimension ref="A1:J19"/>
  <sheetViews>
    <sheetView showGridLines="0" showRowColHeaders="0" workbookViewId="0">
      <selection sqref="A1:J1"/>
    </sheetView>
  </sheetViews>
  <sheetFormatPr defaultRowHeight="12.75"/>
  <cols>
    <col min="1" max="1" width="4.5703125" customWidth="1"/>
    <col min="10" max="10" width="16.28515625" customWidth="1"/>
    <col min="11" max="11" width="2.28515625" customWidth="1"/>
  </cols>
  <sheetData>
    <row r="1" spans="1:10" ht="20.25">
      <c r="A1" s="1028" t="s">
        <v>1611</v>
      </c>
      <c r="B1" s="1029"/>
      <c r="C1" s="1029"/>
      <c r="D1" s="1029"/>
      <c r="E1" s="1029"/>
      <c r="F1" s="1029"/>
      <c r="G1" s="1029"/>
      <c r="H1" s="1029"/>
      <c r="I1" s="1029"/>
      <c r="J1" s="1029"/>
    </row>
    <row r="2" spans="1:10" ht="20.25">
      <c r="A2" s="1028" t="s">
        <v>1485</v>
      </c>
      <c r="B2" s="1029"/>
      <c r="C2" s="1029"/>
      <c r="D2" s="1029"/>
      <c r="E2" s="1029"/>
      <c r="F2" s="1029"/>
      <c r="G2" s="1029"/>
      <c r="H2" s="1029"/>
      <c r="I2" s="1029"/>
      <c r="J2" s="1029"/>
    </row>
    <row r="3" spans="1:10" ht="20.25">
      <c r="A3" s="1028" t="s">
        <v>1486</v>
      </c>
      <c r="B3" s="1029"/>
      <c r="C3" s="1029"/>
      <c r="D3" s="1029"/>
      <c r="E3" s="1029"/>
      <c r="F3" s="1029"/>
      <c r="G3" s="1029"/>
      <c r="H3" s="1029"/>
      <c r="I3" s="1029"/>
      <c r="J3" s="1029"/>
    </row>
    <row r="5" spans="1:10" ht="78.75" customHeight="1">
      <c r="A5" s="2115" t="s">
        <v>1612</v>
      </c>
      <c r="B5" s="1520"/>
      <c r="C5" s="1520"/>
      <c r="D5" s="1520"/>
      <c r="E5" s="1520"/>
      <c r="F5" s="1520"/>
      <c r="G5" s="1520"/>
      <c r="H5" s="1520"/>
      <c r="I5" s="1520"/>
      <c r="J5" s="1520"/>
    </row>
    <row r="10" spans="1:10" ht="20.100000000000001" customHeight="1">
      <c r="A10" s="1030"/>
      <c r="B10" s="11" t="s">
        <v>1614</v>
      </c>
    </row>
    <row r="11" spans="1:10" ht="20.100000000000001" customHeight="1">
      <c r="A11" s="37"/>
      <c r="B11" s="11" t="s">
        <v>1615</v>
      </c>
    </row>
    <row r="12" spans="1:10" ht="20.100000000000001" customHeight="1">
      <c r="A12" s="37"/>
      <c r="B12" s="91" t="s">
        <v>1616</v>
      </c>
    </row>
    <row r="13" spans="1:10" ht="20.100000000000001" customHeight="1">
      <c r="A13" s="37"/>
      <c r="B13" s="11" t="s">
        <v>1560</v>
      </c>
    </row>
    <row r="14" spans="1:10" ht="20.100000000000001" customHeight="1">
      <c r="A14" s="37"/>
      <c r="B14" s="11" t="s">
        <v>1561</v>
      </c>
    </row>
    <row r="15" spans="1:10" ht="20.100000000000001" customHeight="1">
      <c r="A15" s="37"/>
      <c r="B15" s="11" t="s">
        <v>1562</v>
      </c>
    </row>
    <row r="16" spans="1:10" ht="20.100000000000001" customHeight="1">
      <c r="A16" s="37"/>
      <c r="B16" s="11" t="s">
        <v>1563</v>
      </c>
    </row>
    <row r="17" spans="1:2" ht="20.100000000000001" customHeight="1">
      <c r="A17" s="37"/>
      <c r="B17" s="11" t="s">
        <v>1564</v>
      </c>
    </row>
    <row r="18" spans="1:2" ht="20.100000000000001" customHeight="1">
      <c r="A18" s="37"/>
      <c r="B18" s="10" t="s">
        <v>1565</v>
      </c>
    </row>
    <row r="19" spans="1:2" ht="20.100000000000001" customHeight="1">
      <c r="A19" s="1098"/>
      <c r="B19" s="11" t="s">
        <v>1613</v>
      </c>
    </row>
  </sheetData>
  <sheetProtection password="FEF7" sheet="1" objects="1" scenarios="1"/>
  <mergeCells count="1">
    <mergeCell ref="A5:J5"/>
  </mergeCells>
  <phoneticPr fontId="5" type="noConversion"/>
  <pageMargins left="0.75" right="0.5" top="1" bottom="0.75" header="0.5" footer="0.5"/>
  <pageSetup orientation="portrait" r:id="rId1"/>
  <headerFooter alignWithMargins="0">
    <oddFooter>&amp;C&amp;A</oddFooter>
  </headerFooter>
</worksheet>
</file>

<file path=xl/worksheets/sheet72.xml><?xml version="1.0" encoding="utf-8"?>
<worksheet xmlns="http://schemas.openxmlformats.org/spreadsheetml/2006/main" xmlns:r="http://schemas.openxmlformats.org/officeDocument/2006/relationships">
  <dimension ref="A1:G37"/>
  <sheetViews>
    <sheetView showGridLines="0" showRowColHeaders="0" workbookViewId="0">
      <selection sqref="A1:J1"/>
    </sheetView>
  </sheetViews>
  <sheetFormatPr defaultRowHeight="12.75"/>
  <cols>
    <col min="1" max="1" width="2.5703125" customWidth="1"/>
    <col min="3" max="3" width="3" customWidth="1"/>
    <col min="4" max="4" width="49.7109375" customWidth="1"/>
    <col min="5" max="5" width="10.7109375" customWidth="1"/>
    <col min="6" max="6" width="9.5703125" style="54" bestFit="1" customWidth="1"/>
    <col min="8" max="8" width="2.7109375" customWidth="1"/>
  </cols>
  <sheetData>
    <row r="1" spans="1:7" ht="20.25">
      <c r="A1" s="1028" t="s">
        <v>1332</v>
      </c>
      <c r="B1" s="15"/>
      <c r="C1" s="15"/>
      <c r="D1" s="15"/>
      <c r="E1" s="15"/>
      <c r="F1" s="15"/>
      <c r="G1" s="15"/>
    </row>
    <row r="2" spans="1:7" ht="20.25">
      <c r="A2" s="1028" t="s">
        <v>1408</v>
      </c>
      <c r="B2" s="15"/>
      <c r="C2" s="15"/>
      <c r="D2" s="15"/>
      <c r="E2" s="15"/>
      <c r="F2" s="15"/>
      <c r="G2" s="15"/>
    </row>
    <row r="3" spans="1:7" ht="20.25">
      <c r="A3" s="1028" t="s">
        <v>1568</v>
      </c>
      <c r="B3" s="15"/>
      <c r="C3" s="15"/>
      <c r="D3" s="15"/>
      <c r="E3" s="15"/>
      <c r="F3" s="15"/>
      <c r="G3" s="15"/>
    </row>
    <row r="4" spans="1:7" ht="15.75">
      <c r="A4" s="8"/>
      <c r="B4" s="34"/>
      <c r="C4" s="34"/>
      <c r="D4" s="34"/>
      <c r="E4" s="34"/>
    </row>
    <row r="5" spans="1:7" ht="18.75">
      <c r="A5" s="1031" t="s">
        <v>1333</v>
      </c>
      <c r="B5" s="34"/>
      <c r="C5" s="34"/>
      <c r="D5" s="34"/>
      <c r="E5" s="34"/>
    </row>
    <row r="6" spans="1:7" ht="15.75">
      <c r="A6" s="10"/>
      <c r="B6" s="34"/>
      <c r="C6" s="34"/>
      <c r="D6" s="34"/>
      <c r="E6" s="34"/>
    </row>
    <row r="7" spans="1:7" ht="15.75">
      <c r="A7" s="34"/>
      <c r="B7" s="80" t="s">
        <v>1334</v>
      </c>
      <c r="C7" s="80"/>
      <c r="D7" s="10" t="s">
        <v>1335</v>
      </c>
      <c r="E7" s="10"/>
      <c r="F7" s="1032">
        <v>4</v>
      </c>
    </row>
    <row r="8" spans="1:7" ht="15.75">
      <c r="A8" s="34"/>
      <c r="B8" s="80" t="s">
        <v>1336</v>
      </c>
      <c r="C8" s="80"/>
      <c r="D8" s="10" t="s">
        <v>1337</v>
      </c>
      <c r="E8" s="10"/>
      <c r="F8" s="1033" t="s">
        <v>164</v>
      </c>
    </row>
    <row r="9" spans="1:7" ht="15.75">
      <c r="A9" s="34"/>
      <c r="B9" s="80" t="s">
        <v>1338</v>
      </c>
      <c r="C9" s="80"/>
      <c r="D9" s="10" t="s">
        <v>1339</v>
      </c>
      <c r="E9" s="10"/>
      <c r="F9" s="1032">
        <v>6</v>
      </c>
    </row>
    <row r="10" spans="1:7" ht="15.75">
      <c r="A10" s="34"/>
      <c r="B10" s="80" t="s">
        <v>1340</v>
      </c>
      <c r="C10" s="80"/>
      <c r="D10" s="10" t="s">
        <v>64</v>
      </c>
      <c r="E10" s="10"/>
      <c r="F10" s="1032">
        <v>7</v>
      </c>
    </row>
    <row r="11" spans="1:7" ht="15.75">
      <c r="A11" s="34"/>
      <c r="B11" s="80" t="s">
        <v>1341</v>
      </c>
      <c r="C11" s="80"/>
      <c r="D11" s="10" t="s">
        <v>1344</v>
      </c>
      <c r="E11" s="10"/>
      <c r="F11" s="1033" t="s">
        <v>165</v>
      </c>
    </row>
    <row r="12" spans="1:7" ht="15.75">
      <c r="A12" s="34"/>
      <c r="B12" s="80" t="s">
        <v>1343</v>
      </c>
      <c r="C12" s="80"/>
      <c r="D12" s="10" t="s">
        <v>1346</v>
      </c>
      <c r="E12" s="10"/>
      <c r="F12" s="1032">
        <v>10</v>
      </c>
    </row>
    <row r="13" spans="1:7" ht="15.75">
      <c r="A13" s="34"/>
      <c r="B13" s="80" t="s">
        <v>1345</v>
      </c>
      <c r="C13" s="80"/>
      <c r="D13" s="10" t="s">
        <v>1240</v>
      </c>
      <c r="E13" s="10"/>
      <c r="F13" s="1033" t="s">
        <v>166</v>
      </c>
    </row>
    <row r="14" spans="1:7" ht="15.75">
      <c r="A14" s="34"/>
      <c r="B14" s="80" t="s">
        <v>1347</v>
      </c>
      <c r="C14" s="80"/>
      <c r="D14" s="10" t="s">
        <v>1244</v>
      </c>
      <c r="E14" s="10"/>
      <c r="F14" s="1032">
        <v>16</v>
      </c>
    </row>
    <row r="15" spans="1:7" ht="15.75">
      <c r="A15" s="34"/>
      <c r="B15" s="80" t="s">
        <v>242</v>
      </c>
      <c r="C15" s="80"/>
      <c r="D15" s="10" t="s">
        <v>1246</v>
      </c>
      <c r="E15" s="10"/>
      <c r="F15" s="1032">
        <v>17</v>
      </c>
    </row>
    <row r="16" spans="1:7" ht="15.75">
      <c r="A16" s="34"/>
      <c r="B16" s="80" t="s">
        <v>1241</v>
      </c>
      <c r="C16" s="80"/>
      <c r="D16" s="10" t="s">
        <v>65</v>
      </c>
      <c r="E16" s="10"/>
      <c r="F16" s="1032">
        <v>18</v>
      </c>
    </row>
    <row r="17" spans="1:6" ht="15.75">
      <c r="A17" s="34"/>
      <c r="B17" s="80" t="s">
        <v>1243</v>
      </c>
      <c r="C17" s="80"/>
      <c r="D17" s="10" t="s">
        <v>1255</v>
      </c>
      <c r="E17" s="10"/>
      <c r="F17" s="1032">
        <v>19</v>
      </c>
    </row>
    <row r="18" spans="1:6" ht="15.75">
      <c r="A18" s="34"/>
      <c r="B18" s="80"/>
      <c r="C18" s="80"/>
      <c r="E18" s="10"/>
      <c r="F18" s="1032"/>
    </row>
    <row r="19" spans="1:6">
      <c r="A19" s="34"/>
    </row>
    <row r="20" spans="1:6" ht="15.75">
      <c r="A20" s="10"/>
      <c r="B20" s="34"/>
      <c r="C20" s="34"/>
      <c r="D20" s="34"/>
      <c r="E20" s="34"/>
      <c r="F20" s="104"/>
    </row>
    <row r="21" spans="1:6" ht="15.75">
      <c r="A21" s="10" t="s">
        <v>1569</v>
      </c>
      <c r="B21" s="34"/>
      <c r="C21" s="34"/>
      <c r="D21" s="34"/>
      <c r="E21" s="34"/>
      <c r="F21" s="104"/>
    </row>
    <row r="22" spans="1:6">
      <c r="A22" s="168"/>
      <c r="B22" s="34"/>
      <c r="C22" s="34"/>
      <c r="D22" s="34"/>
      <c r="E22" s="34"/>
      <c r="F22" s="104"/>
    </row>
    <row r="23" spans="1:6" ht="15.75">
      <c r="A23" s="34"/>
      <c r="B23" s="80" t="s">
        <v>1570</v>
      </c>
      <c r="C23" s="10"/>
      <c r="D23" s="10" t="s">
        <v>1180</v>
      </c>
      <c r="E23" s="10"/>
      <c r="F23" s="1034" t="s">
        <v>167</v>
      </c>
    </row>
    <row r="24" spans="1:6" ht="15.75">
      <c r="A24" s="10"/>
      <c r="B24" s="80"/>
      <c r="C24" s="10"/>
      <c r="D24" s="10"/>
      <c r="E24" s="10"/>
      <c r="F24" s="80"/>
    </row>
    <row r="25" spans="1:6" ht="15.75">
      <c r="A25" s="34"/>
      <c r="B25" s="80" t="s">
        <v>1571</v>
      </c>
      <c r="C25" s="10"/>
      <c r="D25" s="10" t="s">
        <v>1578</v>
      </c>
      <c r="E25" s="10"/>
      <c r="F25" s="1034" t="s">
        <v>168</v>
      </c>
    </row>
    <row r="26" spans="1:6" ht="15.75">
      <c r="A26" s="10"/>
      <c r="B26" s="80"/>
      <c r="C26" s="10"/>
      <c r="D26" s="10"/>
      <c r="E26" s="10"/>
      <c r="F26" s="80"/>
    </row>
    <row r="27" spans="1:6" ht="15.75">
      <c r="B27" s="80" t="s">
        <v>1572</v>
      </c>
      <c r="C27" s="11"/>
      <c r="D27" s="11" t="s">
        <v>1579</v>
      </c>
      <c r="E27" s="11"/>
      <c r="F27" s="80" t="s">
        <v>169</v>
      </c>
    </row>
    <row r="28" spans="1:6" ht="15.75">
      <c r="B28" s="80"/>
      <c r="C28" s="11"/>
      <c r="D28" s="11"/>
      <c r="E28" s="11"/>
      <c r="F28" s="80"/>
    </row>
    <row r="29" spans="1:6" ht="15.75">
      <c r="B29" s="80" t="s">
        <v>1573</v>
      </c>
      <c r="C29" s="11"/>
      <c r="D29" s="11" t="s">
        <v>1580</v>
      </c>
      <c r="E29" s="11"/>
      <c r="F29" s="80">
        <v>25</v>
      </c>
    </row>
    <row r="30" spans="1:6" ht="15.75">
      <c r="B30" s="80"/>
      <c r="C30" s="11"/>
      <c r="D30" s="11"/>
      <c r="E30" s="11"/>
      <c r="F30" s="80"/>
    </row>
    <row r="31" spans="1:6" ht="15.75">
      <c r="B31" s="80" t="s">
        <v>1574</v>
      </c>
      <c r="C31" s="11"/>
      <c r="D31" s="11" t="s">
        <v>1581</v>
      </c>
      <c r="E31" s="11"/>
      <c r="F31" s="80">
        <v>26</v>
      </c>
    </row>
    <row r="32" spans="1:6" ht="15.75">
      <c r="B32" s="80"/>
      <c r="C32" s="11"/>
      <c r="D32" s="11"/>
      <c r="E32" s="11"/>
      <c r="F32" s="80"/>
    </row>
    <row r="33" spans="2:6" ht="15.75">
      <c r="B33" s="80" t="s">
        <v>1575</v>
      </c>
      <c r="C33" s="11"/>
      <c r="D33" s="11" t="s">
        <v>384</v>
      </c>
      <c r="E33" s="11"/>
      <c r="F33" s="80">
        <v>27</v>
      </c>
    </row>
    <row r="34" spans="2:6" ht="15.75">
      <c r="B34" s="80"/>
      <c r="C34" s="11"/>
      <c r="D34" s="11"/>
      <c r="E34" s="11"/>
      <c r="F34" s="80"/>
    </row>
    <row r="35" spans="2:6" ht="15.75">
      <c r="B35" s="80" t="s">
        <v>1576</v>
      </c>
      <c r="C35" s="11"/>
      <c r="D35" s="11" t="s">
        <v>385</v>
      </c>
      <c r="E35" s="11"/>
      <c r="F35" s="80" t="s">
        <v>170</v>
      </c>
    </row>
    <row r="36" spans="2:6" ht="15.75">
      <c r="B36" s="80"/>
      <c r="C36" s="11"/>
      <c r="D36" s="11"/>
      <c r="E36" s="11"/>
      <c r="F36" s="80"/>
    </row>
    <row r="37" spans="2:6" ht="15.75">
      <c r="B37" s="80" t="s">
        <v>1577</v>
      </c>
      <c r="C37" s="11"/>
      <c r="D37" s="11" t="s">
        <v>1613</v>
      </c>
      <c r="E37" s="11"/>
      <c r="F37" s="80">
        <v>31</v>
      </c>
    </row>
  </sheetData>
  <sheetProtection password="FEF7" sheet="1" objects="1" scenarios="1"/>
  <phoneticPr fontId="5" type="noConversion"/>
  <pageMargins left="0.5" right="0.5" top="1" bottom="1" header="0.5" footer="0.5"/>
  <pageSetup orientation="portrait" r:id="rId1"/>
  <headerFooter alignWithMargins="0">
    <oddFooter>&amp;C&amp;A</oddFooter>
  </headerFooter>
</worksheet>
</file>

<file path=xl/worksheets/sheet73.xml><?xml version="1.0" encoding="utf-8"?>
<worksheet xmlns="http://schemas.openxmlformats.org/spreadsheetml/2006/main" xmlns:r="http://schemas.openxmlformats.org/officeDocument/2006/relationships">
  <sheetPr>
    <pageSetUpPr autoPageBreaks="0"/>
  </sheetPr>
  <dimension ref="A1:AL39"/>
  <sheetViews>
    <sheetView showGridLines="0" showRowColHeaders="0" workbookViewId="0">
      <selection sqref="A1:J1"/>
    </sheetView>
  </sheetViews>
  <sheetFormatPr defaultRowHeight="15.75"/>
  <cols>
    <col min="1" max="1" width="2.7109375" style="11" customWidth="1"/>
    <col min="2" max="9" width="3.7109375" style="11" customWidth="1"/>
    <col min="10" max="10" width="4.5703125" style="11" customWidth="1"/>
    <col min="11" max="14" width="3.7109375" style="11" customWidth="1"/>
    <col min="15" max="15" width="3.28515625" style="11" customWidth="1"/>
    <col min="16" max="16" width="3.140625" style="11" customWidth="1"/>
    <col min="17" max="27" width="3.7109375" style="11" customWidth="1"/>
    <col min="28" max="16384" width="9.140625" style="11"/>
  </cols>
  <sheetData>
    <row r="1" spans="1:38" ht="18" customHeight="1">
      <c r="A1" s="59" t="s">
        <v>694</v>
      </c>
      <c r="B1" s="59"/>
      <c r="C1" s="59"/>
      <c r="D1" s="59"/>
      <c r="E1" s="59"/>
      <c r="F1" s="59"/>
      <c r="G1" s="59"/>
      <c r="H1" s="59"/>
      <c r="I1" s="59"/>
      <c r="J1" s="59"/>
      <c r="K1" s="59"/>
      <c r="L1" s="59"/>
      <c r="M1" s="59"/>
      <c r="N1" s="59" t="s">
        <v>2038</v>
      </c>
      <c r="O1" s="59"/>
      <c r="P1" s="59"/>
      <c r="Q1" s="59"/>
      <c r="R1" s="59"/>
      <c r="S1" s="1450"/>
      <c r="T1" s="1450"/>
      <c r="U1" s="1450"/>
      <c r="V1" s="1450"/>
      <c r="W1" s="1450"/>
      <c r="X1" s="1450"/>
      <c r="Y1" s="1450"/>
      <c r="Z1" s="1450"/>
    </row>
    <row r="2" spans="1:38" ht="45" customHeight="1">
      <c r="A2" s="1099" t="s">
        <v>386</v>
      </c>
      <c r="B2" s="66"/>
      <c r="C2" s="66"/>
      <c r="D2" s="66"/>
      <c r="E2" s="66"/>
      <c r="F2" s="66"/>
      <c r="G2" s="66"/>
      <c r="H2" s="66"/>
      <c r="I2" s="66"/>
      <c r="J2" s="66"/>
      <c r="K2" s="66"/>
      <c r="L2" s="66"/>
      <c r="M2" s="66"/>
      <c r="N2" s="66"/>
      <c r="O2" s="66"/>
      <c r="P2" s="66"/>
      <c r="Q2" s="66"/>
      <c r="R2" s="66"/>
      <c r="S2" s="66"/>
      <c r="T2" s="1100"/>
      <c r="U2" s="1100"/>
      <c r="V2" s="1100"/>
      <c r="W2" s="1100"/>
      <c r="X2" s="1100"/>
      <c r="Y2" s="1100"/>
      <c r="Z2" s="1100"/>
      <c r="AA2" s="908"/>
      <c r="AB2" s="863"/>
      <c r="AC2" s="863"/>
      <c r="AD2" s="863"/>
      <c r="AE2" s="863"/>
      <c r="AF2" s="863"/>
      <c r="AG2" s="863"/>
      <c r="AH2" s="863"/>
      <c r="AI2" s="863"/>
      <c r="AJ2" s="863"/>
      <c r="AK2" s="863"/>
      <c r="AL2" s="863"/>
    </row>
    <row r="3" spans="1:38" ht="29.25" customHeight="1">
      <c r="A3" s="66" t="s">
        <v>1673</v>
      </c>
      <c r="B3" s="66"/>
      <c r="C3" s="66"/>
      <c r="D3" s="66"/>
      <c r="E3" s="66"/>
      <c r="F3" s="66"/>
      <c r="G3" s="66"/>
      <c r="H3" s="66"/>
      <c r="I3" s="66"/>
      <c r="J3" s="66"/>
      <c r="K3" s="66"/>
      <c r="L3" s="66"/>
      <c r="M3" s="66"/>
      <c r="N3" s="66"/>
      <c r="O3" s="66"/>
      <c r="P3" s="66"/>
      <c r="Q3" s="66"/>
      <c r="R3" s="66"/>
      <c r="S3" s="66"/>
      <c r="T3" s="66"/>
      <c r="U3" s="66"/>
      <c r="V3" s="66"/>
      <c r="W3" s="66"/>
      <c r="X3" s="66"/>
      <c r="Y3" s="66"/>
      <c r="Z3" s="66"/>
      <c r="AA3" s="1035"/>
      <c r="AB3" s="863"/>
      <c r="AC3" s="863"/>
      <c r="AD3" s="863"/>
      <c r="AE3" s="863"/>
      <c r="AF3" s="863"/>
      <c r="AG3" s="863"/>
      <c r="AH3" s="863"/>
      <c r="AI3" s="863"/>
      <c r="AJ3" s="863"/>
      <c r="AK3" s="863"/>
      <c r="AL3" s="863"/>
    </row>
    <row r="4" spans="1:38" ht="30"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868"/>
      <c r="AB4" s="863"/>
      <c r="AC4" s="863"/>
      <c r="AD4" s="863"/>
      <c r="AE4" s="863"/>
      <c r="AF4" s="863"/>
      <c r="AG4" s="863"/>
      <c r="AH4" s="863"/>
      <c r="AI4" s="863"/>
      <c r="AJ4" s="863"/>
      <c r="AK4" s="863"/>
      <c r="AL4" s="863"/>
    </row>
    <row r="5" spans="1:38" ht="18" customHeight="1">
      <c r="A5" s="59" t="str">
        <f>'Page 5'!A5</f>
        <v>A.</v>
      </c>
      <c r="B5" s="59" t="str">
        <f>'Page 5'!B5</f>
        <v xml:space="preserve">Project Name </v>
      </c>
      <c r="C5" s="59"/>
      <c r="D5" s="59"/>
      <c r="E5" s="59"/>
      <c r="F5" s="1450">
        <f>'10% Package Page 4'!F5</f>
        <v>0</v>
      </c>
      <c r="G5" s="1450"/>
      <c r="H5" s="1450"/>
      <c r="I5" s="1450"/>
      <c r="J5" s="1450"/>
      <c r="K5" s="1450"/>
      <c r="L5" s="1450"/>
      <c r="M5" s="1450"/>
      <c r="N5" s="1450"/>
      <c r="O5" s="1450"/>
      <c r="P5" s="1450"/>
      <c r="Q5" s="1450"/>
      <c r="R5" s="1450"/>
      <c r="S5" s="1450"/>
      <c r="T5" s="1450"/>
      <c r="U5" s="1450"/>
      <c r="V5" s="1450"/>
      <c r="W5" s="1450"/>
      <c r="X5" s="1450"/>
      <c r="Y5" s="1450"/>
      <c r="Z5" s="1450"/>
    </row>
    <row r="6" spans="1:38" ht="18" customHeight="1">
      <c r="A6" s="59"/>
      <c r="B6" s="59" t="str">
        <f>'Page 5'!B6</f>
        <v xml:space="preserve">Site Street Address </v>
      </c>
      <c r="C6" s="59"/>
      <c r="D6" s="59"/>
      <c r="E6" s="59"/>
      <c r="F6" s="59"/>
      <c r="G6" s="2120">
        <f>'10% Package Page 4'!G6</f>
        <v>0</v>
      </c>
      <c r="H6" s="2120"/>
      <c r="I6" s="2120"/>
      <c r="J6" s="2120"/>
      <c r="K6" s="2120"/>
      <c r="L6" s="2120"/>
      <c r="M6" s="2120"/>
      <c r="N6" s="2120"/>
      <c r="O6" s="2120"/>
      <c r="P6" s="2120"/>
      <c r="Q6" s="2120"/>
      <c r="R6" s="2120"/>
      <c r="S6" s="2120"/>
      <c r="T6" s="2120"/>
      <c r="U6" s="2120"/>
      <c r="V6" s="2120"/>
      <c r="W6" s="2120"/>
      <c r="X6" s="2120"/>
      <c r="Y6" s="2120"/>
      <c r="Z6" s="2120"/>
    </row>
    <row r="7" spans="1:38" ht="18" customHeight="1">
      <c r="A7" s="59"/>
      <c r="B7" s="59" t="str">
        <f>'Page 5'!B7</f>
        <v xml:space="preserve">City </v>
      </c>
      <c r="C7" s="59"/>
      <c r="D7" s="1450">
        <f>'10% Package Page 4'!D7</f>
        <v>0</v>
      </c>
      <c r="E7" s="1450"/>
      <c r="F7" s="1450"/>
      <c r="G7" s="1450"/>
      <c r="H7" s="1450"/>
      <c r="I7" s="1450"/>
      <c r="J7" s="1450"/>
      <c r="K7" s="59" t="str">
        <f>'Page 5'!K7</f>
        <v>County</v>
      </c>
      <c r="L7" s="59"/>
      <c r="M7" s="2120">
        <f>'10% Package Page 4'!M7</f>
        <v>0</v>
      </c>
      <c r="N7" s="2120"/>
      <c r="O7" s="2120"/>
      <c r="P7" s="2120"/>
      <c r="Q7" s="2120"/>
      <c r="R7" s="2120"/>
      <c r="S7" s="2120"/>
      <c r="T7" s="2120"/>
      <c r="U7" s="59"/>
      <c r="V7" s="59"/>
      <c r="W7" s="386" t="str">
        <f>'Page 5'!V7</f>
        <v xml:space="preserve">Zip Code </v>
      </c>
      <c r="X7" s="2120">
        <f>'10% Package Page 4'!X7</f>
        <v>0</v>
      </c>
      <c r="Y7" s="2120"/>
      <c r="Z7" s="2120"/>
    </row>
    <row r="8" spans="1:38">
      <c r="A8" s="59"/>
      <c r="B8" s="59"/>
      <c r="C8" s="59"/>
      <c r="D8" s="59"/>
      <c r="E8" s="59"/>
      <c r="F8" s="59"/>
      <c r="G8" s="59"/>
      <c r="H8" s="59"/>
      <c r="I8" s="59"/>
      <c r="J8" s="59"/>
      <c r="K8" s="59"/>
      <c r="L8" s="59"/>
      <c r="M8" s="59"/>
      <c r="N8" s="59"/>
      <c r="O8" s="59"/>
      <c r="P8" s="59"/>
      <c r="Q8" s="59"/>
      <c r="R8" s="59"/>
      <c r="S8" s="59"/>
      <c r="T8" s="59"/>
      <c r="U8" s="59"/>
      <c r="V8" s="59"/>
      <c r="W8" s="59"/>
      <c r="X8" s="59"/>
      <c r="Y8" s="59"/>
      <c r="Z8" s="59"/>
    </row>
    <row r="9" spans="1:38">
      <c r="A9" s="59" t="s">
        <v>2023</v>
      </c>
      <c r="B9" s="59" t="s">
        <v>1189</v>
      </c>
      <c r="C9" s="59"/>
      <c r="D9" s="59"/>
      <c r="E9" s="59"/>
      <c r="F9" s="59"/>
      <c r="G9" s="59"/>
      <c r="H9" s="59"/>
      <c r="I9" s="59"/>
      <c r="J9" s="59"/>
      <c r="K9" s="59"/>
      <c r="L9" s="59"/>
      <c r="M9" s="1442">
        <f>'10% Package Page 4'!K9</f>
        <v>0</v>
      </c>
      <c r="N9" s="1442"/>
      <c r="O9" s="1442"/>
      <c r="P9" s="1442"/>
      <c r="Q9" s="868">
        <f>'Page 5'!AC10</f>
        <v>0</v>
      </c>
      <c r="R9" s="59"/>
      <c r="S9" s="59"/>
      <c r="T9" s="59"/>
      <c r="U9" s="59"/>
      <c r="V9" s="59"/>
      <c r="W9" s="59"/>
      <c r="X9" s="59"/>
      <c r="Y9" s="59"/>
      <c r="Z9" s="59"/>
    </row>
    <row r="10" spans="1:38">
      <c r="A10" s="59"/>
      <c r="B10" s="59"/>
      <c r="C10" s="59"/>
      <c r="D10" s="59"/>
      <c r="E10" s="59"/>
      <c r="F10" s="59"/>
      <c r="G10" s="59"/>
      <c r="H10" s="59"/>
      <c r="I10" s="59"/>
      <c r="J10" s="59"/>
      <c r="K10" s="59"/>
      <c r="L10" s="59"/>
      <c r="M10" s="59"/>
      <c r="N10" s="59"/>
      <c r="O10" s="59"/>
      <c r="P10" s="59"/>
      <c r="Q10" s="868"/>
      <c r="R10" s="59"/>
      <c r="S10" s="59"/>
      <c r="T10" s="59"/>
      <c r="U10" s="59"/>
      <c r="V10" s="59"/>
      <c r="W10" s="59"/>
      <c r="X10" s="59"/>
      <c r="Y10" s="59"/>
      <c r="Z10" s="59"/>
    </row>
    <row r="11" spans="1:38">
      <c r="A11" s="59" t="s">
        <v>1878</v>
      </c>
      <c r="B11" s="59" t="s">
        <v>1050</v>
      </c>
      <c r="C11" s="59"/>
      <c r="D11" s="59"/>
      <c r="E11" s="59"/>
      <c r="F11" s="59"/>
      <c r="G11" s="59"/>
      <c r="H11" s="59"/>
      <c r="I11" s="59"/>
      <c r="J11" s="59"/>
      <c r="K11" s="59"/>
      <c r="L11" s="59"/>
      <c r="M11" s="1442"/>
      <c r="N11" s="1442"/>
      <c r="O11" s="1442"/>
      <c r="P11" s="1442"/>
      <c r="Q11" s="868">
        <f>'Page 5'!AC15</f>
        <v>0</v>
      </c>
      <c r="R11" s="59"/>
      <c r="S11" s="59"/>
      <c r="T11" s="59"/>
      <c r="U11" s="59"/>
      <c r="V11" s="59"/>
      <c r="W11" s="59"/>
      <c r="X11" s="59"/>
      <c r="Y11" s="59"/>
      <c r="Z11" s="59"/>
    </row>
    <row r="12" spans="1:38" ht="7.5" customHeight="1">
      <c r="A12" s="59"/>
      <c r="B12" s="59"/>
      <c r="C12" s="59"/>
      <c r="D12" s="59"/>
      <c r="E12" s="59"/>
      <c r="F12" s="59"/>
      <c r="G12" s="59"/>
      <c r="H12" s="59"/>
      <c r="I12" s="59"/>
      <c r="J12" s="59"/>
      <c r="K12" s="59"/>
      <c r="L12" s="59"/>
      <c r="M12" s="59"/>
      <c r="N12" s="59"/>
      <c r="O12" s="59"/>
      <c r="P12" s="59"/>
      <c r="Q12" s="1101"/>
      <c r="R12" s="1101"/>
      <c r="S12" s="1101"/>
      <c r="T12" s="1101"/>
      <c r="U12" s="59"/>
      <c r="V12" s="59"/>
      <c r="W12" s="59"/>
      <c r="X12" s="59"/>
      <c r="Y12" s="59"/>
      <c r="Z12" s="59"/>
    </row>
    <row r="13" spans="1:38">
      <c r="A13" s="59"/>
      <c r="B13" s="59" t="s">
        <v>2377</v>
      </c>
      <c r="C13" s="59"/>
      <c r="D13" s="59"/>
      <c r="E13" s="59"/>
      <c r="F13" s="59"/>
      <c r="G13" s="59"/>
      <c r="H13" s="59"/>
      <c r="I13" s="59"/>
      <c r="J13" s="59"/>
      <c r="K13" s="59"/>
      <c r="L13" s="59"/>
      <c r="M13" s="1442"/>
      <c r="N13" s="1442"/>
      <c r="O13" s="1442"/>
      <c r="P13" s="1442"/>
      <c r="Q13" s="59"/>
      <c r="R13" s="59"/>
      <c r="S13" s="59"/>
      <c r="T13" s="59"/>
      <c r="U13" s="59"/>
      <c r="V13" s="59"/>
      <c r="W13" s="59"/>
      <c r="X13" s="59"/>
      <c r="Y13" s="59"/>
      <c r="Z13" s="59"/>
    </row>
    <row r="14" spans="1:38">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row>
    <row r="15" spans="1:38">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row>
    <row r="16" spans="1:38">
      <c r="A16" s="59" t="s">
        <v>957</v>
      </c>
      <c r="B16" s="59" t="s">
        <v>1051</v>
      </c>
      <c r="C16" s="59"/>
      <c r="D16" s="59"/>
      <c r="E16" s="59"/>
      <c r="F16" s="59"/>
      <c r="G16" s="59"/>
      <c r="H16" s="59"/>
      <c r="I16" s="59"/>
      <c r="J16" s="59"/>
      <c r="K16" s="59"/>
      <c r="L16" s="59"/>
      <c r="M16" s="59"/>
      <c r="N16" s="59"/>
      <c r="O16" s="59"/>
      <c r="P16" s="59"/>
      <c r="Q16" s="59"/>
      <c r="R16" s="59"/>
      <c r="S16" s="59"/>
      <c r="T16" s="59"/>
      <c r="U16" s="59"/>
      <c r="V16" s="59"/>
      <c r="W16" s="59"/>
      <c r="X16" s="59"/>
      <c r="Y16" s="59"/>
      <c r="Z16" s="59"/>
    </row>
    <row r="17" spans="1:26">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row>
    <row r="18" spans="1:26">
      <c r="A18" s="241"/>
      <c r="B18" s="1512"/>
      <c r="C18" s="1512"/>
      <c r="D18" s="61" t="s">
        <v>1052</v>
      </c>
      <c r="E18" s="59"/>
      <c r="F18" s="59"/>
      <c r="G18" s="59"/>
      <c r="H18" s="59"/>
      <c r="I18" s="59"/>
      <c r="J18" s="59"/>
      <c r="K18" s="59"/>
      <c r="L18" s="59"/>
      <c r="M18" s="59"/>
      <c r="N18" s="59"/>
      <c r="O18" s="59"/>
      <c r="P18" s="59"/>
      <c r="Q18" s="59"/>
      <c r="R18" s="59"/>
      <c r="S18" s="59"/>
      <c r="T18" s="59"/>
      <c r="U18" s="59"/>
      <c r="V18" s="59"/>
      <c r="W18" s="59"/>
      <c r="X18" s="59"/>
      <c r="Y18" s="59"/>
      <c r="Z18" s="59"/>
    </row>
    <row r="19" spans="1:26">
      <c r="A19" s="61"/>
      <c r="B19" s="241"/>
      <c r="C19" s="241"/>
      <c r="D19" s="241"/>
      <c r="E19" s="59"/>
      <c r="F19" s="59"/>
      <c r="G19" s="59"/>
      <c r="H19" s="59"/>
      <c r="I19" s="59"/>
      <c r="J19" s="59"/>
      <c r="K19" s="59"/>
      <c r="L19" s="59"/>
      <c r="M19" s="59"/>
      <c r="N19" s="59"/>
      <c r="O19" s="59"/>
      <c r="P19" s="59"/>
      <c r="Q19" s="59"/>
      <c r="R19" s="59"/>
      <c r="S19" s="59"/>
      <c r="T19" s="59"/>
      <c r="U19" s="59"/>
      <c r="V19" s="59"/>
      <c r="W19" s="59"/>
      <c r="X19" s="59"/>
      <c r="Y19" s="59"/>
      <c r="Z19" s="59"/>
    </row>
    <row r="20" spans="1:26">
      <c r="A20" s="241"/>
      <c r="B20" s="1512"/>
      <c r="C20" s="1512"/>
      <c r="D20" s="61" t="s">
        <v>1053</v>
      </c>
      <c r="E20" s="59"/>
      <c r="F20" s="59"/>
      <c r="G20" s="59"/>
      <c r="H20" s="59"/>
      <c r="I20" s="59"/>
      <c r="J20" s="59"/>
      <c r="K20" s="59"/>
      <c r="L20" s="59"/>
      <c r="M20" s="59"/>
      <c r="N20" s="59"/>
      <c r="O20" s="59"/>
      <c r="P20" s="59"/>
      <c r="Q20" s="59"/>
      <c r="R20" s="59"/>
      <c r="S20" s="59"/>
      <c r="T20" s="59"/>
      <c r="U20" s="59"/>
      <c r="V20" s="59"/>
      <c r="W20" s="59"/>
      <c r="X20" s="59"/>
      <c r="Y20" s="59"/>
      <c r="Z20" s="59"/>
    </row>
    <row r="21" spans="1:26">
      <c r="A21" s="61"/>
      <c r="B21" s="241"/>
      <c r="C21" s="241"/>
      <c r="D21" s="241"/>
      <c r="E21" s="59"/>
      <c r="F21" s="59"/>
      <c r="G21" s="59"/>
      <c r="H21" s="59"/>
      <c r="I21" s="59"/>
      <c r="J21" s="59"/>
      <c r="K21" s="59"/>
      <c r="L21" s="59"/>
      <c r="M21" s="59"/>
      <c r="N21" s="59"/>
      <c r="O21" s="59"/>
      <c r="P21" s="59"/>
      <c r="Q21" s="59"/>
      <c r="R21" s="59"/>
      <c r="S21" s="59"/>
      <c r="T21" s="59"/>
      <c r="U21" s="59"/>
      <c r="V21" s="59"/>
      <c r="W21" s="59"/>
      <c r="X21" s="59"/>
      <c r="Y21" s="59"/>
      <c r="Z21" s="59"/>
    </row>
    <row r="22" spans="1:26">
      <c r="A22" s="61" t="s">
        <v>716</v>
      </c>
      <c r="B22" s="1512"/>
      <c r="C22" s="1512"/>
      <c r="D22" s="61" t="s">
        <v>1054</v>
      </c>
      <c r="E22" s="59"/>
      <c r="F22" s="59"/>
      <c r="G22" s="59"/>
      <c r="H22" s="59"/>
      <c r="I22" s="59"/>
      <c r="J22" s="59"/>
      <c r="K22" s="59"/>
      <c r="L22" s="59"/>
      <c r="M22" s="59"/>
      <c r="N22" s="59"/>
      <c r="O22" s="59"/>
      <c r="P22" s="59"/>
      <c r="Q22" s="59"/>
      <c r="R22" s="59"/>
      <c r="S22" s="59"/>
      <c r="T22" s="59"/>
      <c r="U22" s="59"/>
      <c r="V22" s="59"/>
      <c r="W22" s="59"/>
      <c r="X22" s="59"/>
      <c r="Y22" s="59"/>
      <c r="Z22" s="59"/>
    </row>
    <row r="23" spans="1:26">
      <c r="A23" s="61"/>
      <c r="B23" s="241"/>
      <c r="C23" s="241"/>
      <c r="D23" s="241"/>
      <c r="E23" s="59"/>
      <c r="F23" s="59"/>
      <c r="G23" s="59"/>
      <c r="H23" s="59"/>
      <c r="I23" s="59"/>
      <c r="J23" s="59"/>
      <c r="K23" s="59"/>
      <c r="L23" s="59"/>
      <c r="M23" s="59"/>
      <c r="N23" s="59"/>
      <c r="O23" s="59"/>
      <c r="P23" s="59"/>
      <c r="Q23" s="59"/>
      <c r="R23" s="59"/>
      <c r="S23" s="59"/>
      <c r="T23" s="59"/>
      <c r="U23" s="59"/>
      <c r="V23" s="59"/>
      <c r="W23" s="59"/>
      <c r="X23" s="59"/>
      <c r="Y23" s="59"/>
      <c r="Z23" s="59"/>
    </row>
    <row r="24" spans="1:26">
      <c r="A24" s="241"/>
      <c r="B24" s="1512"/>
      <c r="C24" s="1512"/>
      <c r="D24" s="61" t="s">
        <v>30</v>
      </c>
      <c r="E24" s="59"/>
      <c r="F24" s="59"/>
      <c r="G24" s="59"/>
      <c r="H24" s="59"/>
      <c r="I24" s="59"/>
      <c r="J24" s="59"/>
      <c r="K24" s="59"/>
      <c r="L24" s="59"/>
      <c r="M24" s="59"/>
      <c r="N24" s="59"/>
      <c r="O24" s="59"/>
      <c r="P24" s="59"/>
      <c r="Q24" s="59"/>
      <c r="R24" s="59"/>
      <c r="S24" s="59"/>
      <c r="T24" s="59"/>
      <c r="U24" s="59"/>
      <c r="V24" s="59"/>
      <c r="W24" s="59"/>
      <c r="X24" s="59"/>
      <c r="Y24" s="59"/>
      <c r="Z24" s="59"/>
    </row>
    <row r="25" spans="1:26">
      <c r="A25" s="241"/>
      <c r="B25" s="1512"/>
      <c r="C25" s="1512"/>
      <c r="D25" s="61" t="s">
        <v>1055</v>
      </c>
      <c r="E25" s="59"/>
      <c r="F25" s="59"/>
      <c r="G25" s="59"/>
      <c r="H25" s="59"/>
      <c r="I25" s="59"/>
      <c r="J25" s="59"/>
      <c r="K25" s="59"/>
      <c r="L25" s="59"/>
      <c r="M25" s="59"/>
      <c r="N25" s="59"/>
      <c r="O25" s="59"/>
      <c r="P25" s="59"/>
      <c r="Q25" s="59"/>
      <c r="R25" s="59"/>
      <c r="S25" s="59"/>
      <c r="T25" s="59"/>
      <c r="U25" s="59"/>
      <c r="V25" s="59"/>
      <c r="W25" s="59"/>
      <c r="X25" s="59"/>
      <c r="Y25" s="59"/>
      <c r="Z25" s="59"/>
    </row>
    <row r="26" spans="1:26">
      <c r="A26" s="61"/>
      <c r="B26" s="241"/>
      <c r="C26" s="241"/>
      <c r="D26" s="241"/>
      <c r="E26" s="59"/>
      <c r="F26" s="59"/>
      <c r="G26" s="59"/>
      <c r="H26" s="59"/>
      <c r="I26" s="59"/>
      <c r="J26" s="59"/>
      <c r="K26" s="59"/>
      <c r="L26" s="59"/>
      <c r="M26" s="59"/>
      <c r="N26" s="59"/>
      <c r="O26" s="59"/>
      <c r="P26" s="59"/>
      <c r="Q26" s="59"/>
      <c r="R26" s="59"/>
      <c r="S26" s="59"/>
      <c r="T26" s="59"/>
      <c r="U26" s="59"/>
      <c r="V26" s="59"/>
      <c r="W26" s="59"/>
      <c r="X26" s="59"/>
      <c r="Y26" s="59"/>
      <c r="Z26" s="59"/>
    </row>
    <row r="27" spans="1:26">
      <c r="A27" s="241"/>
      <c r="B27" s="1512"/>
      <c r="C27" s="1512"/>
      <c r="D27" s="61" t="s">
        <v>31</v>
      </c>
      <c r="E27" s="59"/>
      <c r="F27" s="59"/>
      <c r="G27" s="59"/>
      <c r="H27" s="59"/>
      <c r="I27" s="59"/>
      <c r="J27" s="59"/>
      <c r="K27" s="59"/>
      <c r="L27" s="59"/>
      <c r="M27" s="59"/>
      <c r="N27" s="59"/>
      <c r="O27" s="59"/>
      <c r="P27" s="59"/>
      <c r="Q27" s="59"/>
      <c r="R27" s="59"/>
      <c r="S27" s="59"/>
      <c r="T27" s="59"/>
      <c r="U27" s="59"/>
      <c r="V27" s="59"/>
      <c r="W27" s="59"/>
      <c r="X27" s="59"/>
      <c r="Y27" s="59"/>
      <c r="Z27" s="59"/>
    </row>
    <row r="28" spans="1:26">
      <c r="A28" s="241"/>
      <c r="B28" s="1512"/>
      <c r="C28" s="1512"/>
      <c r="D28" s="61" t="s">
        <v>1055</v>
      </c>
      <c r="E28" s="59"/>
      <c r="F28" s="59"/>
      <c r="G28" s="59"/>
      <c r="H28" s="59"/>
      <c r="I28" s="59"/>
      <c r="J28" s="59"/>
      <c r="K28" s="59"/>
      <c r="L28" s="59"/>
      <c r="M28" s="59"/>
      <c r="N28" s="59"/>
      <c r="O28" s="59"/>
      <c r="P28" s="59"/>
      <c r="Q28" s="59"/>
      <c r="R28" s="59"/>
      <c r="S28" s="59"/>
      <c r="T28" s="59"/>
      <c r="U28" s="59"/>
      <c r="V28" s="59"/>
      <c r="W28" s="59"/>
      <c r="X28" s="59"/>
      <c r="Y28" s="59"/>
      <c r="Z28" s="59"/>
    </row>
    <row r="29" spans="1:26">
      <c r="A29" s="61"/>
      <c r="B29" s="241"/>
      <c r="C29" s="241"/>
      <c r="D29" s="241"/>
      <c r="E29" s="59"/>
      <c r="F29" s="59"/>
      <c r="G29" s="59"/>
      <c r="H29" s="59"/>
      <c r="I29" s="59"/>
      <c r="J29" s="59"/>
      <c r="K29" s="59"/>
      <c r="L29" s="59"/>
      <c r="M29" s="59"/>
      <c r="N29" s="59"/>
      <c r="O29" s="59"/>
      <c r="P29" s="59"/>
      <c r="Q29" s="59"/>
      <c r="R29" s="59"/>
      <c r="S29" s="59"/>
      <c r="T29" s="59"/>
      <c r="U29" s="59"/>
      <c r="V29" s="59"/>
      <c r="W29" s="59"/>
      <c r="X29" s="59"/>
      <c r="Y29" s="59"/>
      <c r="Z29" s="59"/>
    </row>
    <row r="30" spans="1:26">
      <c r="A30" s="241"/>
      <c r="B30" s="1512"/>
      <c r="C30" s="1512"/>
      <c r="D30" s="61" t="s">
        <v>1056</v>
      </c>
      <c r="E30" s="59"/>
      <c r="F30" s="59"/>
      <c r="G30" s="59"/>
      <c r="H30" s="59"/>
      <c r="I30" s="59"/>
      <c r="J30" s="59"/>
      <c r="K30" s="59"/>
      <c r="L30" s="59"/>
      <c r="M30" s="59"/>
      <c r="N30" s="59"/>
      <c r="O30" s="59"/>
      <c r="P30" s="59"/>
      <c r="Q30" s="59"/>
      <c r="R30" s="59"/>
      <c r="S30" s="59"/>
      <c r="T30" s="59"/>
      <c r="U30" s="59"/>
      <c r="V30" s="59"/>
      <c r="W30" s="59"/>
      <c r="X30" s="59"/>
      <c r="Y30" s="59"/>
      <c r="Z30" s="59"/>
    </row>
    <row r="31" spans="1:26">
      <c r="A31" s="241"/>
      <c r="B31" s="1499"/>
      <c r="C31" s="1499"/>
      <c r="D31" s="61" t="s">
        <v>1055</v>
      </c>
      <c r="E31" s="59"/>
      <c r="F31" s="59"/>
      <c r="G31" s="59"/>
      <c r="H31" s="59"/>
      <c r="I31" s="59"/>
      <c r="J31" s="59"/>
      <c r="K31" s="59"/>
      <c r="L31" s="59"/>
      <c r="M31" s="59"/>
      <c r="N31" s="59"/>
      <c r="O31" s="59"/>
      <c r="P31" s="59"/>
      <c r="Q31" s="59"/>
      <c r="R31" s="59"/>
      <c r="S31" s="59"/>
      <c r="T31" s="59"/>
      <c r="U31" s="59"/>
      <c r="V31" s="59"/>
      <c r="W31" s="59"/>
      <c r="X31" s="59"/>
      <c r="Y31" s="59"/>
      <c r="Z31" s="59"/>
    </row>
    <row r="32" spans="1:26">
      <c r="A32" s="61"/>
      <c r="B32" s="182"/>
      <c r="C32" s="241"/>
      <c r="D32" s="241"/>
      <c r="E32" s="59"/>
      <c r="F32" s="59"/>
      <c r="G32" s="59"/>
      <c r="H32" s="59"/>
      <c r="I32" s="59"/>
      <c r="J32" s="59"/>
      <c r="K32" s="59"/>
      <c r="L32" s="59"/>
      <c r="M32" s="59"/>
      <c r="N32" s="59"/>
      <c r="O32" s="59"/>
      <c r="P32" s="59"/>
      <c r="Q32" s="59"/>
      <c r="R32" s="59"/>
      <c r="S32" s="59"/>
      <c r="T32" s="59"/>
      <c r="U32" s="59"/>
      <c r="V32" s="59"/>
      <c r="W32" s="59"/>
      <c r="X32" s="59"/>
      <c r="Y32" s="59"/>
      <c r="Z32" s="59"/>
    </row>
    <row r="33" spans="1:26">
      <c r="A33" s="241"/>
      <c r="B33" s="1512"/>
      <c r="C33" s="1512"/>
      <c r="D33" s="61" t="s">
        <v>1057</v>
      </c>
      <c r="E33" s="59"/>
      <c r="F33" s="59"/>
      <c r="G33" s="59"/>
      <c r="H33" s="59"/>
      <c r="I33" s="59"/>
      <c r="J33" s="59"/>
      <c r="K33" s="59"/>
      <c r="L33" s="59"/>
      <c r="M33" s="59"/>
      <c r="N33" s="59"/>
      <c r="O33" s="59"/>
      <c r="P33" s="59"/>
      <c r="Q33" s="59"/>
      <c r="R33" s="59"/>
      <c r="S33" s="59"/>
      <c r="T33" s="59"/>
      <c r="U33" s="59"/>
      <c r="V33" s="59"/>
      <c r="W33" s="59"/>
      <c r="X33" s="59"/>
      <c r="Y33" s="59"/>
      <c r="Z33" s="59"/>
    </row>
    <row r="34" spans="1:26">
      <c r="A34" s="241"/>
      <c r="B34" s="1512"/>
      <c r="C34" s="1512"/>
      <c r="D34" s="61" t="s">
        <v>1055</v>
      </c>
      <c r="E34" s="59"/>
      <c r="F34" s="59"/>
      <c r="G34" s="59"/>
      <c r="H34" s="59"/>
      <c r="I34" s="59"/>
      <c r="J34" s="59"/>
      <c r="K34" s="59"/>
      <c r="L34" s="59"/>
      <c r="M34" s="59"/>
      <c r="N34" s="59"/>
      <c r="O34" s="59"/>
      <c r="P34" s="59"/>
      <c r="Q34" s="59"/>
      <c r="R34" s="59"/>
      <c r="S34" s="59"/>
      <c r="T34" s="59"/>
      <c r="U34" s="59"/>
      <c r="V34" s="59"/>
      <c r="W34" s="59"/>
      <c r="X34" s="59"/>
      <c r="Y34" s="59"/>
      <c r="Z34" s="59"/>
    </row>
    <row r="35" spans="1:26">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sheetData>
  <sheetProtection password="FEF7" sheet="1" objects="1" scenarios="1"/>
  <mergeCells count="20">
    <mergeCell ref="B30:C30"/>
    <mergeCell ref="B31:C31"/>
    <mergeCell ref="B33:C33"/>
    <mergeCell ref="B34:C34"/>
    <mergeCell ref="M13:P13"/>
    <mergeCell ref="B18:C18"/>
    <mergeCell ref="B20:C20"/>
    <mergeCell ref="B22:C22"/>
    <mergeCell ref="B24:C24"/>
    <mergeCell ref="B25:C25"/>
    <mergeCell ref="B27:C27"/>
    <mergeCell ref="B28:C28"/>
    <mergeCell ref="M9:P9"/>
    <mergeCell ref="M11:P11"/>
    <mergeCell ref="S1:Z1"/>
    <mergeCell ref="F5:Z5"/>
    <mergeCell ref="G6:Z6"/>
    <mergeCell ref="D7:J7"/>
    <mergeCell ref="M7:T7"/>
    <mergeCell ref="X7:Z7"/>
  </mergeCells>
  <phoneticPr fontId="5" type="noConversion"/>
  <conditionalFormatting sqref="B11:P13">
    <cfRule type="expression" dxfId="154" priority="1" stopIfTrue="1">
      <formula>$Q$11=1</formula>
    </cfRule>
  </conditionalFormatting>
  <conditionalFormatting sqref="B9:P9">
    <cfRule type="expression" dxfId="153" priority="2" stopIfTrue="1">
      <formula>$Q$9=1</formula>
    </cfRule>
  </conditionalFormatting>
  <pageMargins left="0.5" right="0.5" top="1" bottom="0.75" header="0.5" footer="0.5"/>
  <pageSetup orientation="portrait" r:id="rId1"/>
  <headerFooter alignWithMargins="0">
    <oddFooter>&amp;C&amp;A</oddFooter>
  </headerFooter>
</worksheet>
</file>

<file path=xl/worksheets/sheet74.xml><?xml version="1.0" encoding="utf-8"?>
<worksheet xmlns="http://schemas.openxmlformats.org/spreadsheetml/2006/main" xmlns:r="http://schemas.openxmlformats.org/officeDocument/2006/relationships">
  <sheetPr>
    <pageSetUpPr autoPageBreaks="0"/>
  </sheetPr>
  <dimension ref="A1:S33"/>
  <sheetViews>
    <sheetView showGridLines="0" showRowColHeaders="0" workbookViewId="0">
      <selection sqref="A1:J1"/>
    </sheetView>
  </sheetViews>
  <sheetFormatPr defaultRowHeight="12.75"/>
  <cols>
    <col min="1" max="1" width="3.85546875" customWidth="1"/>
    <col min="2" max="2" width="4.7109375" customWidth="1"/>
    <col min="3" max="3" width="1.7109375" customWidth="1"/>
    <col min="4" max="4" width="9.28515625" customWidth="1"/>
    <col min="5" max="5" width="10.7109375" customWidth="1"/>
    <col min="6" max="6" width="4.7109375" customWidth="1"/>
    <col min="8" max="8" width="11.85546875" customWidth="1"/>
    <col min="9" max="9" width="4.7109375" customWidth="1"/>
    <col min="10" max="10" width="7.28515625" customWidth="1"/>
    <col min="11" max="11" width="7.7109375" customWidth="1"/>
    <col min="12" max="12" width="1.42578125" customWidth="1"/>
    <col min="13" max="13" width="4.7109375" customWidth="1"/>
    <col min="14" max="14" width="9.28515625" customWidth="1"/>
  </cols>
  <sheetData>
    <row r="1" spans="1:19" ht="15.75">
      <c r="A1" s="83" t="s">
        <v>969</v>
      </c>
      <c r="B1" s="15"/>
      <c r="C1" s="15"/>
      <c r="D1" s="15"/>
      <c r="E1" s="15"/>
      <c r="F1" s="15"/>
      <c r="G1" s="15"/>
      <c r="H1" s="15"/>
      <c r="I1" s="15"/>
      <c r="J1" s="15"/>
      <c r="K1" s="15"/>
      <c r="L1" s="15"/>
      <c r="M1" s="15"/>
      <c r="N1" s="15"/>
      <c r="O1" s="861"/>
      <c r="P1" s="861"/>
      <c r="Q1" s="861"/>
      <c r="R1" s="861"/>
      <c r="S1" s="861"/>
    </row>
    <row r="2" spans="1:19" ht="15.75">
      <c r="A2" s="9"/>
      <c r="O2" s="861"/>
      <c r="P2" s="861"/>
      <c r="Q2" s="861"/>
      <c r="R2" s="861"/>
      <c r="S2" s="861"/>
    </row>
    <row r="3" spans="1:19" ht="15.75">
      <c r="B3" s="11" t="s">
        <v>2223</v>
      </c>
      <c r="C3" s="11"/>
      <c r="O3" s="861"/>
      <c r="P3" s="861"/>
      <c r="Q3" s="861"/>
      <c r="R3" s="861"/>
      <c r="S3" s="861"/>
    </row>
    <row r="4" spans="1:19" ht="15.75">
      <c r="B4" s="11" t="s">
        <v>2224</v>
      </c>
      <c r="C4" s="11"/>
      <c r="O4" s="861"/>
      <c r="P4" s="861"/>
      <c r="Q4" s="861"/>
      <c r="R4" s="861"/>
      <c r="S4" s="861"/>
    </row>
    <row r="5" spans="1:19" ht="15.75">
      <c r="B5" s="82" t="s">
        <v>2225</v>
      </c>
      <c r="C5" s="11"/>
      <c r="O5" s="861"/>
      <c r="P5" s="861"/>
      <c r="Q5" s="861"/>
      <c r="R5" s="861"/>
      <c r="S5" s="861"/>
    </row>
    <row r="6" spans="1:19" ht="15.75">
      <c r="B6" s="52" t="s">
        <v>671</v>
      </c>
      <c r="C6" s="11"/>
      <c r="O6" s="861"/>
      <c r="P6" s="861"/>
      <c r="Q6" s="861"/>
      <c r="R6" s="861"/>
      <c r="S6" s="861"/>
    </row>
    <row r="7" spans="1:19" ht="15.75">
      <c r="A7" s="52"/>
      <c r="O7" s="861"/>
      <c r="P7" s="861"/>
      <c r="Q7" s="861"/>
      <c r="R7" s="861"/>
      <c r="S7" s="861"/>
    </row>
    <row r="8" spans="1:19" ht="15.75">
      <c r="A8" s="11" t="s">
        <v>1674</v>
      </c>
      <c r="B8" s="11" t="s">
        <v>970</v>
      </c>
      <c r="C8" s="11"/>
      <c r="D8" s="13"/>
      <c r="E8" s="2124">
        <f>'10% Package Page 5'!E8</f>
        <v>0</v>
      </c>
      <c r="F8" s="2124"/>
      <c r="G8" s="2124"/>
      <c r="H8" s="2124"/>
      <c r="I8" s="2124"/>
      <c r="J8" s="2124"/>
      <c r="K8" s="2124"/>
      <c r="L8" s="2124"/>
      <c r="M8" s="2124"/>
      <c r="N8" s="2124"/>
      <c r="O8" s="861"/>
      <c r="P8" s="861"/>
      <c r="Q8" s="861"/>
      <c r="R8" s="861"/>
      <c r="S8" s="861"/>
    </row>
    <row r="9" spans="1:19" ht="15.75">
      <c r="A9" s="11"/>
      <c r="O9" s="861"/>
      <c r="P9" s="861"/>
      <c r="Q9" s="861"/>
      <c r="R9" s="861"/>
      <c r="S9" s="861"/>
    </row>
    <row r="10" spans="1:19" ht="15.75">
      <c r="B10" s="11" t="s">
        <v>971</v>
      </c>
      <c r="C10" s="11"/>
      <c r="D10" s="79"/>
      <c r="E10" s="1516">
        <f>'10% Package Page 5'!E10</f>
        <v>0</v>
      </c>
      <c r="F10" s="1516"/>
      <c r="G10" s="1516"/>
      <c r="H10" s="1516"/>
      <c r="I10" s="11" t="s">
        <v>2221</v>
      </c>
      <c r="J10" s="11"/>
      <c r="M10" s="1518">
        <f>'10% Package Page 5'!M10</f>
        <v>0</v>
      </c>
      <c r="N10" s="1518"/>
      <c r="O10" s="861"/>
      <c r="P10" s="861"/>
      <c r="Q10" s="861"/>
      <c r="R10" s="861"/>
      <c r="S10" s="861"/>
    </row>
    <row r="11" spans="1:19" ht="15.75">
      <c r="A11" s="11"/>
      <c r="O11" s="861"/>
      <c r="P11" s="861"/>
      <c r="Q11" s="861"/>
      <c r="R11" s="861"/>
      <c r="S11" s="861"/>
    </row>
    <row r="12" spans="1:19" ht="15.75">
      <c r="B12" s="11" t="s">
        <v>972</v>
      </c>
      <c r="C12" s="11"/>
      <c r="E12" s="1510">
        <f>'10% Package Page 5'!E12</f>
        <v>0</v>
      </c>
      <c r="F12" s="1510"/>
      <c r="G12" s="1510"/>
      <c r="H12" s="1510"/>
      <c r="I12" s="1510"/>
      <c r="J12" s="1510"/>
      <c r="K12" s="1510"/>
      <c r="L12" s="1510"/>
      <c r="M12" s="1510"/>
      <c r="N12" s="1510"/>
      <c r="O12" s="861"/>
      <c r="P12" s="861"/>
      <c r="Q12" s="861"/>
      <c r="R12" s="861"/>
      <c r="S12" s="861"/>
    </row>
    <row r="13" spans="1:19" ht="15.75">
      <c r="A13" s="11"/>
      <c r="O13" s="861"/>
      <c r="P13" s="861"/>
      <c r="Q13" s="861"/>
      <c r="R13" s="861"/>
      <c r="S13" s="861"/>
    </row>
    <row r="14" spans="1:19" ht="15.75">
      <c r="B14" s="11" t="s">
        <v>1677</v>
      </c>
      <c r="C14" s="11"/>
      <c r="D14" s="1510">
        <f>'10% Package Page 5'!D14</f>
        <v>0</v>
      </c>
      <c r="E14" s="1510"/>
      <c r="F14" s="1510"/>
      <c r="G14" s="80" t="s">
        <v>973</v>
      </c>
      <c r="H14" s="1510">
        <f>'10% Package Page 5'!H14</f>
        <v>0</v>
      </c>
      <c r="I14" s="1510"/>
      <c r="J14" s="80" t="s">
        <v>974</v>
      </c>
      <c r="K14" s="436">
        <f>'10% Package Page 5'!K14</f>
        <v>0</v>
      </c>
      <c r="M14" s="80" t="s">
        <v>2222</v>
      </c>
      <c r="N14" s="436">
        <f>'10% Package Page 5'!N14</f>
        <v>0</v>
      </c>
      <c r="O14" s="861"/>
      <c r="P14" s="861"/>
      <c r="Q14" s="861"/>
      <c r="R14" s="861"/>
      <c r="S14" s="861"/>
    </row>
    <row r="15" spans="1:19" ht="15.75">
      <c r="A15" s="11"/>
      <c r="O15" s="861"/>
      <c r="P15" s="861"/>
      <c r="Q15" s="861"/>
      <c r="R15" s="861"/>
      <c r="S15" s="861"/>
    </row>
    <row r="16" spans="1:19" ht="15.75">
      <c r="B16" s="11" t="s">
        <v>975</v>
      </c>
      <c r="C16" s="11"/>
      <c r="E16" s="1510">
        <f>'10% Package Page 5'!E16</f>
        <v>0</v>
      </c>
      <c r="F16" s="1510"/>
      <c r="G16" s="1510"/>
      <c r="H16" s="1510"/>
      <c r="I16" s="1510"/>
      <c r="J16" s="1510"/>
      <c r="K16" s="1510"/>
      <c r="L16" s="1510"/>
      <c r="M16" s="1510"/>
      <c r="N16" s="1510"/>
      <c r="O16" s="861"/>
      <c r="P16" s="861"/>
      <c r="Q16" s="861"/>
      <c r="R16" s="861"/>
      <c r="S16" s="861"/>
    </row>
    <row r="17" spans="1:19" ht="15.75">
      <c r="A17" s="11"/>
      <c r="O17" s="861"/>
      <c r="P17" s="861"/>
      <c r="Q17" s="861"/>
      <c r="R17" s="861"/>
      <c r="S17" s="861"/>
    </row>
    <row r="18" spans="1:19" ht="15.75">
      <c r="B18" s="11" t="s">
        <v>976</v>
      </c>
      <c r="C18" s="11"/>
      <c r="D18" s="1510">
        <f>'10% Package Page 5'!D18</f>
        <v>0</v>
      </c>
      <c r="E18" s="1510"/>
      <c r="F18" s="1510"/>
      <c r="G18" s="1510"/>
      <c r="H18" s="1510"/>
      <c r="I18" s="11" t="s">
        <v>977</v>
      </c>
      <c r="J18" s="1516">
        <f>'10% Package Page 5'!J18</f>
        <v>0</v>
      </c>
      <c r="K18" s="1516"/>
      <c r="L18" s="1516"/>
      <c r="M18" s="1516"/>
      <c r="N18" s="1516"/>
      <c r="O18" s="861"/>
      <c r="P18" s="861"/>
      <c r="Q18" s="861"/>
      <c r="R18" s="861"/>
      <c r="S18" s="861"/>
    </row>
    <row r="19" spans="1:19" ht="15.75">
      <c r="A19" s="11"/>
      <c r="O19" s="861"/>
      <c r="P19" s="861"/>
      <c r="Q19" s="861"/>
      <c r="R19" s="861"/>
      <c r="S19" s="861"/>
    </row>
    <row r="20" spans="1:19" ht="15.75">
      <c r="B20" s="11" t="s">
        <v>1213</v>
      </c>
      <c r="C20" s="11"/>
      <c r="E20" s="1510">
        <f>'10% Package Page 5'!E20</f>
        <v>0</v>
      </c>
      <c r="F20" s="1510"/>
      <c r="G20" s="1510"/>
      <c r="H20" s="1510"/>
      <c r="I20" s="1510"/>
      <c r="J20" s="1510"/>
      <c r="K20" s="1510"/>
      <c r="L20" s="1510"/>
      <c r="M20" s="1510"/>
      <c r="N20" s="1510"/>
      <c r="O20" s="861"/>
      <c r="P20" s="861"/>
      <c r="Q20" s="861"/>
      <c r="R20" s="861"/>
      <c r="S20" s="861"/>
    </row>
    <row r="21" spans="1:19" ht="15.75">
      <c r="A21" s="11"/>
      <c r="O21" s="861"/>
      <c r="P21" s="861"/>
      <c r="Q21" s="861"/>
      <c r="R21" s="861"/>
      <c r="S21" s="861"/>
    </row>
    <row r="22" spans="1:19" ht="15.75">
      <c r="A22" s="10"/>
      <c r="L22" s="2265" t="s">
        <v>886</v>
      </c>
      <c r="M22" s="2265"/>
      <c r="N22" s="2266"/>
      <c r="O22" s="861"/>
      <c r="P22" s="861"/>
      <c r="Q22" s="861"/>
      <c r="R22" s="861"/>
      <c r="S22" s="861"/>
    </row>
    <row r="23" spans="1:19" ht="16.5" thickBot="1">
      <c r="A23" s="11" t="s">
        <v>107</v>
      </c>
      <c r="B23" s="11" t="s">
        <v>108</v>
      </c>
      <c r="L23" s="1893"/>
      <c r="M23" s="1893"/>
      <c r="N23" s="2266"/>
      <c r="O23" s="861"/>
      <c r="P23" s="861"/>
      <c r="Q23" s="861"/>
      <c r="R23" s="861"/>
      <c r="S23" s="861"/>
    </row>
    <row r="24" spans="1:19" ht="15.75">
      <c r="A24" s="10"/>
      <c r="B24" s="1037" t="s">
        <v>109</v>
      </c>
      <c r="C24" s="1040"/>
      <c r="D24" s="1042"/>
      <c r="E24" s="1042"/>
      <c r="F24" s="1042"/>
      <c r="G24" s="1041"/>
      <c r="H24" s="1040" t="s">
        <v>110</v>
      </c>
      <c r="I24" s="1042"/>
      <c r="J24" s="1042"/>
      <c r="K24" s="1041"/>
      <c r="L24" s="2267" t="s">
        <v>2080</v>
      </c>
      <c r="M24" s="2268"/>
      <c r="N24" s="2269"/>
      <c r="O24" s="863"/>
      <c r="P24" s="378"/>
      <c r="Q24" s="378"/>
      <c r="R24" s="378"/>
      <c r="S24" s="378"/>
    </row>
    <row r="25" spans="1:19" ht="15.75">
      <c r="A25" s="10"/>
      <c r="B25" s="1533">
        <f>'10% Package Page 6'!B5</f>
        <v>0</v>
      </c>
      <c r="C25" s="1528"/>
      <c r="D25" s="1528"/>
      <c r="E25" s="1528"/>
      <c r="F25" s="1528"/>
      <c r="G25" s="1528"/>
      <c r="H25" s="1530">
        <f>'10% Package Page 6'!H5</f>
        <v>0</v>
      </c>
      <c r="I25" s="1530"/>
      <c r="J25" s="1530"/>
      <c r="K25" s="1530"/>
      <c r="L25" s="2260">
        <f>'10% Package Page 6'!L5</f>
        <v>0</v>
      </c>
      <c r="M25" s="2261"/>
      <c r="N25" s="2262"/>
      <c r="O25" s="863"/>
      <c r="P25" s="378"/>
      <c r="Q25" s="378"/>
      <c r="R25" s="378"/>
      <c r="S25" s="378"/>
    </row>
    <row r="26" spans="1:19" ht="15.75">
      <c r="A26" s="10"/>
      <c r="B26" s="1533">
        <f>'10% Package Page 6'!B6</f>
        <v>0</v>
      </c>
      <c r="C26" s="1528"/>
      <c r="D26" s="1528"/>
      <c r="E26" s="1528"/>
      <c r="F26" s="1528"/>
      <c r="G26" s="1528"/>
      <c r="H26" s="1530">
        <f>'10% Package Page 6'!H6</f>
        <v>0</v>
      </c>
      <c r="I26" s="1530"/>
      <c r="J26" s="1530"/>
      <c r="K26" s="1530"/>
      <c r="L26" s="2260">
        <f>'10% Package Page 6'!L6</f>
        <v>0</v>
      </c>
      <c r="M26" s="2261"/>
      <c r="N26" s="2262"/>
      <c r="O26" s="863"/>
      <c r="P26" s="378"/>
      <c r="Q26" s="378"/>
      <c r="R26" s="378"/>
      <c r="S26" s="378"/>
    </row>
    <row r="27" spans="1:19" ht="15.75">
      <c r="A27" s="10"/>
      <c r="B27" s="1533">
        <f>'10% Package Page 6'!B7</f>
        <v>0</v>
      </c>
      <c r="C27" s="1528"/>
      <c r="D27" s="1528"/>
      <c r="E27" s="1528"/>
      <c r="F27" s="1528"/>
      <c r="G27" s="1528"/>
      <c r="H27" s="1530">
        <f>'10% Package Page 6'!H7</f>
        <v>0</v>
      </c>
      <c r="I27" s="1530"/>
      <c r="J27" s="1530"/>
      <c r="K27" s="1530"/>
      <c r="L27" s="2260">
        <f>'10% Package Page 6'!L7</f>
        <v>0</v>
      </c>
      <c r="M27" s="2261"/>
      <c r="N27" s="2262"/>
      <c r="O27" s="863"/>
      <c r="P27" s="378"/>
      <c r="Q27" s="378"/>
      <c r="R27" s="378"/>
      <c r="S27" s="378"/>
    </row>
    <row r="28" spans="1:19" ht="15.75">
      <c r="A28" s="10"/>
      <c r="B28" s="1533">
        <f>'10% Package Page 6'!B8</f>
        <v>0</v>
      </c>
      <c r="C28" s="1528"/>
      <c r="D28" s="1528"/>
      <c r="E28" s="1528"/>
      <c r="F28" s="1528"/>
      <c r="G28" s="1528"/>
      <c r="H28" s="1530">
        <f>'10% Package Page 6'!H8</f>
        <v>0</v>
      </c>
      <c r="I28" s="1530"/>
      <c r="J28" s="1530"/>
      <c r="K28" s="1530"/>
      <c r="L28" s="2260">
        <f>'10% Package Page 6'!L8</f>
        <v>0</v>
      </c>
      <c r="M28" s="2261"/>
      <c r="N28" s="2262"/>
      <c r="O28" s="863"/>
      <c r="P28" s="378"/>
      <c r="Q28" s="378"/>
      <c r="R28" s="378"/>
      <c r="S28" s="378"/>
    </row>
    <row r="29" spans="1:19" ht="15.75">
      <c r="A29" s="10"/>
      <c r="B29" s="1533">
        <f>'10% Package Page 6'!B9</f>
        <v>0</v>
      </c>
      <c r="C29" s="1528"/>
      <c r="D29" s="1528"/>
      <c r="E29" s="1528"/>
      <c r="F29" s="1528"/>
      <c r="G29" s="1528"/>
      <c r="H29" s="1530">
        <f>'10% Package Page 6'!H9</f>
        <v>0</v>
      </c>
      <c r="I29" s="1530"/>
      <c r="J29" s="1530"/>
      <c r="K29" s="1530"/>
      <c r="L29" s="2260">
        <f>'10% Package Page 6'!L9</f>
        <v>0</v>
      </c>
      <c r="M29" s="2261"/>
      <c r="N29" s="2262"/>
      <c r="O29" s="863"/>
      <c r="P29" s="378"/>
      <c r="Q29" s="378"/>
      <c r="R29" s="378"/>
      <c r="S29" s="378"/>
    </row>
    <row r="30" spans="1:19" ht="15.75">
      <c r="A30" s="10"/>
      <c r="B30" s="1533">
        <f>'10% Package Page 6'!B10</f>
        <v>0</v>
      </c>
      <c r="C30" s="1528"/>
      <c r="D30" s="1528"/>
      <c r="E30" s="1528"/>
      <c r="F30" s="1528"/>
      <c r="G30" s="1528"/>
      <c r="H30" s="1530">
        <f>'10% Package Page 6'!H10</f>
        <v>0</v>
      </c>
      <c r="I30" s="1530"/>
      <c r="J30" s="1530"/>
      <c r="K30" s="1530"/>
      <c r="L30" s="2260">
        <f>'10% Package Page 6'!L10</f>
        <v>0</v>
      </c>
      <c r="M30" s="2261"/>
      <c r="N30" s="2262"/>
      <c r="O30" s="863"/>
      <c r="P30" s="378"/>
      <c r="Q30" s="378"/>
      <c r="R30" s="378"/>
      <c r="S30" s="378"/>
    </row>
    <row r="31" spans="1:19" ht="15.75">
      <c r="A31" s="10"/>
      <c r="B31" s="1533">
        <f>'10% Package Page 6'!B11</f>
        <v>0</v>
      </c>
      <c r="C31" s="1528"/>
      <c r="D31" s="1528"/>
      <c r="E31" s="1528"/>
      <c r="F31" s="1528"/>
      <c r="G31" s="1528"/>
      <c r="H31" s="1530">
        <f>'10% Package Page 6'!H11</f>
        <v>0</v>
      </c>
      <c r="I31" s="1530"/>
      <c r="J31" s="1530"/>
      <c r="K31" s="1530"/>
      <c r="L31" s="2260">
        <f>'10% Package Page 6'!L11</f>
        <v>0</v>
      </c>
      <c r="M31" s="2261"/>
      <c r="N31" s="2262"/>
      <c r="O31" s="868"/>
      <c r="P31" s="378"/>
      <c r="Q31" s="378"/>
      <c r="R31" s="378"/>
      <c r="S31" s="378"/>
    </row>
    <row r="32" spans="1:19" ht="15.75">
      <c r="A32" s="10"/>
      <c r="B32" s="1533">
        <f>'10% Package Page 6'!B12</f>
        <v>0</v>
      </c>
      <c r="C32" s="1528"/>
      <c r="D32" s="1528"/>
      <c r="E32" s="1528"/>
      <c r="F32" s="1528"/>
      <c r="G32" s="1528"/>
      <c r="H32" s="1530">
        <f>'10% Package Page 6'!H12</f>
        <v>0</v>
      </c>
      <c r="I32" s="1530"/>
      <c r="J32" s="1530"/>
      <c r="K32" s="1530"/>
      <c r="L32" s="2260">
        <f>'10% Package Page 6'!L12</f>
        <v>0</v>
      </c>
      <c r="M32" s="2261"/>
      <c r="N32" s="2262"/>
      <c r="O32" s="800"/>
      <c r="P32" s="378"/>
      <c r="Q32" s="378"/>
      <c r="R32" s="378"/>
      <c r="S32" s="378"/>
    </row>
    <row r="33" spans="1:14" ht="16.5" thickBot="1">
      <c r="A33" s="10"/>
      <c r="B33" s="1533">
        <f>'10% Package Page 6'!B13</f>
        <v>0</v>
      </c>
      <c r="C33" s="1528"/>
      <c r="D33" s="1528"/>
      <c r="E33" s="1528"/>
      <c r="F33" s="1528"/>
      <c r="G33" s="1528"/>
      <c r="H33" s="1530">
        <f>'10% Package Page 6'!H13</f>
        <v>0</v>
      </c>
      <c r="I33" s="1530"/>
      <c r="J33" s="1530"/>
      <c r="K33" s="1530"/>
      <c r="L33" s="2263">
        <f>'10% Package Page 6'!L13</f>
        <v>0</v>
      </c>
      <c r="M33" s="2264"/>
      <c r="N33" s="1739"/>
    </row>
  </sheetData>
  <sheetProtection password="FEF7" sheet="1" objects="1" scenarios="1"/>
  <mergeCells count="39">
    <mergeCell ref="L28:N28"/>
    <mergeCell ref="B28:G28"/>
    <mergeCell ref="H28:K28"/>
    <mergeCell ref="E8:N8"/>
    <mergeCell ref="E10:H10"/>
    <mergeCell ref="M10:N10"/>
    <mergeCell ref="E12:N12"/>
    <mergeCell ref="E20:N20"/>
    <mergeCell ref="B25:G25"/>
    <mergeCell ref="H25:K25"/>
    <mergeCell ref="L25:N25"/>
    <mergeCell ref="L22:N23"/>
    <mergeCell ref="L24:N24"/>
    <mergeCell ref="D14:F14"/>
    <mergeCell ref="H14:I14"/>
    <mergeCell ref="E16:N16"/>
    <mergeCell ref="D18:H18"/>
    <mergeCell ref="J18:N18"/>
    <mergeCell ref="B26:G26"/>
    <mergeCell ref="H26:K26"/>
    <mergeCell ref="B27:G27"/>
    <mergeCell ref="H27:K27"/>
    <mergeCell ref="L26:N26"/>
    <mergeCell ref="L27:N27"/>
    <mergeCell ref="B33:G33"/>
    <mergeCell ref="H33:K33"/>
    <mergeCell ref="H29:K29"/>
    <mergeCell ref="L32:N32"/>
    <mergeCell ref="L33:N33"/>
    <mergeCell ref="B30:G30"/>
    <mergeCell ref="H30:K30"/>
    <mergeCell ref="B31:G31"/>
    <mergeCell ref="H31:K31"/>
    <mergeCell ref="B32:G32"/>
    <mergeCell ref="L30:N30"/>
    <mergeCell ref="L31:N31"/>
    <mergeCell ref="L29:N29"/>
    <mergeCell ref="H32:K32"/>
    <mergeCell ref="B29:G29"/>
  </mergeCells>
  <phoneticPr fontId="5" type="noConversion"/>
  <dataValidations count="2">
    <dataValidation type="textLength" operator="lessThanOrEqual" allowBlank="1" showInputMessage="1" showErrorMessage="1" error="Sponsor name may not be longer than 50 characters." sqref="E8:N8 E12:N12">
      <formula1>50</formula1>
    </dataValidation>
    <dataValidation allowBlank="1" showInputMessage="1" showErrorMessage="1" prompt="To input less than 1%, input as 0.##. You must input the zero." sqref="L25:M33"/>
  </dataValidations>
  <pageMargins left="0.75" right="0.5" top="1" bottom="0.75" header="0.5" footer="0.5"/>
  <pageSetup orientation="portrait" r:id="rId1"/>
  <headerFooter alignWithMargins="0">
    <oddFooter>&amp;C&amp;A</oddFooter>
  </headerFooter>
</worksheet>
</file>

<file path=xl/worksheets/sheet75.xml><?xml version="1.0" encoding="utf-8"?>
<worksheet xmlns="http://schemas.openxmlformats.org/spreadsheetml/2006/main" xmlns:r="http://schemas.openxmlformats.org/officeDocument/2006/relationships">
  <sheetPr>
    <pageSetUpPr autoPageBreaks="0"/>
  </sheetPr>
  <dimension ref="A1:V26"/>
  <sheetViews>
    <sheetView showGridLines="0" showRowColHeaders="0" workbookViewId="0">
      <selection sqref="A1:J1"/>
    </sheetView>
  </sheetViews>
  <sheetFormatPr defaultRowHeight="12.75"/>
  <cols>
    <col min="1" max="20" width="4.7109375" customWidth="1"/>
  </cols>
  <sheetData>
    <row r="1" spans="1:22" ht="15.75">
      <c r="A1" s="83" t="s">
        <v>637</v>
      </c>
      <c r="B1" s="15"/>
      <c r="C1" s="15"/>
      <c r="D1" s="15"/>
      <c r="E1" s="15"/>
      <c r="F1" s="15"/>
      <c r="G1" s="15"/>
      <c r="H1" s="15"/>
      <c r="I1" s="15"/>
      <c r="J1" s="15"/>
      <c r="K1" s="15"/>
      <c r="L1" s="15"/>
      <c r="M1" s="15"/>
      <c r="N1" s="15"/>
      <c r="O1" s="15"/>
      <c r="P1" s="15"/>
      <c r="Q1" s="15"/>
      <c r="R1" s="15"/>
      <c r="S1" s="15"/>
      <c r="T1" s="15"/>
    </row>
    <row r="2" spans="1:22" ht="15.75">
      <c r="A2" s="10"/>
      <c r="B2" s="34"/>
      <c r="C2" s="34"/>
      <c r="D2" s="34"/>
      <c r="E2" s="34"/>
      <c r="F2" s="34"/>
      <c r="G2" s="34"/>
      <c r="H2" s="34"/>
      <c r="I2" s="34"/>
      <c r="J2" s="34"/>
      <c r="K2" s="34"/>
      <c r="L2" s="34"/>
      <c r="M2" s="34"/>
      <c r="N2" s="34"/>
      <c r="O2" s="34"/>
      <c r="P2" s="34"/>
      <c r="Q2" s="34"/>
      <c r="R2" s="34"/>
      <c r="S2" s="34"/>
      <c r="T2" s="34"/>
    </row>
    <row r="3" spans="1:22" ht="15.75">
      <c r="A3" s="10" t="s">
        <v>1878</v>
      </c>
      <c r="B3" s="10" t="s">
        <v>1283</v>
      </c>
      <c r="C3" s="34"/>
      <c r="D3" s="34"/>
      <c r="E3" s="34"/>
      <c r="F3" s="34"/>
      <c r="G3" s="34"/>
      <c r="H3" s="34"/>
      <c r="I3" s="34"/>
      <c r="J3" s="34"/>
      <c r="K3" s="34"/>
      <c r="L3" s="34"/>
      <c r="M3" s="34"/>
      <c r="N3" s="34"/>
      <c r="O3" s="34"/>
      <c r="P3" s="34"/>
      <c r="Q3" s="34"/>
      <c r="R3" s="34"/>
      <c r="S3" s="34"/>
      <c r="T3" s="34"/>
    </row>
    <row r="4" spans="1:22" ht="15.75">
      <c r="A4" s="10"/>
      <c r="B4" s="10" t="s">
        <v>1284</v>
      </c>
      <c r="C4" s="34"/>
      <c r="D4" s="34"/>
      <c r="E4" s="34"/>
      <c r="F4" s="34"/>
      <c r="G4" s="34"/>
      <c r="H4" s="34"/>
      <c r="I4" s="34"/>
      <c r="J4" s="34"/>
      <c r="K4" s="34"/>
      <c r="L4" s="34"/>
      <c r="M4" s="34"/>
      <c r="N4" s="34"/>
      <c r="O4" s="34"/>
      <c r="P4" s="34"/>
      <c r="Q4" s="34"/>
      <c r="R4" s="34"/>
      <c r="S4" s="34"/>
      <c r="T4" s="34"/>
    </row>
    <row r="5" spans="1:22" ht="16.5" thickBot="1">
      <c r="A5" s="10"/>
      <c r="B5" s="10"/>
      <c r="C5" s="34"/>
      <c r="D5" s="34"/>
      <c r="E5" s="34"/>
      <c r="F5" s="34"/>
      <c r="G5" s="34"/>
      <c r="H5" s="34"/>
      <c r="I5" s="34"/>
      <c r="J5" s="34"/>
      <c r="K5" s="34"/>
      <c r="L5" s="34"/>
      <c r="M5" s="34"/>
      <c r="N5" s="34"/>
      <c r="O5" s="34"/>
      <c r="P5" s="34"/>
      <c r="Q5" s="34"/>
      <c r="R5" s="34"/>
      <c r="S5" s="34"/>
      <c r="T5" s="34"/>
    </row>
    <row r="6" spans="1:22" ht="16.5" thickBot="1">
      <c r="A6" s="10"/>
      <c r="B6" s="97"/>
      <c r="C6" s="98"/>
      <c r="D6" s="98"/>
      <c r="E6" s="98"/>
      <c r="F6" s="98"/>
      <c r="G6" s="100" t="s">
        <v>638</v>
      </c>
      <c r="H6" s="101"/>
      <c r="I6" s="101"/>
      <c r="J6" s="101"/>
      <c r="K6" s="101"/>
      <c r="L6" s="101"/>
      <c r="M6" s="101"/>
      <c r="N6" s="101"/>
      <c r="O6" s="101"/>
      <c r="P6" s="102"/>
      <c r="Q6" s="98" t="s">
        <v>639</v>
      </c>
      <c r="R6" s="98"/>
      <c r="S6" s="99"/>
      <c r="T6" s="34"/>
    </row>
    <row r="7" spans="1:22" ht="21.95" customHeight="1">
      <c r="A7" s="10"/>
      <c r="B7" s="1043" t="s">
        <v>640</v>
      </c>
      <c r="C7" s="1048"/>
      <c r="D7" s="1052"/>
      <c r="E7" s="1052"/>
      <c r="F7" s="1049"/>
      <c r="G7" s="2274">
        <f>'10% Package Page 7'!G7</f>
        <v>0</v>
      </c>
      <c r="H7" s="2274"/>
      <c r="I7" s="2274"/>
      <c r="J7" s="2274"/>
      <c r="K7" s="2274"/>
      <c r="L7" s="2274"/>
      <c r="M7" s="2274"/>
      <c r="N7" s="2274"/>
      <c r="O7" s="2274"/>
      <c r="P7" s="2274"/>
      <c r="Q7" s="2275">
        <f>'10% Package Page 7'!Q7</f>
        <v>0</v>
      </c>
      <c r="R7" s="2276"/>
      <c r="S7" s="2277"/>
      <c r="T7" s="34"/>
    </row>
    <row r="8" spans="1:22" ht="21.95" customHeight="1">
      <c r="A8" s="10"/>
      <c r="B8" s="1044" t="s">
        <v>641</v>
      </c>
      <c r="C8" s="1045"/>
      <c r="D8" s="1050"/>
      <c r="E8" s="43"/>
      <c r="F8" s="93"/>
      <c r="G8" s="1550">
        <f>'10% Package Page 7'!G8</f>
        <v>0</v>
      </c>
      <c r="H8" s="1550"/>
      <c r="I8" s="1550"/>
      <c r="J8" s="1550"/>
      <c r="K8" s="1550"/>
      <c r="L8" s="1550"/>
      <c r="M8" s="1550"/>
      <c r="N8" s="1550"/>
      <c r="O8" s="1550"/>
      <c r="P8" s="1550"/>
      <c r="Q8" s="1551">
        <f>'10% Package Page 7'!Q8</f>
        <v>0</v>
      </c>
      <c r="R8" s="1552"/>
      <c r="S8" s="1553"/>
      <c r="T8" s="34"/>
    </row>
    <row r="9" spans="1:22" ht="21.95" customHeight="1">
      <c r="A9" s="10"/>
      <c r="B9" s="1044" t="s">
        <v>1887</v>
      </c>
      <c r="C9" s="1045"/>
      <c r="D9" s="1050"/>
      <c r="E9" s="43"/>
      <c r="F9" s="93"/>
      <c r="G9" s="1550">
        <f>'10% Package Page 7'!G9</f>
        <v>0</v>
      </c>
      <c r="H9" s="1550"/>
      <c r="I9" s="1550"/>
      <c r="J9" s="1550"/>
      <c r="K9" s="1550"/>
      <c r="L9" s="1550"/>
      <c r="M9" s="1550"/>
      <c r="N9" s="1550"/>
      <c r="O9" s="1550"/>
      <c r="P9" s="1550"/>
      <c r="Q9" s="1551">
        <f>'10% Package Page 7'!Q9</f>
        <v>0</v>
      </c>
      <c r="R9" s="1552"/>
      <c r="S9" s="1553"/>
      <c r="T9" s="34"/>
    </row>
    <row r="10" spans="1:22" ht="21.95" customHeight="1">
      <c r="A10" s="10"/>
      <c r="B10" s="1044" t="s">
        <v>180</v>
      </c>
      <c r="C10" s="1045"/>
      <c r="D10" s="1050"/>
      <c r="E10" s="43"/>
      <c r="F10" s="93"/>
      <c r="G10" s="1550">
        <f>'10% Package Page 7'!G10</f>
        <v>0</v>
      </c>
      <c r="H10" s="1550"/>
      <c r="I10" s="1550"/>
      <c r="J10" s="1550"/>
      <c r="K10" s="1550"/>
      <c r="L10" s="1550"/>
      <c r="M10" s="1550"/>
      <c r="N10" s="1550"/>
      <c r="O10" s="1550"/>
      <c r="P10" s="1550"/>
      <c r="Q10" s="1551">
        <f>'10% Package Page 7'!Q10</f>
        <v>0</v>
      </c>
      <c r="R10" s="1552"/>
      <c r="S10" s="1553"/>
      <c r="T10" s="34"/>
      <c r="V10" s="800">
        <f>G10</f>
        <v>0</v>
      </c>
    </row>
    <row r="11" spans="1:22" ht="21.95" customHeight="1">
      <c r="A11" s="10"/>
      <c r="B11" s="1044" t="s">
        <v>181</v>
      </c>
      <c r="C11" s="1045"/>
      <c r="D11" s="1050"/>
      <c r="E11" s="43"/>
      <c r="F11" s="93"/>
      <c r="G11" s="1550">
        <f>'10% Package Page 7'!G11</f>
        <v>0</v>
      </c>
      <c r="H11" s="1550"/>
      <c r="I11" s="1550"/>
      <c r="J11" s="1550"/>
      <c r="K11" s="1550"/>
      <c r="L11" s="1550"/>
      <c r="M11" s="1550"/>
      <c r="N11" s="1550"/>
      <c r="O11" s="1550"/>
      <c r="P11" s="1550"/>
      <c r="Q11" s="1551">
        <f>'10% Package Page 7'!Q11</f>
        <v>0</v>
      </c>
      <c r="R11" s="1552"/>
      <c r="S11" s="1553"/>
      <c r="T11" s="34"/>
    </row>
    <row r="12" spans="1:22" ht="21.95" customHeight="1">
      <c r="A12" s="10"/>
      <c r="B12" s="1044" t="s">
        <v>1278</v>
      </c>
      <c r="C12" s="1045"/>
      <c r="D12" s="1050"/>
      <c r="E12" s="43"/>
      <c r="F12" s="93"/>
      <c r="G12" s="1550">
        <f>'10% Package Page 7'!G12</f>
        <v>0</v>
      </c>
      <c r="H12" s="1550"/>
      <c r="I12" s="1550"/>
      <c r="J12" s="1550"/>
      <c r="K12" s="1550"/>
      <c r="L12" s="1550"/>
      <c r="M12" s="1550"/>
      <c r="N12" s="1550"/>
      <c r="O12" s="1550"/>
      <c r="P12" s="1550"/>
      <c r="Q12" s="1551">
        <f>'10% Package Page 7'!Q12</f>
        <v>0</v>
      </c>
      <c r="R12" s="1552"/>
      <c r="S12" s="1553"/>
      <c r="T12" s="34"/>
    </row>
    <row r="13" spans="1:22" ht="21.95" customHeight="1">
      <c r="A13" s="10"/>
      <c r="B13" s="1044" t="s">
        <v>1279</v>
      </c>
      <c r="C13" s="1045"/>
      <c r="D13" s="1050"/>
      <c r="E13" s="43"/>
      <c r="F13" s="93"/>
      <c r="G13" s="1550">
        <f>'10% Package Page 7'!G13</f>
        <v>0</v>
      </c>
      <c r="H13" s="1550"/>
      <c r="I13" s="1550"/>
      <c r="J13" s="1550"/>
      <c r="K13" s="1550"/>
      <c r="L13" s="1550"/>
      <c r="M13" s="1550"/>
      <c r="N13" s="1550"/>
      <c r="O13" s="1550"/>
      <c r="P13" s="1550"/>
      <c r="Q13" s="1551">
        <f>'10% Package Page 7'!Q13</f>
        <v>0</v>
      </c>
      <c r="R13" s="1552"/>
      <c r="S13" s="1553"/>
      <c r="T13" s="34"/>
    </row>
    <row r="14" spans="1:22" ht="21.95" customHeight="1" thickBot="1">
      <c r="A14" s="10"/>
      <c r="B14" s="1046" t="s">
        <v>1280</v>
      </c>
      <c r="C14" s="1047"/>
      <c r="D14" s="1051"/>
      <c r="E14" s="94"/>
      <c r="F14" s="95"/>
      <c r="G14" s="2270">
        <f>'10% Package Page 7'!G14</f>
        <v>0</v>
      </c>
      <c r="H14" s="2270"/>
      <c r="I14" s="2270"/>
      <c r="J14" s="2270"/>
      <c r="K14" s="2270"/>
      <c r="L14" s="2270"/>
      <c r="M14" s="2270"/>
      <c r="N14" s="2270"/>
      <c r="O14" s="2270"/>
      <c r="P14" s="2270"/>
      <c r="Q14" s="2271">
        <f>'10% Package Page 7'!Q14</f>
        <v>0</v>
      </c>
      <c r="R14" s="2272"/>
      <c r="S14" s="2273"/>
      <c r="T14" s="34"/>
    </row>
    <row r="15" spans="1:22" ht="15.75">
      <c r="A15" s="10"/>
      <c r="B15" s="34"/>
      <c r="C15" s="34"/>
      <c r="D15" s="34"/>
      <c r="E15" s="34"/>
      <c r="F15" s="34"/>
      <c r="G15" s="34"/>
      <c r="H15" s="34"/>
      <c r="I15" s="34"/>
      <c r="J15" s="34"/>
      <c r="K15" s="34"/>
      <c r="L15" s="34"/>
      <c r="M15" s="34"/>
      <c r="N15" s="34"/>
      <c r="O15" s="34"/>
      <c r="P15" s="34"/>
      <c r="Q15" s="34"/>
      <c r="R15" s="34"/>
      <c r="S15" s="34"/>
      <c r="T15" s="34"/>
    </row>
    <row r="16" spans="1:22" ht="15.75">
      <c r="A16" s="10"/>
      <c r="B16" s="34"/>
      <c r="C16" s="34"/>
      <c r="D16" s="34"/>
      <c r="E16" s="34"/>
      <c r="F16" s="34"/>
      <c r="G16" s="34"/>
      <c r="H16" s="34"/>
      <c r="I16" s="34"/>
      <c r="J16" s="34"/>
      <c r="K16" s="34"/>
      <c r="L16" s="34"/>
      <c r="M16" s="34"/>
      <c r="N16" s="34"/>
      <c r="O16" s="34"/>
      <c r="P16" s="34"/>
      <c r="Q16" s="34"/>
      <c r="R16" s="34"/>
      <c r="S16" s="34"/>
      <c r="T16" s="34"/>
    </row>
    <row r="17" spans="1:21" ht="15.75">
      <c r="A17" s="10"/>
      <c r="B17" s="34"/>
      <c r="C17" s="34"/>
      <c r="D17" s="34"/>
      <c r="E17" s="34"/>
      <c r="F17" s="34"/>
      <c r="G17" s="34"/>
      <c r="H17" s="34"/>
      <c r="I17" s="34"/>
      <c r="J17" s="34"/>
      <c r="K17" s="34"/>
      <c r="L17" s="34"/>
      <c r="M17" s="34"/>
      <c r="N17" s="34"/>
      <c r="O17" s="34"/>
      <c r="P17" s="34"/>
      <c r="Q17" s="34"/>
      <c r="R17" s="34"/>
      <c r="S17" s="34"/>
      <c r="T17" s="34"/>
    </row>
    <row r="18" spans="1:21" ht="15.75">
      <c r="A18" s="10"/>
      <c r="B18" s="34"/>
      <c r="C18" s="34"/>
      <c r="D18" s="34"/>
      <c r="E18" s="34"/>
      <c r="F18" s="34"/>
      <c r="G18" s="34"/>
      <c r="H18" s="34"/>
      <c r="I18" s="34"/>
      <c r="J18" s="34"/>
      <c r="K18" s="34"/>
      <c r="L18" s="34"/>
      <c r="M18" s="34"/>
      <c r="N18" s="34"/>
      <c r="O18" s="34"/>
      <c r="P18" s="34"/>
      <c r="Q18" s="34"/>
      <c r="R18" s="34"/>
      <c r="S18" s="34"/>
      <c r="T18" s="34"/>
    </row>
    <row r="19" spans="1:21" ht="15.75">
      <c r="A19" s="10" t="s">
        <v>957</v>
      </c>
      <c r="B19" s="10" t="s">
        <v>1281</v>
      </c>
      <c r="C19" s="34"/>
      <c r="D19" s="34"/>
      <c r="E19" s="34"/>
      <c r="F19" s="34"/>
      <c r="G19" s="34"/>
      <c r="H19" s="34"/>
      <c r="I19" s="34"/>
      <c r="J19" s="34"/>
      <c r="K19" s="34"/>
      <c r="L19" s="34"/>
      <c r="M19" s="34"/>
      <c r="N19" s="34"/>
      <c r="O19" s="34"/>
      <c r="P19" s="34"/>
      <c r="Q19" s="34"/>
      <c r="R19" s="34"/>
      <c r="S19" s="34"/>
      <c r="T19" s="34"/>
    </row>
    <row r="20" spans="1:21" ht="15.75">
      <c r="A20" s="10"/>
      <c r="B20" s="34"/>
      <c r="C20" s="34"/>
      <c r="D20" s="34"/>
      <c r="E20" s="34"/>
      <c r="F20" s="34"/>
      <c r="G20" s="34"/>
      <c r="H20" s="34"/>
      <c r="I20" s="34"/>
      <c r="J20" s="34"/>
      <c r="K20" s="34"/>
      <c r="L20" s="34"/>
      <c r="M20" s="34"/>
      <c r="N20" s="34"/>
      <c r="O20" s="34"/>
      <c r="P20" s="34"/>
      <c r="Q20" s="34"/>
      <c r="R20" s="34"/>
      <c r="S20" s="34"/>
      <c r="T20" s="34"/>
    </row>
    <row r="21" spans="1:21" ht="15.75">
      <c r="A21" s="34"/>
      <c r="B21" s="10" t="s">
        <v>1285</v>
      </c>
      <c r="C21" s="34"/>
      <c r="D21" s="8"/>
      <c r="E21" s="34"/>
      <c r="F21" s="34"/>
      <c r="G21" s="34"/>
      <c r="H21" s="34"/>
      <c r="I21" s="34"/>
      <c r="J21" s="34"/>
      <c r="K21" s="34"/>
      <c r="L21" s="34"/>
      <c r="M21" s="34"/>
      <c r="N21" s="34"/>
      <c r="O21" s="34"/>
      <c r="P21" s="34"/>
      <c r="Q21" s="34"/>
      <c r="R21" s="34"/>
      <c r="S21" s="34"/>
      <c r="T21" s="34"/>
    </row>
    <row r="22" spans="1:21" ht="15.75">
      <c r="A22" s="34"/>
      <c r="B22" s="10" t="s">
        <v>1846</v>
      </c>
      <c r="C22" s="34"/>
      <c r="D22" s="8"/>
      <c r="E22" s="34"/>
      <c r="F22" s="34"/>
      <c r="G22" s="34"/>
      <c r="H22" s="34"/>
      <c r="I22" s="34"/>
      <c r="J22" s="34"/>
      <c r="K22" s="34"/>
      <c r="L22" s="34"/>
      <c r="M22" s="34"/>
      <c r="N22" s="34"/>
      <c r="O22" s="34"/>
      <c r="P22" s="34"/>
      <c r="Q22" s="34"/>
      <c r="R22" s="34"/>
      <c r="S22" s="34"/>
      <c r="T22" s="34"/>
      <c r="U22" s="800" t="s">
        <v>194</v>
      </c>
    </row>
    <row r="23" spans="1:21" ht="15.75">
      <c r="A23" s="34"/>
      <c r="B23" s="10" t="s">
        <v>1847</v>
      </c>
      <c r="C23" s="34"/>
      <c r="D23" s="8"/>
      <c r="E23" s="34"/>
      <c r="F23" s="34"/>
      <c r="G23" s="34"/>
      <c r="H23" s="34"/>
      <c r="I23" s="34"/>
      <c r="J23" s="80" t="s">
        <v>1916</v>
      </c>
      <c r="K23" s="1559"/>
      <c r="L23" s="1479"/>
      <c r="M23" s="906"/>
      <c r="N23" s="181"/>
      <c r="O23" s="241"/>
      <c r="P23" s="241"/>
      <c r="Q23" s="241"/>
      <c r="R23" s="241"/>
      <c r="S23" s="241"/>
      <c r="T23" s="241"/>
      <c r="U23" s="800" t="s">
        <v>193</v>
      </c>
    </row>
    <row r="24" spans="1:21" ht="15.75">
      <c r="A24" s="10"/>
      <c r="B24" s="8"/>
      <c r="C24" s="34"/>
      <c r="D24" s="8"/>
      <c r="E24" s="34"/>
      <c r="F24" s="34"/>
      <c r="G24" s="34"/>
      <c r="H24" s="34"/>
      <c r="I24" s="34"/>
      <c r="J24" s="34"/>
      <c r="K24" s="34"/>
      <c r="L24" s="34"/>
      <c r="M24" s="34"/>
      <c r="N24" s="34"/>
      <c r="O24" s="34"/>
      <c r="P24" s="34"/>
      <c r="Q24" s="34"/>
      <c r="R24" s="34"/>
      <c r="S24" s="34"/>
      <c r="T24" s="34"/>
    </row>
    <row r="25" spans="1:21" ht="15.75">
      <c r="A25" s="34"/>
      <c r="B25" s="10" t="s">
        <v>1282</v>
      </c>
      <c r="C25" s="34"/>
      <c r="D25" s="8"/>
      <c r="E25" s="34"/>
      <c r="F25" s="34"/>
      <c r="G25" s="34"/>
      <c r="H25" s="34"/>
      <c r="I25" s="34"/>
      <c r="J25" s="34"/>
      <c r="K25" s="34"/>
      <c r="L25" s="34"/>
      <c r="M25" s="34"/>
      <c r="N25" s="34"/>
      <c r="O25" s="34"/>
      <c r="P25" s="34"/>
      <c r="Q25" s="34"/>
      <c r="R25" s="34"/>
      <c r="S25" s="34"/>
      <c r="T25" s="34"/>
    </row>
    <row r="26" spans="1:21" ht="177.75" customHeight="1">
      <c r="A26" s="27"/>
      <c r="B26" s="1554">
        <f>'10% Package Page 7'!B26</f>
        <v>0</v>
      </c>
      <c r="C26" s="1554"/>
      <c r="D26" s="1554"/>
      <c r="E26" s="1554"/>
      <c r="F26" s="1554"/>
      <c r="G26" s="1554"/>
      <c r="H26" s="1554"/>
      <c r="I26" s="1554"/>
      <c r="J26" s="1554"/>
      <c r="K26" s="1554"/>
      <c r="L26" s="1554"/>
      <c r="M26" s="1554"/>
      <c r="N26" s="1554"/>
      <c r="O26" s="1554"/>
      <c r="P26" s="1554"/>
      <c r="Q26" s="1554"/>
      <c r="R26" s="1554"/>
      <c r="S26" s="1554"/>
      <c r="T26" s="1554"/>
    </row>
  </sheetData>
  <sheetProtection password="FEF7" sheet="1" objects="1" scenarios="1"/>
  <mergeCells count="18">
    <mergeCell ref="G7:P7"/>
    <mergeCell ref="Q7:S7"/>
    <mergeCell ref="G8:P8"/>
    <mergeCell ref="Q8:S8"/>
    <mergeCell ref="G9:P9"/>
    <mergeCell ref="Q9:S9"/>
    <mergeCell ref="G10:P10"/>
    <mergeCell ref="Q10:S10"/>
    <mergeCell ref="G11:P11"/>
    <mergeCell ref="Q11:S11"/>
    <mergeCell ref="G12:P12"/>
    <mergeCell ref="Q12:S12"/>
    <mergeCell ref="K23:L23"/>
    <mergeCell ref="B26:T26"/>
    <mergeCell ref="G13:P13"/>
    <mergeCell ref="Q13:S13"/>
    <mergeCell ref="G14:P14"/>
    <mergeCell ref="Q14:S14"/>
  </mergeCells>
  <phoneticPr fontId="5" type="noConversion"/>
  <conditionalFormatting sqref="B25:T26">
    <cfRule type="expression" dxfId="152" priority="1" stopIfTrue="1">
      <formula>$K$23=$U$23</formula>
    </cfRule>
  </conditionalFormatting>
  <dataValidations count="1">
    <dataValidation type="list" allowBlank="1" showInputMessage="1" showErrorMessage="1" prompt="Please make selection from drop down menu." sqref="K23">
      <formula1>$U$22:$U$23</formula1>
    </dataValidation>
  </dataValidations>
  <pageMargins left="0.75" right="0.5" top="1" bottom="0.75" header="0.5" footer="0.5"/>
  <pageSetup orientation="portrait" r:id="rId1"/>
  <headerFooter alignWithMargins="0">
    <oddFooter>&amp;C&amp;A</oddFooter>
  </headerFooter>
</worksheet>
</file>

<file path=xl/worksheets/sheet76.xml><?xml version="1.0" encoding="utf-8"?>
<worksheet xmlns="http://schemas.openxmlformats.org/spreadsheetml/2006/main" xmlns:r="http://schemas.openxmlformats.org/officeDocument/2006/relationships">
  <sheetPr>
    <pageSetUpPr autoPageBreaks="0"/>
  </sheetPr>
  <dimension ref="A1:O40"/>
  <sheetViews>
    <sheetView showGridLines="0" showRowColHeaders="0" workbookViewId="0">
      <selection sqref="A1:J1"/>
    </sheetView>
  </sheetViews>
  <sheetFormatPr defaultRowHeight="12.75"/>
  <cols>
    <col min="1" max="1" width="4" customWidth="1"/>
    <col min="2" max="2" width="6.85546875" customWidth="1"/>
    <col min="5" max="5" width="13.140625" customWidth="1"/>
    <col min="6" max="6" width="2.28515625" customWidth="1"/>
    <col min="7" max="7" width="11.85546875" customWidth="1"/>
    <col min="8" max="8" width="3.42578125" customWidth="1"/>
    <col min="9" max="9" width="7.42578125" customWidth="1"/>
    <col min="10" max="10" width="1.140625" customWidth="1"/>
    <col min="11" max="11" width="2.7109375" customWidth="1"/>
    <col min="12" max="12" width="14" customWidth="1"/>
    <col min="13" max="13" width="1.140625" customWidth="1"/>
    <col min="14" max="14" width="8.42578125" customWidth="1"/>
  </cols>
  <sheetData>
    <row r="1" spans="1:15" ht="15.75">
      <c r="A1" s="83" t="s">
        <v>1848</v>
      </c>
      <c r="B1" s="15"/>
      <c r="C1" s="15"/>
      <c r="D1" s="15"/>
      <c r="E1" s="15"/>
      <c r="F1" s="15"/>
      <c r="G1" s="15"/>
      <c r="H1" s="15"/>
      <c r="I1" s="15"/>
      <c r="J1" s="15"/>
      <c r="K1" s="15"/>
      <c r="L1" s="15"/>
      <c r="M1" s="15"/>
      <c r="N1" s="15"/>
      <c r="O1" s="1053"/>
    </row>
    <row r="2" spans="1:15" ht="15.75">
      <c r="A2" s="83"/>
      <c r="B2" s="15"/>
      <c r="C2" s="15"/>
      <c r="D2" s="15"/>
      <c r="E2" s="15"/>
      <c r="F2" s="15"/>
      <c r="G2" s="15"/>
      <c r="H2" s="15"/>
      <c r="I2" s="15"/>
      <c r="J2" s="15"/>
      <c r="K2" s="15"/>
      <c r="L2" s="15"/>
      <c r="M2" s="15"/>
      <c r="N2" s="15"/>
    </row>
    <row r="3" spans="1:15" ht="15.75">
      <c r="M3" s="80"/>
      <c r="N3" s="80" t="s">
        <v>1849</v>
      </c>
    </row>
    <row r="4" spans="1:15" ht="15.75">
      <c r="A4" s="11" t="s">
        <v>1850</v>
      </c>
      <c r="L4" s="107" t="s">
        <v>1851</v>
      </c>
      <c r="M4" s="1447">
        <f>'10% Package Page 8'!M4:N4</f>
        <v>3</v>
      </c>
      <c r="N4" s="1447"/>
    </row>
    <row r="5" spans="1:15" ht="15.75">
      <c r="A5" s="11"/>
    </row>
    <row r="6" spans="1:15" ht="15.75">
      <c r="A6" s="11" t="s">
        <v>1852</v>
      </c>
      <c r="I6" s="54" t="s">
        <v>2114</v>
      </c>
      <c r="N6" s="54" t="s">
        <v>2115</v>
      </c>
    </row>
    <row r="7" spans="1:15" ht="15.75">
      <c r="F7" s="91" t="s">
        <v>1853</v>
      </c>
      <c r="I7" s="417" t="s">
        <v>2113</v>
      </c>
      <c r="K7" s="26"/>
      <c r="L7" s="418" t="s">
        <v>1854</v>
      </c>
      <c r="M7" s="80"/>
      <c r="N7" s="417" t="s">
        <v>2113</v>
      </c>
    </row>
    <row r="8" spans="1:15" ht="15.75">
      <c r="B8" s="11" t="s">
        <v>1855</v>
      </c>
      <c r="E8" s="104" t="s">
        <v>2378</v>
      </c>
      <c r="F8" s="1562">
        <f>'Final Package Page 8'!O31</f>
        <v>0</v>
      </c>
      <c r="G8" s="1560"/>
      <c r="I8" s="13"/>
      <c r="K8" s="1562">
        <f>'Final Package Page 8'!Q31</f>
        <v>0</v>
      </c>
      <c r="L8" s="1562"/>
      <c r="M8" s="106"/>
      <c r="N8" s="34" t="s">
        <v>2379</v>
      </c>
    </row>
    <row r="9" spans="1:15" ht="15.75">
      <c r="B9" s="11" t="s">
        <v>1856</v>
      </c>
      <c r="E9" s="104" t="s">
        <v>2378</v>
      </c>
      <c r="F9" s="2133">
        <f>'Final Package Page 8'!P31</f>
        <v>0</v>
      </c>
      <c r="G9" s="2133"/>
      <c r="I9" s="13"/>
      <c r="K9" s="1562">
        <f>'Final Package Page 8'!R31</f>
        <v>0</v>
      </c>
      <c r="L9" s="1562"/>
      <c r="M9" s="106"/>
      <c r="N9" s="34" t="s">
        <v>2379</v>
      </c>
    </row>
    <row r="10" spans="1:15" ht="15.75">
      <c r="B10" s="11" t="s">
        <v>1857</v>
      </c>
      <c r="F10" s="1460">
        <f>'10% Package Page 8'!F10:G10</f>
        <v>0</v>
      </c>
      <c r="G10" s="1460"/>
      <c r="I10" s="13"/>
      <c r="K10" s="1460">
        <f>'10% Package Page 8'!K10:L10</f>
        <v>0</v>
      </c>
      <c r="L10" s="1460"/>
      <c r="M10" s="106"/>
    </row>
    <row r="11" spans="1:15" ht="15.75">
      <c r="B11" s="11" t="s">
        <v>1858</v>
      </c>
      <c r="F11" s="1460">
        <f>'10% Package Page 8'!F11:G11</f>
        <v>0</v>
      </c>
      <c r="G11" s="1460"/>
      <c r="I11" s="13"/>
      <c r="K11" s="1460">
        <f>'10% Package Page 8'!K11:L11</f>
        <v>0</v>
      </c>
      <c r="L11" s="1460"/>
      <c r="M11" s="106"/>
    </row>
    <row r="12" spans="1:15" ht="7.5" customHeight="1">
      <c r="G12" s="105"/>
      <c r="L12" s="105"/>
      <c r="M12" s="105"/>
    </row>
    <row r="13" spans="1:15" ht="26.25" customHeight="1">
      <c r="C13" s="865"/>
      <c r="D13" s="1561" t="s">
        <v>2406</v>
      </c>
      <c r="E13" s="1505"/>
      <c r="F13" s="1505"/>
      <c r="G13" s="1505"/>
      <c r="H13" s="1505"/>
      <c r="I13" s="1505"/>
      <c r="J13" s="1505"/>
      <c r="K13" s="1505"/>
      <c r="L13" s="1505"/>
      <c r="M13" s="1505"/>
      <c r="N13" s="1505"/>
    </row>
    <row r="14" spans="1:15" ht="15.75">
      <c r="A14" s="110" t="s">
        <v>1860</v>
      </c>
      <c r="B14" s="111" t="s">
        <v>1861</v>
      </c>
      <c r="C14" s="35"/>
      <c r="D14" s="35"/>
      <c r="E14" s="35"/>
      <c r="F14" s="35"/>
      <c r="G14" s="178">
        <f>'Final Package Page 8'!C31</f>
        <v>0</v>
      </c>
      <c r="H14" s="51"/>
      <c r="I14" s="770" t="e">
        <f>G14/G34</f>
        <v>#DIV/0!</v>
      </c>
      <c r="J14" s="51"/>
      <c r="K14" s="1563">
        <f>'Final Package Page 8'!E31</f>
        <v>0</v>
      </c>
      <c r="L14" s="1564"/>
      <c r="M14" s="109"/>
      <c r="N14" s="840" t="e">
        <f>K14/K34</f>
        <v>#DIV/0!</v>
      </c>
    </row>
    <row r="15" spans="1:15" ht="15.75">
      <c r="A15" s="11"/>
      <c r="G15" s="34" t="s">
        <v>151</v>
      </c>
      <c r="I15" s="34"/>
      <c r="L15" s="34" t="s">
        <v>151</v>
      </c>
    </row>
    <row r="16" spans="1:15" ht="15.75">
      <c r="A16" s="11" t="s">
        <v>1878</v>
      </c>
      <c r="B16" s="11" t="s">
        <v>1862</v>
      </c>
    </row>
    <row r="17" spans="1:15" ht="15.75">
      <c r="B17" s="11" t="s">
        <v>1863</v>
      </c>
      <c r="F17" s="1560">
        <f>'Final Package Page 8'!C40</f>
        <v>0</v>
      </c>
      <c r="G17" s="1560"/>
      <c r="I17" s="13"/>
      <c r="K17" s="1562">
        <f>'Final Package Page 8'!E40</f>
        <v>0</v>
      </c>
      <c r="L17" s="1562"/>
      <c r="M17" s="106"/>
      <c r="N17" s="34" t="s">
        <v>2379</v>
      </c>
    </row>
    <row r="18" spans="1:15" ht="15.75">
      <c r="B18" s="11" t="s">
        <v>1864</v>
      </c>
      <c r="F18" s="1447">
        <f>'10% Package Page 8'!F18:G18</f>
        <v>0</v>
      </c>
      <c r="G18" s="1447"/>
      <c r="I18" s="13"/>
      <c r="K18" s="1565">
        <f>'10% Package Page 8'!K18:L18</f>
        <v>0</v>
      </c>
      <c r="L18" s="1565"/>
      <c r="M18" s="106"/>
    </row>
    <row r="19" spans="1:15" ht="15.75">
      <c r="B19" s="11" t="s">
        <v>1865</v>
      </c>
      <c r="F19" s="13"/>
      <c r="G19" s="108" t="s">
        <v>1866</v>
      </c>
      <c r="I19" s="13"/>
      <c r="K19" s="1565">
        <f>'10% Package Page 8'!K19:L19</f>
        <v>0</v>
      </c>
      <c r="L19" s="1565"/>
      <c r="M19" s="106"/>
    </row>
    <row r="20" spans="1:15" ht="15.75">
      <c r="I20" s="11" t="s">
        <v>1859</v>
      </c>
    </row>
    <row r="21" spans="1:15" ht="15.75">
      <c r="A21" s="110" t="s">
        <v>1878</v>
      </c>
      <c r="B21" s="111" t="s">
        <v>1867</v>
      </c>
      <c r="C21" s="35"/>
      <c r="D21" s="35"/>
      <c r="E21" s="35"/>
      <c r="F21" s="35"/>
      <c r="G21" s="112">
        <f>SUM(F17:G18)</f>
        <v>0</v>
      </c>
      <c r="H21" s="35"/>
      <c r="I21" s="771" t="e">
        <f>G21/G34</f>
        <v>#DIV/0!</v>
      </c>
      <c r="J21" s="35"/>
      <c r="K21" s="1563">
        <f>SUM(K17:L20)</f>
        <v>0</v>
      </c>
      <c r="L21" s="1564"/>
      <c r="M21" s="112"/>
      <c r="N21" s="840" t="e">
        <f>K21/L39</f>
        <v>#DIV/0!</v>
      </c>
    </row>
    <row r="22" spans="1:15" ht="15.75">
      <c r="A22" s="81"/>
      <c r="B22" s="81"/>
      <c r="C22" s="13"/>
      <c r="D22" s="13"/>
      <c r="E22" s="13"/>
      <c r="F22" s="13"/>
      <c r="G22" s="324"/>
      <c r="H22" s="13"/>
      <c r="I22" s="325"/>
      <c r="J22" s="13"/>
      <c r="K22" s="326"/>
      <c r="L22" s="49"/>
      <c r="M22" s="324"/>
      <c r="N22" s="325"/>
    </row>
    <row r="23" spans="1:15" ht="15.75">
      <c r="A23" s="110" t="s">
        <v>957</v>
      </c>
      <c r="B23" s="111" t="s">
        <v>581</v>
      </c>
      <c r="C23" s="35"/>
      <c r="D23" s="35"/>
      <c r="E23" s="35"/>
      <c r="F23" s="35"/>
      <c r="G23" s="112">
        <f>G14+G21</f>
        <v>0</v>
      </c>
      <c r="H23" s="35"/>
      <c r="I23" s="771" t="e">
        <f>G23/G34</f>
        <v>#DIV/0!</v>
      </c>
      <c r="J23" s="35"/>
      <c r="K23" s="178"/>
      <c r="L23" s="327">
        <f>K14+K21</f>
        <v>0</v>
      </c>
      <c r="M23" s="112"/>
      <c r="N23" s="840" t="e">
        <f>L23/K34</f>
        <v>#DIV/0!</v>
      </c>
      <c r="O23" s="800" t="e">
        <f>IF(N23&lt;I23,N23,I23)</f>
        <v>#DIV/0!</v>
      </c>
    </row>
    <row r="24" spans="1:15" ht="15.75">
      <c r="A24" s="52"/>
    </row>
    <row r="25" spans="1:15" ht="15.75">
      <c r="A25" s="11" t="s">
        <v>960</v>
      </c>
      <c r="B25" s="11" t="s">
        <v>1868</v>
      </c>
    </row>
    <row r="26" spans="1:15" ht="15.75">
      <c r="A26" s="11"/>
    </row>
    <row r="27" spans="1:15" ht="15.75">
      <c r="B27" s="11" t="s">
        <v>1869</v>
      </c>
      <c r="E27" s="104" t="s">
        <v>2378</v>
      </c>
      <c r="F27" s="1560">
        <f>'Final Package Page 8'!C52</f>
        <v>0</v>
      </c>
      <c r="G27" s="1560"/>
      <c r="I27" s="13"/>
      <c r="K27" s="1562">
        <f>'Final Package Page 8'!E52</f>
        <v>0</v>
      </c>
      <c r="L27" s="1562"/>
      <c r="M27" s="106"/>
      <c r="N27" s="34" t="s">
        <v>2379</v>
      </c>
    </row>
    <row r="28" spans="1:15" ht="15.75">
      <c r="B28" s="11" t="s">
        <v>1870</v>
      </c>
      <c r="F28" s="1447">
        <f>'10% Package Page 8'!F28:G28</f>
        <v>0</v>
      </c>
      <c r="G28" s="1447"/>
      <c r="I28" s="13"/>
      <c r="K28" s="1447">
        <f>'10% Package Page 8'!K28:L28</f>
        <v>0</v>
      </c>
      <c r="L28" s="1447"/>
      <c r="M28" s="106"/>
    </row>
    <row r="29" spans="1:15" ht="15.75">
      <c r="I29" s="11" t="s">
        <v>1859</v>
      </c>
    </row>
    <row r="30" spans="1:15" ht="15.75">
      <c r="A30" s="110" t="s">
        <v>960</v>
      </c>
      <c r="B30" s="111" t="s">
        <v>1871</v>
      </c>
      <c r="C30" s="35"/>
      <c r="D30" s="35"/>
      <c r="E30" s="35"/>
      <c r="F30" s="35"/>
      <c r="G30" s="112">
        <f>SUM(F27:G28)</f>
        <v>0</v>
      </c>
      <c r="H30" s="35"/>
      <c r="I30" s="771" t="e">
        <f>G30/G34</f>
        <v>#DIV/0!</v>
      </c>
      <c r="J30" s="35"/>
      <c r="K30" s="1563">
        <f>SUM(K27:L29)</f>
        <v>0</v>
      </c>
      <c r="L30" s="1564"/>
      <c r="M30" s="112"/>
      <c r="N30" s="840" t="e">
        <f>K30/K34</f>
        <v>#DIV/0!</v>
      </c>
    </row>
    <row r="31" spans="1:15" ht="15.75">
      <c r="A31" s="11"/>
    </row>
    <row r="32" spans="1:15" ht="15.75">
      <c r="A32" s="52"/>
    </row>
    <row r="33" spans="1:14" ht="16.5" thickBot="1">
      <c r="A33" s="11" t="s">
        <v>963</v>
      </c>
      <c r="B33" s="11" t="s">
        <v>2107</v>
      </c>
    </row>
    <row r="34" spans="1:14" ht="16.5" thickBot="1">
      <c r="A34" s="191" t="s">
        <v>963</v>
      </c>
      <c r="B34" s="802" t="s">
        <v>2108</v>
      </c>
      <c r="C34" s="88"/>
      <c r="D34" s="88"/>
      <c r="E34" s="88"/>
      <c r="F34" s="88"/>
      <c r="G34" s="192">
        <f>G14+G21+G30</f>
        <v>0</v>
      </c>
      <c r="H34" s="88"/>
      <c r="I34" s="772" t="e">
        <f>G34/G39</f>
        <v>#DIV/0!</v>
      </c>
      <c r="J34" s="88"/>
      <c r="K34" s="1566">
        <f>K14+K21+K30</f>
        <v>0</v>
      </c>
      <c r="L34" s="1567"/>
      <c r="M34" s="192"/>
      <c r="N34" s="841" t="e">
        <f>K34/L39</f>
        <v>#DIV/0!</v>
      </c>
    </row>
    <row r="35" spans="1:14" ht="16.5" thickBot="1">
      <c r="A35" s="11"/>
    </row>
    <row r="36" spans="1:14" ht="16.5" thickBot="1">
      <c r="A36" s="193" t="s">
        <v>311</v>
      </c>
      <c r="B36" s="194" t="s">
        <v>2109</v>
      </c>
      <c r="C36" s="88"/>
      <c r="D36" s="88"/>
      <c r="E36" s="88"/>
      <c r="F36" s="88"/>
      <c r="G36" s="195">
        <f>'10% Package Page 8'!G36</f>
        <v>0</v>
      </c>
      <c r="H36" s="88"/>
      <c r="I36" s="772" t="e">
        <f>G36/G39</f>
        <v>#DIV/0!</v>
      </c>
      <c r="J36" s="88"/>
      <c r="K36" s="88"/>
      <c r="L36" s="195">
        <f>'10% Package Page 8'!L36</f>
        <v>0</v>
      </c>
      <c r="M36" s="196"/>
      <c r="N36" s="842" t="e">
        <f>L36/L39</f>
        <v>#DIV/0!</v>
      </c>
    </row>
    <row r="37" spans="1:14" ht="15.75">
      <c r="A37" s="11"/>
    </row>
    <row r="38" spans="1:14" ht="16.5" thickBot="1">
      <c r="A38" s="52"/>
    </row>
    <row r="39" spans="1:14" ht="17.25" thickTop="1" thickBot="1">
      <c r="A39" s="197" t="s">
        <v>2040</v>
      </c>
      <c r="B39" s="198" t="s">
        <v>2110</v>
      </c>
      <c r="C39" s="199"/>
      <c r="D39" s="199"/>
      <c r="E39" s="199"/>
      <c r="F39" s="200"/>
      <c r="G39" s="201">
        <f>G34+G36</f>
        <v>0</v>
      </c>
      <c r="H39" s="199"/>
      <c r="I39" s="202">
        <v>1</v>
      </c>
      <c r="J39" s="199"/>
      <c r="K39" s="199"/>
      <c r="L39" s="201">
        <f>K34+L36</f>
        <v>0</v>
      </c>
      <c r="M39" s="201"/>
      <c r="N39" s="203">
        <v>1</v>
      </c>
    </row>
    <row r="40" spans="1:14" ht="13.5" thickTop="1"/>
  </sheetData>
  <sheetProtection password="FEF7" sheet="1" objects="1" scenarios="1"/>
  <mergeCells count="23">
    <mergeCell ref="K30:L30"/>
    <mergeCell ref="K34:L34"/>
    <mergeCell ref="F27:G27"/>
    <mergeCell ref="K27:L27"/>
    <mergeCell ref="F28:G28"/>
    <mergeCell ref="K28:L28"/>
    <mergeCell ref="F18:G18"/>
    <mergeCell ref="K18:L18"/>
    <mergeCell ref="K19:L19"/>
    <mergeCell ref="K21:L21"/>
    <mergeCell ref="D13:N13"/>
    <mergeCell ref="K14:L14"/>
    <mergeCell ref="F17:G17"/>
    <mergeCell ref="K17:L17"/>
    <mergeCell ref="F10:G10"/>
    <mergeCell ref="K10:L10"/>
    <mergeCell ref="F11:G11"/>
    <mergeCell ref="K11:L11"/>
    <mergeCell ref="M4:N4"/>
    <mergeCell ref="F8:G8"/>
    <mergeCell ref="K8:L8"/>
    <mergeCell ref="F9:G9"/>
    <mergeCell ref="K9:L9"/>
  </mergeCells>
  <phoneticPr fontId="5" type="noConversion"/>
  <conditionalFormatting sqref="G15 E8:E9 N8:N9 L15 N17 I15 N27 E27">
    <cfRule type="expression" dxfId="151" priority="1" stopIfTrue="1">
      <formula>$F$8&gt;0</formula>
    </cfRule>
  </conditionalFormatting>
  <conditionalFormatting sqref="I21 I23 I30 I34 I36 I14">
    <cfRule type="cellIs" dxfId="150" priority="2" stopIfTrue="1" operator="greaterThanOrEqual">
      <formula>0</formula>
    </cfRule>
  </conditionalFormatting>
  <conditionalFormatting sqref="N21 N14 N23 N34 N36">
    <cfRule type="cellIs" dxfId="149" priority="3" stopIfTrue="1" operator="greaterThan">
      <formula>0</formula>
    </cfRule>
    <cfRule type="cellIs" dxfId="148" priority="4" stopIfTrue="1" operator="lessThanOrEqual">
      <formula>0</formula>
    </cfRule>
  </conditionalFormatting>
  <conditionalFormatting sqref="N30">
    <cfRule type="cellIs" dxfId="147" priority="5" stopIfTrue="1" operator="greaterThan">
      <formula>0</formula>
    </cfRule>
    <cfRule type="cellIs" priority="6" stopIfTrue="1" operator="lessThanOrEqual">
      <formula>0</formula>
    </cfRule>
  </conditionalFormatting>
  <pageMargins left="0.5" right="0.5" top="1" bottom="0.75" header="0.5" footer="0.5"/>
  <pageSetup orientation="portrait" r:id="rId1"/>
  <headerFooter alignWithMargins="0">
    <oddFooter>&amp;C&amp;A</oddFooter>
  </headerFooter>
</worksheet>
</file>

<file path=xl/worksheets/sheet77.xml><?xml version="1.0" encoding="utf-8"?>
<worksheet xmlns="http://schemas.openxmlformats.org/spreadsheetml/2006/main" xmlns:r="http://schemas.openxmlformats.org/officeDocument/2006/relationships">
  <sheetPr>
    <pageSetUpPr autoPageBreaks="0"/>
  </sheetPr>
  <dimension ref="A1:Z52"/>
  <sheetViews>
    <sheetView showGridLines="0" showRowColHeaders="0" workbookViewId="0">
      <selection sqref="A1:J1"/>
    </sheetView>
  </sheetViews>
  <sheetFormatPr defaultRowHeight="12.75"/>
  <cols>
    <col min="1" max="1" width="3.140625" customWidth="1"/>
    <col min="2" max="2" width="8.85546875" customWidth="1"/>
    <col min="3" max="3" width="7.7109375" customWidth="1"/>
    <col min="4" max="4" width="8.42578125" customWidth="1"/>
    <col min="5" max="5" width="7.7109375" customWidth="1"/>
    <col min="6" max="7" width="11.140625" customWidth="1"/>
    <col min="8" max="8" width="10.42578125" customWidth="1"/>
    <col min="10" max="10" width="7.7109375" customWidth="1"/>
    <col min="11" max="11" width="8.42578125" customWidth="1"/>
    <col min="12" max="20" width="3.7109375" customWidth="1"/>
  </cols>
  <sheetData>
    <row r="1" spans="1:26" ht="15.75">
      <c r="A1" s="83" t="s">
        <v>1716</v>
      </c>
      <c r="B1" s="15"/>
      <c r="C1" s="15"/>
      <c r="D1" s="15"/>
      <c r="E1" s="15"/>
      <c r="F1" s="15"/>
      <c r="G1" s="15"/>
      <c r="H1" s="15"/>
      <c r="I1" s="15"/>
      <c r="J1" s="15"/>
      <c r="K1" s="15"/>
      <c r="L1" s="800">
        <f>'Page 5'!AB10</f>
        <v>0</v>
      </c>
      <c r="M1" s="800">
        <f>'Page 5'!AC10</f>
        <v>0</v>
      </c>
      <c r="N1" s="800"/>
      <c r="O1" s="800"/>
      <c r="P1" s="800"/>
      <c r="Q1" s="800"/>
      <c r="R1" s="800"/>
      <c r="S1" s="800"/>
    </row>
    <row r="2" spans="1:26">
      <c r="A2" s="25"/>
      <c r="B2" s="34"/>
      <c r="C2" s="34"/>
      <c r="D2" s="34"/>
      <c r="E2" s="34"/>
      <c r="F2" s="34"/>
      <c r="G2" s="34"/>
      <c r="H2" s="34"/>
      <c r="I2" s="34"/>
      <c r="J2" s="34"/>
      <c r="K2" s="34"/>
      <c r="L2" s="800">
        <f>'Page 5'!AB15</f>
        <v>0</v>
      </c>
      <c r="M2" s="800">
        <f>'Page 5'!AC15</f>
        <v>0</v>
      </c>
      <c r="N2" s="800"/>
      <c r="O2" s="800"/>
      <c r="P2" s="800"/>
      <c r="Q2" s="800"/>
      <c r="R2" s="800"/>
      <c r="S2" s="800"/>
    </row>
    <row r="3" spans="1:26" ht="51.75" customHeight="1">
      <c r="A3" s="1577" t="s">
        <v>1617</v>
      </c>
      <c r="B3" s="1520"/>
      <c r="C3" s="1520"/>
      <c r="D3" s="1520"/>
      <c r="E3" s="1520"/>
      <c r="F3" s="1520"/>
      <c r="G3" s="1520"/>
      <c r="H3" s="1520"/>
      <c r="I3" s="1520"/>
      <c r="J3" s="1520"/>
      <c r="K3" s="1520"/>
      <c r="L3" s="800"/>
      <c r="M3" s="800"/>
      <c r="N3" s="800"/>
      <c r="O3" s="800"/>
      <c r="P3" s="800"/>
      <c r="Q3" s="800"/>
      <c r="R3" s="800"/>
      <c r="S3" s="800"/>
    </row>
    <row r="4" spans="1:26" ht="6.75" customHeight="1">
      <c r="A4" s="25"/>
      <c r="B4" s="34"/>
      <c r="C4" s="34"/>
      <c r="D4" s="34"/>
      <c r="E4" s="34"/>
      <c r="F4" s="34"/>
      <c r="G4" s="34"/>
      <c r="H4" s="34"/>
      <c r="I4" s="34"/>
      <c r="J4" s="34"/>
      <c r="K4" s="34"/>
      <c r="L4" s="800"/>
      <c r="M4" s="800"/>
      <c r="N4" s="800"/>
      <c r="O4" s="800"/>
      <c r="P4" s="800"/>
      <c r="Q4" s="800"/>
      <c r="R4" s="800"/>
      <c r="S4" s="800"/>
    </row>
    <row r="5" spans="1:26">
      <c r="A5" s="25" t="s">
        <v>1674</v>
      </c>
      <c r="B5" s="25" t="s">
        <v>1301</v>
      </c>
      <c r="C5" s="34"/>
      <c r="D5" s="34"/>
      <c r="E5" s="34"/>
      <c r="F5" s="34"/>
      <c r="G5" s="34"/>
      <c r="H5" s="34"/>
      <c r="I5" s="34"/>
      <c r="J5" s="34"/>
      <c r="K5" s="34"/>
      <c r="L5" s="800"/>
      <c r="M5" s="800"/>
      <c r="N5" s="800"/>
      <c r="O5" s="800"/>
      <c r="P5" s="800"/>
      <c r="Q5" s="800"/>
      <c r="R5" s="800"/>
      <c r="S5" s="800"/>
    </row>
    <row r="6" spans="1:26" ht="3" customHeight="1" thickBot="1">
      <c r="A6" s="25"/>
      <c r="B6" s="34"/>
      <c r="C6" s="34"/>
      <c r="D6" s="34"/>
      <c r="E6" s="34"/>
      <c r="F6" s="34"/>
      <c r="G6" s="34"/>
      <c r="H6" s="34"/>
      <c r="I6" s="34"/>
      <c r="J6" s="34"/>
      <c r="K6" s="34"/>
      <c r="L6" s="800"/>
      <c r="M6" s="800"/>
      <c r="N6" s="800"/>
      <c r="O6" s="800"/>
      <c r="P6" s="800"/>
      <c r="Q6" s="800"/>
      <c r="R6" s="800"/>
      <c r="S6" s="800"/>
    </row>
    <row r="7" spans="1:26" ht="14.25" customHeight="1" thickBot="1">
      <c r="B7" s="204" t="s">
        <v>1302</v>
      </c>
      <c r="C7" s="101"/>
      <c r="D7" s="101"/>
      <c r="E7" s="101"/>
      <c r="F7" s="101"/>
      <c r="G7" s="101"/>
      <c r="H7" s="101"/>
      <c r="I7" s="101"/>
      <c r="J7" s="101"/>
      <c r="K7" s="164"/>
      <c r="L7" s="800"/>
      <c r="M7" s="800"/>
      <c r="N7" s="800"/>
      <c r="O7" s="800"/>
      <c r="P7" s="800"/>
      <c r="Q7" s="800"/>
      <c r="R7" s="800"/>
      <c r="S7" s="800"/>
      <c r="T7" s="800"/>
      <c r="U7" s="800"/>
      <c r="V7" s="800"/>
      <c r="W7" s="800"/>
      <c r="X7" s="800"/>
      <c r="Y7" s="800"/>
      <c r="Z7" s="800"/>
    </row>
    <row r="8" spans="1:26" ht="12" customHeight="1">
      <c r="A8" s="34"/>
      <c r="B8" s="120"/>
      <c r="C8" s="121"/>
      <c r="D8" s="121"/>
      <c r="E8" s="121"/>
      <c r="F8" s="121"/>
      <c r="G8" s="121"/>
      <c r="H8" s="122" t="s">
        <v>1303</v>
      </c>
      <c r="I8" s="122" t="s">
        <v>1304</v>
      </c>
      <c r="J8" s="128"/>
      <c r="K8" s="117"/>
      <c r="L8" s="800"/>
      <c r="M8" s="800"/>
      <c r="N8" s="800"/>
      <c r="O8" s="800"/>
      <c r="P8" s="800"/>
      <c r="Q8" s="800"/>
      <c r="R8" s="800"/>
      <c r="S8" s="800"/>
      <c r="T8" s="800"/>
      <c r="U8" s="800"/>
      <c r="V8" s="800"/>
      <c r="W8" s="800"/>
      <c r="X8" s="800"/>
      <c r="Y8" s="800"/>
      <c r="Z8" s="800"/>
    </row>
    <row r="9" spans="1:26" ht="12" customHeight="1">
      <c r="A9" s="34"/>
      <c r="B9" s="123" t="s">
        <v>1306</v>
      </c>
      <c r="C9" s="124" t="s">
        <v>1306</v>
      </c>
      <c r="D9" s="125"/>
      <c r="E9" s="124" t="s">
        <v>1307</v>
      </c>
      <c r="F9" s="124" t="s">
        <v>1308</v>
      </c>
      <c r="G9" s="124" t="s">
        <v>1307</v>
      </c>
      <c r="H9" s="124" t="s">
        <v>1309</v>
      </c>
      <c r="I9" s="124" t="s">
        <v>1309</v>
      </c>
      <c r="J9" s="129" t="s">
        <v>1305</v>
      </c>
      <c r="K9" s="118"/>
      <c r="L9" s="800"/>
      <c r="M9" s="800"/>
      <c r="N9" s="800"/>
      <c r="O9" s="800"/>
      <c r="P9" s="800"/>
      <c r="Q9" s="800"/>
      <c r="R9" s="800"/>
      <c r="S9" s="800"/>
      <c r="T9" s="800"/>
      <c r="U9" s="800"/>
      <c r="V9" s="800"/>
      <c r="W9" s="800"/>
      <c r="X9" s="800"/>
      <c r="Y9" s="800"/>
      <c r="Z9" s="800"/>
    </row>
    <row r="10" spans="1:26" ht="12" customHeight="1">
      <c r="A10" s="34"/>
      <c r="B10" s="123" t="s">
        <v>1310</v>
      </c>
      <c r="C10" s="124" t="s">
        <v>1311</v>
      </c>
      <c r="D10" s="124" t="s">
        <v>1312</v>
      </c>
      <c r="E10" s="124" t="s">
        <v>1312</v>
      </c>
      <c r="F10" s="124" t="s">
        <v>1313</v>
      </c>
      <c r="G10" s="124" t="s">
        <v>1308</v>
      </c>
      <c r="H10" s="124" t="s">
        <v>1314</v>
      </c>
      <c r="I10" s="124" t="s">
        <v>1314</v>
      </c>
      <c r="J10" s="129" t="s">
        <v>2114</v>
      </c>
      <c r="K10" s="118"/>
      <c r="L10" s="800"/>
      <c r="M10" s="800"/>
      <c r="N10" s="800"/>
      <c r="O10" s="800"/>
      <c r="P10" s="800"/>
      <c r="Q10" s="800"/>
      <c r="R10" s="800"/>
      <c r="S10" s="800"/>
      <c r="T10" s="800"/>
      <c r="U10" s="800"/>
      <c r="V10" s="800"/>
      <c r="W10" s="800"/>
      <c r="X10" s="800"/>
      <c r="Y10" s="800"/>
      <c r="Z10" s="800"/>
    </row>
    <row r="11" spans="1:26" ht="12" customHeight="1" thickBot="1">
      <c r="A11" s="34"/>
      <c r="B11" s="126" t="s">
        <v>1316</v>
      </c>
      <c r="C11" s="127" t="s">
        <v>1317</v>
      </c>
      <c r="D11" s="127" t="s">
        <v>1318</v>
      </c>
      <c r="E11" s="127" t="s">
        <v>1319</v>
      </c>
      <c r="F11" s="127" t="s">
        <v>1320</v>
      </c>
      <c r="G11" s="127" t="s">
        <v>1303</v>
      </c>
      <c r="H11" s="127" t="s">
        <v>1321</v>
      </c>
      <c r="I11" s="127" t="s">
        <v>1321</v>
      </c>
      <c r="J11" s="130" t="s">
        <v>1315</v>
      </c>
      <c r="K11" s="119" t="s">
        <v>145</v>
      </c>
      <c r="L11" s="800"/>
      <c r="M11" s="815" t="s">
        <v>2251</v>
      </c>
      <c r="N11" s="815" t="s">
        <v>2252</v>
      </c>
      <c r="O11" s="815" t="s">
        <v>2253</v>
      </c>
      <c r="P11" s="815" t="s">
        <v>2254</v>
      </c>
      <c r="Q11" s="815" t="s">
        <v>1162</v>
      </c>
      <c r="R11" s="815" t="s">
        <v>1163</v>
      </c>
      <c r="S11" s="800"/>
      <c r="T11" s="952" t="s">
        <v>2333</v>
      </c>
      <c r="U11" s="952" t="s">
        <v>39</v>
      </c>
      <c r="V11" s="800" t="s">
        <v>40</v>
      </c>
      <c r="W11" s="800" t="s">
        <v>41</v>
      </c>
      <c r="X11" s="800" t="s">
        <v>44</v>
      </c>
      <c r="Y11" s="800" t="s">
        <v>47</v>
      </c>
      <c r="Z11" s="800"/>
    </row>
    <row r="12" spans="1:26" ht="14.25" customHeight="1" thickBot="1">
      <c r="A12" s="34"/>
      <c r="B12" s="1255">
        <f>'10% Package Page 9'!B12</f>
        <v>0</v>
      </c>
      <c r="C12" s="1255">
        <f>'10% Package Page 9'!C12</f>
        <v>0</v>
      </c>
      <c r="D12" s="446">
        <f>'10% Package Page 9'!D12</f>
        <v>0</v>
      </c>
      <c r="E12" s="1188">
        <f>D12*C12</f>
        <v>0</v>
      </c>
      <c r="F12" s="1256">
        <f>'10% Package Page 9'!F12</f>
        <v>0</v>
      </c>
      <c r="G12" s="450">
        <f>F12*C12</f>
        <v>0</v>
      </c>
      <c r="H12" s="1266">
        <f>'10% Package Page 9'!H12</f>
        <v>0</v>
      </c>
      <c r="I12" s="1266">
        <f>'10% Package Page 9'!I12</f>
        <v>0</v>
      </c>
      <c r="J12" s="1255">
        <f>'10% Package Page 9'!J12</f>
        <v>0</v>
      </c>
      <c r="K12" s="1255">
        <f>'10% Package Page 9'!K12</f>
        <v>0</v>
      </c>
      <c r="L12" s="800"/>
      <c r="M12" s="816">
        <f>IF(J12&gt;0,1,0)</f>
        <v>0</v>
      </c>
      <c r="N12" s="816">
        <f>IF(K12&gt;0,1,0)</f>
        <v>0</v>
      </c>
      <c r="O12" s="816">
        <f>M12*C12</f>
        <v>0</v>
      </c>
      <c r="P12" s="816">
        <f>N12*C12</f>
        <v>0</v>
      </c>
      <c r="Q12" s="816">
        <f>IF(M12=1,C12*D12,0)</f>
        <v>0</v>
      </c>
      <c r="R12" s="816">
        <f>IF(N12=1,C12*D12,0)</f>
        <v>0</v>
      </c>
      <c r="S12" s="800"/>
      <c r="T12" s="800">
        <f>IF(H12&gt;0,IF(H12&lt;0.5001,IF(I12&lt;0.5001,C12,0),0),0)</f>
        <v>0</v>
      </c>
      <c r="U12" s="800">
        <f>IF(H12&gt;0,IF(H12&lt;0.6001,IF(I12&lt;0.6001,C12,0),0),0)</f>
        <v>0</v>
      </c>
      <c r="V12" s="800">
        <f>IF(H12&gt;0,IF(H12&lt;0.60001,IF(I12&lt;0.60001,0,C12),C12),0)</f>
        <v>0</v>
      </c>
      <c r="W12" s="800">
        <f>IF(M12&gt;0,IF(V12&gt;0,C12,0),0)</f>
        <v>0</v>
      </c>
      <c r="X12" s="800">
        <f>IF(N12&gt;0,IF(V12&gt;0,C12,0),0)</f>
        <v>0</v>
      </c>
      <c r="Y12" s="800">
        <f>IF(N12&gt;0,IF(T12&gt;0,C12,0),0)</f>
        <v>0</v>
      </c>
      <c r="Z12" s="800"/>
    </row>
    <row r="13" spans="1:26" ht="14.25" customHeight="1" thickBot="1">
      <c r="A13" s="34"/>
      <c r="B13" s="1255">
        <f>'10% Package Page 9'!B13</f>
        <v>0</v>
      </c>
      <c r="C13" s="1255">
        <f>'10% Package Page 9'!C13</f>
        <v>0</v>
      </c>
      <c r="D13" s="446">
        <f>'10% Package Page 9'!D13</f>
        <v>0</v>
      </c>
      <c r="E13" s="1188">
        <f>D13*C13</f>
        <v>0</v>
      </c>
      <c r="F13" s="1256">
        <f>'10% Package Page 9'!F13</f>
        <v>0</v>
      </c>
      <c r="G13" s="458">
        <f>F13*C13</f>
        <v>0</v>
      </c>
      <c r="H13" s="1266">
        <f>'Page 17'!H13</f>
        <v>0</v>
      </c>
      <c r="I13" s="1266">
        <f>'Page 17'!I13</f>
        <v>0</v>
      </c>
      <c r="J13" s="1255">
        <f>'10% Package Page 9'!J13</f>
        <v>0</v>
      </c>
      <c r="K13" s="1255">
        <f>'10% Package Page 9'!K13</f>
        <v>0</v>
      </c>
      <c r="L13" s="800"/>
      <c r="M13" s="816">
        <f t="shared" ref="M13:M30" si="0">IF(J13&gt;0,1,0)</f>
        <v>0</v>
      </c>
      <c r="N13" s="816">
        <f t="shared" ref="N13:N30" si="1">IF(K13&gt;0,1,0)</f>
        <v>0</v>
      </c>
      <c r="O13" s="816">
        <f>M13*C13</f>
        <v>0</v>
      </c>
      <c r="P13" s="816">
        <f>N13*C13</f>
        <v>0</v>
      </c>
      <c r="Q13" s="816">
        <f>IF(M13=1,C13*D13,0)</f>
        <v>0</v>
      </c>
      <c r="R13" s="816">
        <f>IF(N13=1,C13*D13,0)</f>
        <v>0</v>
      </c>
      <c r="S13" s="800"/>
      <c r="T13" s="800">
        <f>IF(H13&gt;0,IF(H13&lt;0.5001,IF(I13&lt;0.5001,C13,0),0),0)</f>
        <v>0</v>
      </c>
      <c r="U13" s="800">
        <f t="shared" ref="U13:U30" si="2">IF(H13&gt;0,IF(H13&lt;0.6001,IF(I13&lt;0.6001,C13,0),0),0)</f>
        <v>0</v>
      </c>
      <c r="V13" s="800">
        <f t="shared" ref="V13:V30" si="3">IF(H13&gt;0,IF(H13&lt;0.60001,IF(I13&lt;0.60001,0,C13),C13),0)</f>
        <v>0</v>
      </c>
      <c r="W13" s="800">
        <f t="shared" ref="W13:W30" si="4">IF(M13&gt;0,IF(V13&gt;0,C13,0),0)</f>
        <v>0</v>
      </c>
      <c r="X13" s="800">
        <f t="shared" ref="X13:X30" si="5">IF(N13&gt;0,IF(V13&gt;0,C13,0),0)</f>
        <v>0</v>
      </c>
      <c r="Y13" s="800">
        <f t="shared" ref="Y13:Y30" si="6">IF(N13&gt;0,IF(T13&gt;0,C13,0),0)</f>
        <v>0</v>
      </c>
      <c r="Z13" s="800"/>
    </row>
    <row r="14" spans="1:26" ht="14.25" customHeight="1" thickBot="1">
      <c r="A14" s="34"/>
      <c r="B14" s="1255">
        <f>'10% Package Page 9'!B14</f>
        <v>0</v>
      </c>
      <c r="C14" s="1255">
        <f>'10% Package Page 9'!C14</f>
        <v>0</v>
      </c>
      <c r="D14" s="446">
        <f>'10% Package Page 9'!D14</f>
        <v>0</v>
      </c>
      <c r="E14" s="1188">
        <f>D14*C14</f>
        <v>0</v>
      </c>
      <c r="F14" s="1256">
        <f>'10% Package Page 9'!F14</f>
        <v>0</v>
      </c>
      <c r="G14" s="458">
        <f>F14*C14</f>
        <v>0</v>
      </c>
      <c r="H14" s="1266">
        <f>'Page 17'!H14</f>
        <v>0</v>
      </c>
      <c r="I14" s="1266">
        <f>'Page 17'!I14</f>
        <v>0</v>
      </c>
      <c r="J14" s="1255">
        <f>'10% Package Page 9'!J14</f>
        <v>0</v>
      </c>
      <c r="K14" s="1255">
        <f>'10% Package Page 9'!K14</f>
        <v>0</v>
      </c>
      <c r="L14" s="800"/>
      <c r="M14" s="816">
        <f t="shared" si="0"/>
        <v>0</v>
      </c>
      <c r="N14" s="816">
        <f t="shared" si="1"/>
        <v>0</v>
      </c>
      <c r="O14" s="816">
        <f>M14*C14</f>
        <v>0</v>
      </c>
      <c r="P14" s="816">
        <f>N14*C14</f>
        <v>0</v>
      </c>
      <c r="Q14" s="816">
        <f>IF(M14=1,C14*D14,0)</f>
        <v>0</v>
      </c>
      <c r="R14" s="816">
        <f>IF(N14=1,C14*D14,0)</f>
        <v>0</v>
      </c>
      <c r="S14" s="800"/>
      <c r="T14" s="800">
        <f>IF(H14&gt;0,IF(H14&lt;0.5001,IF(I14&lt;0.5001,C14,0),0),0)</f>
        <v>0</v>
      </c>
      <c r="U14" s="800">
        <f t="shared" si="2"/>
        <v>0</v>
      </c>
      <c r="V14" s="800">
        <f t="shared" si="3"/>
        <v>0</v>
      </c>
      <c r="W14" s="800">
        <f t="shared" si="4"/>
        <v>0</v>
      </c>
      <c r="X14" s="800">
        <f t="shared" si="5"/>
        <v>0</v>
      </c>
      <c r="Y14" s="800">
        <f t="shared" si="6"/>
        <v>0</v>
      </c>
      <c r="Z14" s="800"/>
    </row>
    <row r="15" spans="1:26" ht="14.25" customHeight="1" thickBot="1">
      <c r="A15" s="34"/>
      <c r="B15" s="1255">
        <f>'10% Package Page 9'!B15</f>
        <v>0</v>
      </c>
      <c r="C15" s="1255">
        <f>'10% Package Page 9'!C15</f>
        <v>0</v>
      </c>
      <c r="D15" s="446">
        <f>'10% Package Page 9'!D15</f>
        <v>0</v>
      </c>
      <c r="E15" s="1188">
        <f>D15*C15</f>
        <v>0</v>
      </c>
      <c r="F15" s="1256">
        <f>'10% Package Page 9'!F15</f>
        <v>0</v>
      </c>
      <c r="G15" s="458">
        <f>F15*C15</f>
        <v>0</v>
      </c>
      <c r="H15" s="1266">
        <f>'Page 17'!H15</f>
        <v>0</v>
      </c>
      <c r="I15" s="1266">
        <f>'Page 17'!I15</f>
        <v>0</v>
      </c>
      <c r="J15" s="1255">
        <f>'10% Package Page 9'!J15</f>
        <v>0</v>
      </c>
      <c r="K15" s="1255">
        <f>'10% Package Page 9'!K15</f>
        <v>0</v>
      </c>
      <c r="L15" s="800"/>
      <c r="M15" s="816">
        <f t="shared" si="0"/>
        <v>0</v>
      </c>
      <c r="N15" s="816">
        <f t="shared" si="1"/>
        <v>0</v>
      </c>
      <c r="O15" s="816">
        <f>M15*C15</f>
        <v>0</v>
      </c>
      <c r="P15" s="816">
        <f>N15*C15</f>
        <v>0</v>
      </c>
      <c r="Q15" s="816">
        <f>IF(M15=1,C15*D15,0)</f>
        <v>0</v>
      </c>
      <c r="R15" s="816">
        <f>IF(N15=1,C15*D15,0)</f>
        <v>0</v>
      </c>
      <c r="S15" s="800"/>
      <c r="T15" s="800">
        <f>IF(H15&gt;0,IF(H15&lt;0.5001,IF(I15&lt;0.5001,C15,0),0),0)</f>
        <v>0</v>
      </c>
      <c r="U15" s="800">
        <f t="shared" si="2"/>
        <v>0</v>
      </c>
      <c r="V15" s="800">
        <f t="shared" si="3"/>
        <v>0</v>
      </c>
      <c r="W15" s="800">
        <f t="shared" si="4"/>
        <v>0</v>
      </c>
      <c r="X15" s="800">
        <f t="shared" si="5"/>
        <v>0</v>
      </c>
      <c r="Y15" s="800">
        <f t="shared" si="6"/>
        <v>0</v>
      </c>
      <c r="Z15" s="800"/>
    </row>
    <row r="16" spans="1:26" ht="14.25" customHeight="1" thickBot="1">
      <c r="A16" s="34"/>
      <c r="B16" s="1255">
        <f>'10% Package Page 9'!B16</f>
        <v>0</v>
      </c>
      <c r="C16" s="1255">
        <f>'10% Package Page 9'!C16</f>
        <v>0</v>
      </c>
      <c r="D16" s="446">
        <f>'10% Package Page 9'!D16</f>
        <v>0</v>
      </c>
      <c r="E16" s="1188">
        <f>D16*C16</f>
        <v>0</v>
      </c>
      <c r="F16" s="1256">
        <f>'10% Package Page 9'!F16</f>
        <v>0</v>
      </c>
      <c r="G16" s="458">
        <f>F16*C16</f>
        <v>0</v>
      </c>
      <c r="H16" s="1266">
        <f>'Page 17'!H16</f>
        <v>0</v>
      </c>
      <c r="I16" s="1266">
        <f>'Page 17'!I16</f>
        <v>0</v>
      </c>
      <c r="J16" s="1255">
        <f>'10% Package Page 9'!J16</f>
        <v>0</v>
      </c>
      <c r="K16" s="1255">
        <f>'10% Package Page 9'!K16</f>
        <v>0</v>
      </c>
      <c r="L16" s="800"/>
      <c r="M16" s="816">
        <f t="shared" si="0"/>
        <v>0</v>
      </c>
      <c r="N16" s="816">
        <f t="shared" si="1"/>
        <v>0</v>
      </c>
      <c r="O16" s="816">
        <f>M16*C16</f>
        <v>0</v>
      </c>
      <c r="P16" s="816">
        <f>N16*C16</f>
        <v>0</v>
      </c>
      <c r="Q16" s="816">
        <f>IF(M16=1,C16*D16,0)</f>
        <v>0</v>
      </c>
      <c r="R16" s="816">
        <f>IF(N16=1,C16*D16,0)</f>
        <v>0</v>
      </c>
      <c r="S16" s="800"/>
      <c r="T16" s="800">
        <f>IF(H16&gt;0,IF(H16&lt;0.5001,IF(I16&lt;0.5001,C16,0),0),0)</f>
        <v>0</v>
      </c>
      <c r="U16" s="800">
        <f t="shared" si="2"/>
        <v>0</v>
      </c>
      <c r="V16" s="800">
        <f t="shared" si="3"/>
        <v>0</v>
      </c>
      <c r="W16" s="800">
        <f t="shared" si="4"/>
        <v>0</v>
      </c>
      <c r="X16" s="800">
        <f t="shared" si="5"/>
        <v>0</v>
      </c>
      <c r="Y16" s="800">
        <f t="shared" si="6"/>
        <v>0</v>
      </c>
      <c r="Z16" s="800"/>
    </row>
    <row r="17" spans="1:26" ht="14.25" customHeight="1" thickBot="1">
      <c r="A17" s="34"/>
      <c r="B17" s="1255">
        <f>'10% Package Page 9'!B17</f>
        <v>0</v>
      </c>
      <c r="C17" s="1255">
        <f>'10% Package Page 9'!C17</f>
        <v>0</v>
      </c>
      <c r="D17" s="446">
        <f>'10% Package Page 9'!D17</f>
        <v>0</v>
      </c>
      <c r="E17" s="1188">
        <f t="shared" ref="E17:E30" si="7">D17*C17</f>
        <v>0</v>
      </c>
      <c r="F17" s="1256">
        <f>'10% Package Page 9'!F17</f>
        <v>0</v>
      </c>
      <c r="G17" s="458">
        <f t="shared" ref="G17:G30" si="8">F17*C17</f>
        <v>0</v>
      </c>
      <c r="H17" s="1266">
        <f>'Page 17'!H17</f>
        <v>0</v>
      </c>
      <c r="I17" s="1266">
        <f>'Page 17'!I17</f>
        <v>0</v>
      </c>
      <c r="J17" s="1255">
        <f>'10% Package Page 9'!J17</f>
        <v>0</v>
      </c>
      <c r="K17" s="1255">
        <f>'10% Package Page 9'!K17</f>
        <v>0</v>
      </c>
      <c r="L17" s="800"/>
      <c r="M17" s="816">
        <f t="shared" si="0"/>
        <v>0</v>
      </c>
      <c r="N17" s="816">
        <f t="shared" si="1"/>
        <v>0</v>
      </c>
      <c r="O17" s="816">
        <f t="shared" ref="O17:O30" si="9">M17*C17</f>
        <v>0</v>
      </c>
      <c r="P17" s="816">
        <f t="shared" ref="P17:P30" si="10">N17*C17</f>
        <v>0</v>
      </c>
      <c r="Q17" s="816">
        <f t="shared" ref="Q17:Q30" si="11">IF(M17=1,C17*D17,0)</f>
        <v>0</v>
      </c>
      <c r="R17" s="816">
        <f t="shared" ref="R17:R30" si="12">IF(N17=1,C17*D17,0)</f>
        <v>0</v>
      </c>
      <c r="S17" s="800"/>
      <c r="T17" s="800">
        <f t="shared" ref="T17:T30" si="13">IF(H17&gt;0,IF(H17&lt;0.5001,IF(I17&lt;0.5001,C17,0),0),0)</f>
        <v>0</v>
      </c>
      <c r="U17" s="800">
        <f t="shared" si="2"/>
        <v>0</v>
      </c>
      <c r="V17" s="800">
        <f t="shared" si="3"/>
        <v>0</v>
      </c>
      <c r="W17" s="800">
        <f t="shared" si="4"/>
        <v>0</v>
      </c>
      <c r="X17" s="800">
        <f t="shared" si="5"/>
        <v>0</v>
      </c>
      <c r="Y17" s="800">
        <f t="shared" si="6"/>
        <v>0</v>
      </c>
      <c r="Z17" s="800"/>
    </row>
    <row r="18" spans="1:26" ht="14.25" customHeight="1" thickBot="1">
      <c r="A18" s="34"/>
      <c r="B18" s="1255">
        <f>'10% Package Page 9'!B18</f>
        <v>0</v>
      </c>
      <c r="C18" s="1255">
        <f>'10% Package Page 9'!C18</f>
        <v>0</v>
      </c>
      <c r="D18" s="446">
        <f>'10% Package Page 9'!D18</f>
        <v>0</v>
      </c>
      <c r="E18" s="1188">
        <f t="shared" si="7"/>
        <v>0</v>
      </c>
      <c r="F18" s="1256">
        <f>'10% Package Page 9'!F18</f>
        <v>0</v>
      </c>
      <c r="G18" s="458">
        <f t="shared" si="8"/>
        <v>0</v>
      </c>
      <c r="H18" s="1266">
        <f>'Page 17'!H18</f>
        <v>0</v>
      </c>
      <c r="I18" s="1266">
        <f>'Page 17'!I18</f>
        <v>0</v>
      </c>
      <c r="J18" s="1255">
        <f>'10% Package Page 9'!J18</f>
        <v>0</v>
      </c>
      <c r="K18" s="1255">
        <f>'10% Package Page 9'!K18</f>
        <v>0</v>
      </c>
      <c r="L18" s="800"/>
      <c r="M18" s="816">
        <f t="shared" si="0"/>
        <v>0</v>
      </c>
      <c r="N18" s="816">
        <f t="shared" si="1"/>
        <v>0</v>
      </c>
      <c r="O18" s="816">
        <f t="shared" si="9"/>
        <v>0</v>
      </c>
      <c r="P18" s="816">
        <f t="shared" si="10"/>
        <v>0</v>
      </c>
      <c r="Q18" s="816">
        <f t="shared" si="11"/>
        <v>0</v>
      </c>
      <c r="R18" s="816">
        <f t="shared" si="12"/>
        <v>0</v>
      </c>
      <c r="S18" s="800"/>
      <c r="T18" s="800">
        <f t="shared" si="13"/>
        <v>0</v>
      </c>
      <c r="U18" s="800">
        <f t="shared" si="2"/>
        <v>0</v>
      </c>
      <c r="V18" s="800">
        <f t="shared" si="3"/>
        <v>0</v>
      </c>
      <c r="W18" s="800">
        <f t="shared" si="4"/>
        <v>0</v>
      </c>
      <c r="X18" s="800">
        <f t="shared" si="5"/>
        <v>0</v>
      </c>
      <c r="Y18" s="800">
        <f t="shared" si="6"/>
        <v>0</v>
      </c>
      <c r="Z18" s="800"/>
    </row>
    <row r="19" spans="1:26" ht="14.25" customHeight="1" thickBot="1">
      <c r="A19" s="34"/>
      <c r="B19" s="1255">
        <f>'10% Package Page 9'!B19</f>
        <v>0</v>
      </c>
      <c r="C19" s="1255">
        <f>'10% Package Page 9'!C19</f>
        <v>0</v>
      </c>
      <c r="D19" s="446">
        <f>'10% Package Page 9'!D19</f>
        <v>0</v>
      </c>
      <c r="E19" s="1188">
        <f t="shared" si="7"/>
        <v>0</v>
      </c>
      <c r="F19" s="1256">
        <f>'10% Package Page 9'!F19</f>
        <v>0</v>
      </c>
      <c r="G19" s="458">
        <f t="shared" si="8"/>
        <v>0</v>
      </c>
      <c r="H19" s="1266">
        <f>'Page 17'!H19</f>
        <v>0</v>
      </c>
      <c r="I19" s="1266">
        <f>'Page 17'!I19</f>
        <v>0</v>
      </c>
      <c r="J19" s="1255">
        <f>'10% Package Page 9'!J19</f>
        <v>0</v>
      </c>
      <c r="K19" s="1255">
        <f>'10% Package Page 9'!K19</f>
        <v>0</v>
      </c>
      <c r="L19" s="800"/>
      <c r="M19" s="816">
        <f t="shared" si="0"/>
        <v>0</v>
      </c>
      <c r="N19" s="816">
        <f t="shared" si="1"/>
        <v>0</v>
      </c>
      <c r="O19" s="816">
        <f t="shared" si="9"/>
        <v>0</v>
      </c>
      <c r="P19" s="816">
        <f t="shared" si="10"/>
        <v>0</v>
      </c>
      <c r="Q19" s="816">
        <f t="shared" si="11"/>
        <v>0</v>
      </c>
      <c r="R19" s="816">
        <f t="shared" si="12"/>
        <v>0</v>
      </c>
      <c r="S19" s="800"/>
      <c r="T19" s="800">
        <f t="shared" si="13"/>
        <v>0</v>
      </c>
      <c r="U19" s="800">
        <f t="shared" si="2"/>
        <v>0</v>
      </c>
      <c r="V19" s="800">
        <f t="shared" si="3"/>
        <v>0</v>
      </c>
      <c r="W19" s="800">
        <f t="shared" si="4"/>
        <v>0</v>
      </c>
      <c r="X19" s="800">
        <f t="shared" si="5"/>
        <v>0</v>
      </c>
      <c r="Y19" s="800">
        <f t="shared" si="6"/>
        <v>0</v>
      </c>
      <c r="Z19" s="800"/>
    </row>
    <row r="20" spans="1:26" ht="14.25" customHeight="1" thickBot="1">
      <c r="A20" s="34"/>
      <c r="B20" s="1255">
        <f>'10% Package Page 9'!B20</f>
        <v>0</v>
      </c>
      <c r="C20" s="1255">
        <f>'10% Package Page 9'!C20</f>
        <v>0</v>
      </c>
      <c r="D20" s="446">
        <f>'10% Package Page 9'!D20</f>
        <v>0</v>
      </c>
      <c r="E20" s="1188">
        <f t="shared" si="7"/>
        <v>0</v>
      </c>
      <c r="F20" s="1256">
        <f>'10% Package Page 9'!F20</f>
        <v>0</v>
      </c>
      <c r="G20" s="458">
        <f t="shared" si="8"/>
        <v>0</v>
      </c>
      <c r="H20" s="1266">
        <f>'Page 17'!H20</f>
        <v>0</v>
      </c>
      <c r="I20" s="1266">
        <f>'Page 17'!I20</f>
        <v>0</v>
      </c>
      <c r="J20" s="1255">
        <f>'10% Package Page 9'!J20</f>
        <v>0</v>
      </c>
      <c r="K20" s="1255">
        <f>'10% Package Page 9'!K20</f>
        <v>0</v>
      </c>
      <c r="L20" s="800"/>
      <c r="M20" s="816">
        <f t="shared" si="0"/>
        <v>0</v>
      </c>
      <c r="N20" s="816">
        <f t="shared" si="1"/>
        <v>0</v>
      </c>
      <c r="O20" s="816">
        <f t="shared" si="9"/>
        <v>0</v>
      </c>
      <c r="P20" s="816">
        <f t="shared" si="10"/>
        <v>0</v>
      </c>
      <c r="Q20" s="816">
        <f t="shared" si="11"/>
        <v>0</v>
      </c>
      <c r="R20" s="816">
        <f t="shared" si="12"/>
        <v>0</v>
      </c>
      <c r="S20" s="800"/>
      <c r="T20" s="800">
        <f t="shared" si="13"/>
        <v>0</v>
      </c>
      <c r="U20" s="800">
        <f t="shared" si="2"/>
        <v>0</v>
      </c>
      <c r="V20" s="800">
        <f t="shared" si="3"/>
        <v>0</v>
      </c>
      <c r="W20" s="800">
        <f t="shared" si="4"/>
        <v>0</v>
      </c>
      <c r="X20" s="800">
        <f t="shared" si="5"/>
        <v>0</v>
      </c>
      <c r="Y20" s="800">
        <f t="shared" si="6"/>
        <v>0</v>
      </c>
      <c r="Z20" s="800"/>
    </row>
    <row r="21" spans="1:26" ht="14.25" customHeight="1" thickBot="1">
      <c r="A21" s="34"/>
      <c r="B21" s="1255">
        <f>'10% Package Page 9'!B21</f>
        <v>0</v>
      </c>
      <c r="C21" s="1255">
        <f>'10% Package Page 9'!C21</f>
        <v>0</v>
      </c>
      <c r="D21" s="446">
        <f>'10% Package Page 9'!D21</f>
        <v>0</v>
      </c>
      <c r="E21" s="1188">
        <f t="shared" si="7"/>
        <v>0</v>
      </c>
      <c r="F21" s="1256">
        <f>'10% Package Page 9'!F21</f>
        <v>0</v>
      </c>
      <c r="G21" s="458">
        <f t="shared" si="8"/>
        <v>0</v>
      </c>
      <c r="H21" s="1266">
        <f>'Page 17'!H21</f>
        <v>0</v>
      </c>
      <c r="I21" s="1266">
        <f>'Page 17'!I21</f>
        <v>0</v>
      </c>
      <c r="J21" s="1255">
        <f>'10% Package Page 9'!J21</f>
        <v>0</v>
      </c>
      <c r="K21" s="1255">
        <f>'10% Package Page 9'!K21</f>
        <v>0</v>
      </c>
      <c r="L21" s="800"/>
      <c r="M21" s="816">
        <f t="shared" si="0"/>
        <v>0</v>
      </c>
      <c r="N21" s="816">
        <f t="shared" si="1"/>
        <v>0</v>
      </c>
      <c r="O21" s="816">
        <f t="shared" si="9"/>
        <v>0</v>
      </c>
      <c r="P21" s="816">
        <f t="shared" si="10"/>
        <v>0</v>
      </c>
      <c r="Q21" s="816">
        <f t="shared" si="11"/>
        <v>0</v>
      </c>
      <c r="R21" s="816">
        <f t="shared" si="12"/>
        <v>0</v>
      </c>
      <c r="S21" s="800"/>
      <c r="T21" s="800">
        <f t="shared" si="13"/>
        <v>0</v>
      </c>
      <c r="U21" s="800">
        <f t="shared" si="2"/>
        <v>0</v>
      </c>
      <c r="V21" s="800">
        <f t="shared" si="3"/>
        <v>0</v>
      </c>
      <c r="W21" s="800">
        <f t="shared" si="4"/>
        <v>0</v>
      </c>
      <c r="X21" s="800">
        <f t="shared" si="5"/>
        <v>0</v>
      </c>
      <c r="Y21" s="800">
        <f t="shared" si="6"/>
        <v>0</v>
      </c>
      <c r="Z21" s="800"/>
    </row>
    <row r="22" spans="1:26" ht="14.25" customHeight="1" thickBot="1">
      <c r="A22" s="34"/>
      <c r="B22" s="1255">
        <f>'10% Package Page 9'!B22</f>
        <v>0</v>
      </c>
      <c r="C22" s="1255">
        <f>'10% Package Page 9'!C22</f>
        <v>0</v>
      </c>
      <c r="D22" s="446">
        <f>'10% Package Page 9'!D22</f>
        <v>0</v>
      </c>
      <c r="E22" s="1188">
        <f t="shared" si="7"/>
        <v>0</v>
      </c>
      <c r="F22" s="1256">
        <f>'10% Package Page 9'!F22</f>
        <v>0</v>
      </c>
      <c r="G22" s="458">
        <f t="shared" si="8"/>
        <v>0</v>
      </c>
      <c r="H22" s="1266">
        <f>'Page 17'!H22</f>
        <v>0</v>
      </c>
      <c r="I22" s="1266">
        <f>'Page 17'!I22</f>
        <v>0</v>
      </c>
      <c r="J22" s="1255">
        <f>'10% Package Page 9'!J22</f>
        <v>0</v>
      </c>
      <c r="K22" s="1255">
        <f>'10% Package Page 9'!K22</f>
        <v>0</v>
      </c>
      <c r="L22" s="800"/>
      <c r="M22" s="816">
        <f t="shared" si="0"/>
        <v>0</v>
      </c>
      <c r="N22" s="816">
        <f t="shared" si="1"/>
        <v>0</v>
      </c>
      <c r="O22" s="816">
        <f t="shared" si="9"/>
        <v>0</v>
      </c>
      <c r="P22" s="816">
        <f t="shared" si="10"/>
        <v>0</v>
      </c>
      <c r="Q22" s="816">
        <f t="shared" si="11"/>
        <v>0</v>
      </c>
      <c r="R22" s="816">
        <f t="shared" si="12"/>
        <v>0</v>
      </c>
      <c r="S22" s="800"/>
      <c r="T22" s="800">
        <f t="shared" si="13"/>
        <v>0</v>
      </c>
      <c r="U22" s="800">
        <f t="shared" si="2"/>
        <v>0</v>
      </c>
      <c r="V22" s="800">
        <f t="shared" si="3"/>
        <v>0</v>
      </c>
      <c r="W22" s="800">
        <f t="shared" si="4"/>
        <v>0</v>
      </c>
      <c r="X22" s="800">
        <f t="shared" si="5"/>
        <v>0</v>
      </c>
      <c r="Y22" s="800">
        <f t="shared" si="6"/>
        <v>0</v>
      </c>
      <c r="Z22" s="800"/>
    </row>
    <row r="23" spans="1:26" ht="14.25" customHeight="1" thickBot="1">
      <c r="A23" s="34"/>
      <c r="B23" s="1255">
        <f>'10% Package Page 9'!B23</f>
        <v>0</v>
      </c>
      <c r="C23" s="1255">
        <f>'10% Package Page 9'!C23</f>
        <v>0</v>
      </c>
      <c r="D23" s="446">
        <f>'10% Package Page 9'!D23</f>
        <v>0</v>
      </c>
      <c r="E23" s="1188">
        <f t="shared" si="7"/>
        <v>0</v>
      </c>
      <c r="F23" s="1256">
        <f>'10% Package Page 9'!F23</f>
        <v>0</v>
      </c>
      <c r="G23" s="458">
        <f t="shared" si="8"/>
        <v>0</v>
      </c>
      <c r="H23" s="1266">
        <f>'Page 17'!H23</f>
        <v>0</v>
      </c>
      <c r="I23" s="1266">
        <f>'Page 17'!I23</f>
        <v>0</v>
      </c>
      <c r="J23" s="1255">
        <f>'10% Package Page 9'!J23</f>
        <v>0</v>
      </c>
      <c r="K23" s="1255">
        <f>'10% Package Page 9'!K23</f>
        <v>0</v>
      </c>
      <c r="L23" s="800"/>
      <c r="M23" s="816">
        <f t="shared" si="0"/>
        <v>0</v>
      </c>
      <c r="N23" s="816">
        <f t="shared" si="1"/>
        <v>0</v>
      </c>
      <c r="O23" s="816">
        <f t="shared" si="9"/>
        <v>0</v>
      </c>
      <c r="P23" s="816">
        <f t="shared" si="10"/>
        <v>0</v>
      </c>
      <c r="Q23" s="816">
        <f t="shared" si="11"/>
        <v>0</v>
      </c>
      <c r="R23" s="816">
        <f t="shared" si="12"/>
        <v>0</v>
      </c>
      <c r="S23" s="800"/>
      <c r="T23" s="800">
        <f t="shared" si="13"/>
        <v>0</v>
      </c>
      <c r="U23" s="800">
        <f t="shared" si="2"/>
        <v>0</v>
      </c>
      <c r="V23" s="800">
        <f t="shared" si="3"/>
        <v>0</v>
      </c>
      <c r="W23" s="800">
        <f t="shared" si="4"/>
        <v>0</v>
      </c>
      <c r="X23" s="800">
        <f t="shared" si="5"/>
        <v>0</v>
      </c>
      <c r="Y23" s="800">
        <f t="shared" si="6"/>
        <v>0</v>
      </c>
      <c r="Z23" s="800"/>
    </row>
    <row r="24" spans="1:26" ht="14.25" customHeight="1" thickBot="1">
      <c r="A24" s="34"/>
      <c r="B24" s="1255">
        <f>'10% Package Page 9'!B24</f>
        <v>0</v>
      </c>
      <c r="C24" s="1255">
        <f>'10% Package Page 9'!C24</f>
        <v>0</v>
      </c>
      <c r="D24" s="446">
        <f>'10% Package Page 9'!D24</f>
        <v>0</v>
      </c>
      <c r="E24" s="1188">
        <f t="shared" si="7"/>
        <v>0</v>
      </c>
      <c r="F24" s="1256">
        <f>'10% Package Page 9'!F24</f>
        <v>0</v>
      </c>
      <c r="G24" s="458">
        <f t="shared" si="8"/>
        <v>0</v>
      </c>
      <c r="H24" s="1266">
        <f>'Page 17'!H24</f>
        <v>0</v>
      </c>
      <c r="I24" s="1266">
        <f>'Page 17'!I24</f>
        <v>0</v>
      </c>
      <c r="J24" s="1255">
        <f>'10% Package Page 9'!J24</f>
        <v>0</v>
      </c>
      <c r="K24" s="1255">
        <f>'10% Package Page 9'!K24</f>
        <v>0</v>
      </c>
      <c r="L24" s="800"/>
      <c r="M24" s="816">
        <f t="shared" si="0"/>
        <v>0</v>
      </c>
      <c r="N24" s="816">
        <f t="shared" si="1"/>
        <v>0</v>
      </c>
      <c r="O24" s="816">
        <f t="shared" si="9"/>
        <v>0</v>
      </c>
      <c r="P24" s="816">
        <f t="shared" si="10"/>
        <v>0</v>
      </c>
      <c r="Q24" s="816">
        <f t="shared" si="11"/>
        <v>0</v>
      </c>
      <c r="R24" s="816">
        <f t="shared" si="12"/>
        <v>0</v>
      </c>
      <c r="S24" s="800"/>
      <c r="T24" s="800">
        <f t="shared" si="13"/>
        <v>0</v>
      </c>
      <c r="U24" s="800">
        <f t="shared" si="2"/>
        <v>0</v>
      </c>
      <c r="V24" s="800">
        <f t="shared" si="3"/>
        <v>0</v>
      </c>
      <c r="W24" s="800">
        <f t="shared" si="4"/>
        <v>0</v>
      </c>
      <c r="X24" s="800">
        <f t="shared" si="5"/>
        <v>0</v>
      </c>
      <c r="Y24" s="800">
        <f t="shared" si="6"/>
        <v>0</v>
      </c>
      <c r="Z24" s="800"/>
    </row>
    <row r="25" spans="1:26" ht="14.25" customHeight="1" thickBot="1">
      <c r="A25" s="34"/>
      <c r="B25" s="1255">
        <f>'10% Package Page 9'!B25</f>
        <v>0</v>
      </c>
      <c r="C25" s="1255">
        <f>'10% Package Page 9'!C25</f>
        <v>0</v>
      </c>
      <c r="D25" s="446">
        <f>'10% Package Page 9'!D25</f>
        <v>0</v>
      </c>
      <c r="E25" s="1188">
        <f t="shared" si="7"/>
        <v>0</v>
      </c>
      <c r="F25" s="1256">
        <f>'10% Package Page 9'!F25</f>
        <v>0</v>
      </c>
      <c r="G25" s="458">
        <f t="shared" si="8"/>
        <v>0</v>
      </c>
      <c r="H25" s="1266">
        <f>'Page 17'!H25</f>
        <v>0</v>
      </c>
      <c r="I25" s="1266">
        <f>'Page 17'!I25</f>
        <v>0</v>
      </c>
      <c r="J25" s="1255">
        <f>'10% Package Page 9'!J25</f>
        <v>0</v>
      </c>
      <c r="K25" s="1255">
        <f>'10% Package Page 9'!K25</f>
        <v>0</v>
      </c>
      <c r="L25" s="800"/>
      <c r="M25" s="816">
        <f t="shared" si="0"/>
        <v>0</v>
      </c>
      <c r="N25" s="816">
        <f t="shared" si="1"/>
        <v>0</v>
      </c>
      <c r="O25" s="816">
        <f t="shared" si="9"/>
        <v>0</v>
      </c>
      <c r="P25" s="816">
        <f t="shared" si="10"/>
        <v>0</v>
      </c>
      <c r="Q25" s="816">
        <f t="shared" si="11"/>
        <v>0</v>
      </c>
      <c r="R25" s="816">
        <f t="shared" si="12"/>
        <v>0</v>
      </c>
      <c r="S25" s="800"/>
      <c r="T25" s="800">
        <f t="shared" si="13"/>
        <v>0</v>
      </c>
      <c r="U25" s="800">
        <f t="shared" si="2"/>
        <v>0</v>
      </c>
      <c r="V25" s="800">
        <f t="shared" si="3"/>
        <v>0</v>
      </c>
      <c r="W25" s="800">
        <f t="shared" si="4"/>
        <v>0</v>
      </c>
      <c r="X25" s="800">
        <f t="shared" si="5"/>
        <v>0</v>
      </c>
      <c r="Y25" s="800">
        <f t="shared" si="6"/>
        <v>0</v>
      </c>
      <c r="Z25" s="800"/>
    </row>
    <row r="26" spans="1:26" ht="14.25" customHeight="1" thickBot="1">
      <c r="A26" s="34"/>
      <c r="B26" s="1255">
        <f>'10% Package Page 9'!B26</f>
        <v>0</v>
      </c>
      <c r="C26" s="1255">
        <f>'10% Package Page 9'!C26</f>
        <v>0</v>
      </c>
      <c r="D26" s="446">
        <f>'10% Package Page 9'!D26</f>
        <v>0</v>
      </c>
      <c r="E26" s="1188">
        <f t="shared" si="7"/>
        <v>0</v>
      </c>
      <c r="F26" s="1256">
        <f>'10% Package Page 9'!F26</f>
        <v>0</v>
      </c>
      <c r="G26" s="458">
        <f t="shared" si="8"/>
        <v>0</v>
      </c>
      <c r="H26" s="1266">
        <f>'Page 17'!H26</f>
        <v>0</v>
      </c>
      <c r="I26" s="1266">
        <f>'Page 17'!I26</f>
        <v>0</v>
      </c>
      <c r="J26" s="1255">
        <f>'10% Package Page 9'!J26</f>
        <v>0</v>
      </c>
      <c r="K26" s="1255">
        <f>'10% Package Page 9'!K26</f>
        <v>0</v>
      </c>
      <c r="L26" s="800"/>
      <c r="M26" s="816">
        <f t="shared" si="0"/>
        <v>0</v>
      </c>
      <c r="N26" s="816">
        <f t="shared" si="1"/>
        <v>0</v>
      </c>
      <c r="O26" s="816">
        <f t="shared" si="9"/>
        <v>0</v>
      </c>
      <c r="P26" s="816">
        <f t="shared" si="10"/>
        <v>0</v>
      </c>
      <c r="Q26" s="816">
        <f t="shared" si="11"/>
        <v>0</v>
      </c>
      <c r="R26" s="816">
        <f t="shared" si="12"/>
        <v>0</v>
      </c>
      <c r="S26" s="800"/>
      <c r="T26" s="800">
        <f t="shared" si="13"/>
        <v>0</v>
      </c>
      <c r="U26" s="800">
        <f t="shared" si="2"/>
        <v>0</v>
      </c>
      <c r="V26" s="800">
        <f t="shared" si="3"/>
        <v>0</v>
      </c>
      <c r="W26" s="800">
        <f t="shared" si="4"/>
        <v>0</v>
      </c>
      <c r="X26" s="800">
        <f t="shared" si="5"/>
        <v>0</v>
      </c>
      <c r="Y26" s="800">
        <f t="shared" si="6"/>
        <v>0</v>
      </c>
      <c r="Z26" s="800"/>
    </row>
    <row r="27" spans="1:26" ht="14.25" customHeight="1" thickBot="1">
      <c r="A27" s="34"/>
      <c r="B27" s="1255">
        <f>'10% Package Page 9'!B27</f>
        <v>0</v>
      </c>
      <c r="C27" s="1255">
        <f>'10% Package Page 9'!C27</f>
        <v>0</v>
      </c>
      <c r="D27" s="446">
        <f>'10% Package Page 9'!D27</f>
        <v>0</v>
      </c>
      <c r="E27" s="1188">
        <f t="shared" si="7"/>
        <v>0</v>
      </c>
      <c r="F27" s="1256">
        <f>'10% Package Page 9'!F27</f>
        <v>0</v>
      </c>
      <c r="G27" s="458">
        <f t="shared" si="8"/>
        <v>0</v>
      </c>
      <c r="H27" s="1266">
        <f>'Page 17'!H27</f>
        <v>0</v>
      </c>
      <c r="I27" s="1266">
        <f>'Page 17'!I27</f>
        <v>0</v>
      </c>
      <c r="J27" s="1255">
        <f>'10% Package Page 9'!J27</f>
        <v>0</v>
      </c>
      <c r="K27" s="1255">
        <f>'10% Package Page 9'!K27</f>
        <v>0</v>
      </c>
      <c r="L27" s="800"/>
      <c r="M27" s="816">
        <f t="shared" si="0"/>
        <v>0</v>
      </c>
      <c r="N27" s="816">
        <f t="shared" si="1"/>
        <v>0</v>
      </c>
      <c r="O27" s="816">
        <f t="shared" si="9"/>
        <v>0</v>
      </c>
      <c r="P27" s="816">
        <f t="shared" si="10"/>
        <v>0</v>
      </c>
      <c r="Q27" s="816">
        <f t="shared" si="11"/>
        <v>0</v>
      </c>
      <c r="R27" s="816">
        <f t="shared" si="12"/>
        <v>0</v>
      </c>
      <c r="S27" s="800"/>
      <c r="T27" s="800">
        <f t="shared" si="13"/>
        <v>0</v>
      </c>
      <c r="U27" s="800">
        <f t="shared" si="2"/>
        <v>0</v>
      </c>
      <c r="V27" s="800">
        <f t="shared" si="3"/>
        <v>0</v>
      </c>
      <c r="W27" s="800">
        <f t="shared" si="4"/>
        <v>0</v>
      </c>
      <c r="X27" s="800">
        <f t="shared" si="5"/>
        <v>0</v>
      </c>
      <c r="Y27" s="800">
        <f t="shared" si="6"/>
        <v>0</v>
      </c>
      <c r="Z27" s="800"/>
    </row>
    <row r="28" spans="1:26" ht="14.25" customHeight="1" thickBot="1">
      <c r="A28" s="34"/>
      <c r="B28" s="1255">
        <f>'10% Package Page 9'!B28</f>
        <v>0</v>
      </c>
      <c r="C28" s="1255">
        <f>'10% Package Page 9'!C28</f>
        <v>0</v>
      </c>
      <c r="D28" s="446">
        <f>'10% Package Page 9'!D28</f>
        <v>0</v>
      </c>
      <c r="E28" s="1188">
        <f t="shared" si="7"/>
        <v>0</v>
      </c>
      <c r="F28" s="1256">
        <f>'10% Package Page 9'!F28</f>
        <v>0</v>
      </c>
      <c r="G28" s="458">
        <f t="shared" si="8"/>
        <v>0</v>
      </c>
      <c r="H28" s="1266">
        <f>'Page 17'!H28</f>
        <v>0</v>
      </c>
      <c r="I28" s="1266">
        <f>'Page 17'!I28</f>
        <v>0</v>
      </c>
      <c r="J28" s="1255">
        <f>'10% Package Page 9'!J28</f>
        <v>0</v>
      </c>
      <c r="K28" s="1255">
        <f>'10% Package Page 9'!K28</f>
        <v>0</v>
      </c>
      <c r="L28" s="800"/>
      <c r="M28" s="816">
        <f t="shared" si="0"/>
        <v>0</v>
      </c>
      <c r="N28" s="816">
        <f t="shared" si="1"/>
        <v>0</v>
      </c>
      <c r="O28" s="816">
        <f t="shared" si="9"/>
        <v>0</v>
      </c>
      <c r="P28" s="816">
        <f t="shared" si="10"/>
        <v>0</v>
      </c>
      <c r="Q28" s="816">
        <f t="shared" si="11"/>
        <v>0</v>
      </c>
      <c r="R28" s="816">
        <f t="shared" si="12"/>
        <v>0</v>
      </c>
      <c r="S28" s="800"/>
      <c r="T28" s="800">
        <f t="shared" si="13"/>
        <v>0</v>
      </c>
      <c r="U28" s="800">
        <f t="shared" si="2"/>
        <v>0</v>
      </c>
      <c r="V28" s="800">
        <f t="shared" si="3"/>
        <v>0</v>
      </c>
      <c r="W28" s="800">
        <f t="shared" si="4"/>
        <v>0</v>
      </c>
      <c r="X28" s="800">
        <f t="shared" si="5"/>
        <v>0</v>
      </c>
      <c r="Y28" s="800">
        <f t="shared" si="6"/>
        <v>0</v>
      </c>
      <c r="Z28" s="800"/>
    </row>
    <row r="29" spans="1:26" ht="14.25" customHeight="1" thickBot="1">
      <c r="A29" s="34"/>
      <c r="B29" s="1255">
        <f>'10% Package Page 9'!B29</f>
        <v>0</v>
      </c>
      <c r="C29" s="1255">
        <f>'10% Package Page 9'!C29</f>
        <v>0</v>
      </c>
      <c r="D29" s="446">
        <f>'10% Package Page 9'!D29</f>
        <v>0</v>
      </c>
      <c r="E29" s="1188">
        <f t="shared" si="7"/>
        <v>0</v>
      </c>
      <c r="F29" s="1256">
        <f>'10% Package Page 9'!F29</f>
        <v>0</v>
      </c>
      <c r="G29" s="458">
        <f t="shared" si="8"/>
        <v>0</v>
      </c>
      <c r="H29" s="1266">
        <f>'Page 17'!H29</f>
        <v>0</v>
      </c>
      <c r="I29" s="1266">
        <f>'Page 17'!I29</f>
        <v>0</v>
      </c>
      <c r="J29" s="1255">
        <f>'10% Package Page 9'!J29</f>
        <v>0</v>
      </c>
      <c r="K29" s="1255">
        <f>'10% Package Page 9'!K29</f>
        <v>0</v>
      </c>
      <c r="L29" s="800"/>
      <c r="M29" s="816">
        <f t="shared" si="0"/>
        <v>0</v>
      </c>
      <c r="N29" s="816">
        <f t="shared" si="1"/>
        <v>0</v>
      </c>
      <c r="O29" s="816">
        <f t="shared" si="9"/>
        <v>0</v>
      </c>
      <c r="P29" s="816">
        <f t="shared" si="10"/>
        <v>0</v>
      </c>
      <c r="Q29" s="816">
        <f t="shared" si="11"/>
        <v>0</v>
      </c>
      <c r="R29" s="816">
        <f t="shared" si="12"/>
        <v>0</v>
      </c>
      <c r="S29" s="800"/>
      <c r="T29" s="800">
        <f t="shared" si="13"/>
        <v>0</v>
      </c>
      <c r="U29" s="800">
        <f t="shared" si="2"/>
        <v>0</v>
      </c>
      <c r="V29" s="800">
        <f t="shared" si="3"/>
        <v>0</v>
      </c>
      <c r="W29" s="800">
        <f t="shared" si="4"/>
        <v>0</v>
      </c>
      <c r="X29" s="800">
        <f t="shared" si="5"/>
        <v>0</v>
      </c>
      <c r="Y29" s="800">
        <f t="shared" si="6"/>
        <v>0</v>
      </c>
      <c r="Z29" s="800"/>
    </row>
    <row r="30" spans="1:26" ht="14.25" customHeight="1" thickBot="1">
      <c r="A30" s="34"/>
      <c r="B30" s="1255">
        <f>'10% Package Page 9'!B30</f>
        <v>0</v>
      </c>
      <c r="C30" s="1255">
        <f>'10% Package Page 9'!C30</f>
        <v>0</v>
      </c>
      <c r="D30" s="446">
        <f>'10% Package Page 9'!D30</f>
        <v>0</v>
      </c>
      <c r="E30" s="1188">
        <f t="shared" si="7"/>
        <v>0</v>
      </c>
      <c r="F30" s="1256">
        <f>'10% Package Page 9'!F30</f>
        <v>0</v>
      </c>
      <c r="G30" s="458">
        <f t="shared" si="8"/>
        <v>0</v>
      </c>
      <c r="H30" s="1266">
        <f>'Page 17'!H30</f>
        <v>0</v>
      </c>
      <c r="I30" s="1266">
        <f>'Page 17'!I30</f>
        <v>0</v>
      </c>
      <c r="J30" s="1255">
        <f>'10% Package Page 9'!J30</f>
        <v>0</v>
      </c>
      <c r="K30" s="1255">
        <f>'10% Package Page 9'!K30</f>
        <v>0</v>
      </c>
      <c r="L30" s="800"/>
      <c r="M30" s="816">
        <f t="shared" si="0"/>
        <v>0</v>
      </c>
      <c r="N30" s="816">
        <f t="shared" si="1"/>
        <v>0</v>
      </c>
      <c r="O30" s="816">
        <f t="shared" si="9"/>
        <v>0</v>
      </c>
      <c r="P30" s="816">
        <f t="shared" si="10"/>
        <v>0</v>
      </c>
      <c r="Q30" s="816">
        <f t="shared" si="11"/>
        <v>0</v>
      </c>
      <c r="R30" s="816">
        <f t="shared" si="12"/>
        <v>0</v>
      </c>
      <c r="S30" s="800"/>
      <c r="T30" s="800">
        <f t="shared" si="13"/>
        <v>0</v>
      </c>
      <c r="U30" s="800">
        <f t="shared" si="2"/>
        <v>0</v>
      </c>
      <c r="V30" s="800">
        <f t="shared" si="3"/>
        <v>0</v>
      </c>
      <c r="W30" s="800">
        <f t="shared" si="4"/>
        <v>0</v>
      </c>
      <c r="X30" s="800">
        <f t="shared" si="5"/>
        <v>0</v>
      </c>
      <c r="Y30" s="800">
        <f t="shared" si="6"/>
        <v>0</v>
      </c>
      <c r="Z30" s="800"/>
    </row>
    <row r="31" spans="1:26" ht="14.25" customHeight="1" thickBot="1">
      <c r="A31" s="34"/>
      <c r="B31" s="131" t="s">
        <v>1323</v>
      </c>
      <c r="C31" s="132">
        <f>SUM(C12:C30)</f>
        <v>0</v>
      </c>
      <c r="D31" s="161"/>
      <c r="E31" s="132">
        <f>SUM(E12:E30)</f>
        <v>0</v>
      </c>
      <c r="F31" s="162"/>
      <c r="G31" s="133">
        <f>SUM(G12:G30)</f>
        <v>0</v>
      </c>
      <c r="H31" s="958"/>
      <c r="I31" s="959"/>
      <c r="J31" s="959"/>
      <c r="K31" s="960"/>
      <c r="L31" s="800"/>
      <c r="M31" s="816">
        <f t="shared" ref="M31:R31" si="14">SUM(M12:M30)</f>
        <v>0</v>
      </c>
      <c r="N31" s="816">
        <f t="shared" si="14"/>
        <v>0</v>
      </c>
      <c r="O31" s="816">
        <f t="shared" si="14"/>
        <v>0</v>
      </c>
      <c r="P31" s="816">
        <f>SUM(P12:P30)</f>
        <v>0</v>
      </c>
      <c r="Q31" s="816">
        <f t="shared" si="14"/>
        <v>0</v>
      </c>
      <c r="R31" s="816">
        <f t="shared" si="14"/>
        <v>0</v>
      </c>
      <c r="S31" s="800"/>
      <c r="T31" s="816">
        <f>SUM(T12:T30)</f>
        <v>0</v>
      </c>
      <c r="U31" s="800"/>
      <c r="V31" s="800"/>
      <c r="W31" s="800"/>
      <c r="X31" s="800"/>
      <c r="Y31" s="800"/>
      <c r="Z31" s="800"/>
    </row>
    <row r="32" spans="1:26" ht="14.25" customHeight="1" thickBot="1">
      <c r="A32" s="25"/>
      <c r="B32" s="34"/>
      <c r="C32" s="34"/>
      <c r="D32" s="34"/>
      <c r="E32" s="34"/>
      <c r="F32" s="34"/>
      <c r="G32" s="34"/>
      <c r="H32" s="34"/>
      <c r="I32" s="34"/>
      <c r="J32" s="801"/>
      <c r="K32" s="801"/>
      <c r="L32" s="800"/>
      <c r="M32" s="800"/>
      <c r="N32" s="800"/>
      <c r="O32" s="800"/>
      <c r="P32" s="800"/>
      <c r="Q32" s="800"/>
      <c r="R32" s="800"/>
      <c r="S32" s="800"/>
      <c r="T32" s="800" t="e">
        <f>T31/(C31+C40+C52)</f>
        <v>#DIV/0!</v>
      </c>
      <c r="U32" s="800"/>
      <c r="V32" s="800"/>
      <c r="W32" s="800">
        <f>SUM(W12:W31)</f>
        <v>0</v>
      </c>
      <c r="X32" s="800">
        <f>SUM(X12:X31)</f>
        <v>0</v>
      </c>
      <c r="Y32" s="800">
        <f>SUM(Y12:Y30)</f>
        <v>0</v>
      </c>
      <c r="Z32" s="800"/>
    </row>
    <row r="33" spans="1:26" ht="14.25" customHeight="1" thickBot="1">
      <c r="B33" s="204" t="s">
        <v>1324</v>
      </c>
      <c r="C33" s="101"/>
      <c r="D33" s="101"/>
      <c r="E33" s="101"/>
      <c r="F33" s="101"/>
      <c r="G33" s="101"/>
      <c r="H33" s="101"/>
      <c r="I33" s="101"/>
      <c r="J33" s="101"/>
      <c r="K33" s="164"/>
      <c r="L33" s="800"/>
      <c r="M33" s="816">
        <f>C31+C40+C52</f>
        <v>0</v>
      </c>
      <c r="N33" s="800" t="s">
        <v>2076</v>
      </c>
      <c r="O33" s="800"/>
      <c r="P33" s="800"/>
      <c r="Q33" s="800"/>
      <c r="R33" s="800"/>
      <c r="S33" s="800"/>
      <c r="T33" s="800"/>
      <c r="U33" s="800"/>
      <c r="V33" s="800"/>
      <c r="W33" s="800"/>
      <c r="X33" s="800"/>
      <c r="Y33" s="800"/>
      <c r="Z33" s="800"/>
    </row>
    <row r="34" spans="1:26" ht="12" customHeight="1">
      <c r="A34" s="34"/>
      <c r="B34" s="134"/>
      <c r="C34" s="135"/>
      <c r="D34" s="135"/>
      <c r="E34" s="135"/>
      <c r="F34" s="135"/>
      <c r="G34" s="135"/>
      <c r="H34" s="136" t="s">
        <v>1303</v>
      </c>
      <c r="I34" s="136" t="s">
        <v>1304</v>
      </c>
      <c r="J34" s="137"/>
      <c r="K34" s="138"/>
      <c r="L34" s="800"/>
      <c r="M34" s="800"/>
      <c r="N34" s="800"/>
      <c r="O34" s="800"/>
      <c r="P34" s="800"/>
      <c r="Q34" s="800"/>
      <c r="R34" s="800"/>
      <c r="S34" s="800"/>
    </row>
    <row r="35" spans="1:26" ht="12" customHeight="1">
      <c r="A35" s="34"/>
      <c r="B35" s="139" t="s">
        <v>1306</v>
      </c>
      <c r="C35" s="140" t="s">
        <v>1306</v>
      </c>
      <c r="D35" s="141"/>
      <c r="E35" s="140" t="s">
        <v>1307</v>
      </c>
      <c r="F35" s="140" t="s">
        <v>1308</v>
      </c>
      <c r="G35" s="140" t="s">
        <v>1307</v>
      </c>
      <c r="H35" s="140" t="s">
        <v>1309</v>
      </c>
      <c r="I35" s="140" t="s">
        <v>1309</v>
      </c>
      <c r="J35" s="142" t="s">
        <v>1305</v>
      </c>
      <c r="K35" s="143"/>
      <c r="L35" s="800"/>
      <c r="M35" s="800"/>
      <c r="N35" s="800"/>
      <c r="O35" s="800"/>
      <c r="P35" s="800"/>
      <c r="Q35" s="800"/>
      <c r="R35" s="800"/>
      <c r="S35" s="800"/>
    </row>
    <row r="36" spans="1:26" ht="12" customHeight="1">
      <c r="A36" s="34"/>
      <c r="B36" s="139" t="s">
        <v>1310</v>
      </c>
      <c r="C36" s="140" t="s">
        <v>1311</v>
      </c>
      <c r="D36" s="140" t="s">
        <v>1312</v>
      </c>
      <c r="E36" s="140" t="s">
        <v>1312</v>
      </c>
      <c r="F36" s="140" t="s">
        <v>1313</v>
      </c>
      <c r="G36" s="140" t="s">
        <v>1308</v>
      </c>
      <c r="H36" s="140" t="s">
        <v>1314</v>
      </c>
      <c r="I36" s="140" t="s">
        <v>1314</v>
      </c>
      <c r="J36" s="142" t="s">
        <v>2114</v>
      </c>
      <c r="K36" s="143"/>
      <c r="L36" s="800"/>
      <c r="M36" s="800"/>
      <c r="N36" s="800"/>
      <c r="O36" s="800"/>
      <c r="P36" s="800"/>
      <c r="Q36" s="800"/>
      <c r="R36" s="800"/>
      <c r="S36" s="800"/>
    </row>
    <row r="37" spans="1:26" ht="12" customHeight="1" thickBot="1">
      <c r="A37" s="34"/>
      <c r="B37" s="145" t="s">
        <v>1316</v>
      </c>
      <c r="C37" s="146" t="s">
        <v>1317</v>
      </c>
      <c r="D37" s="146" t="s">
        <v>1318</v>
      </c>
      <c r="E37" s="146" t="s">
        <v>1319</v>
      </c>
      <c r="F37" s="146" t="s">
        <v>1320</v>
      </c>
      <c r="G37" s="146" t="s">
        <v>1303</v>
      </c>
      <c r="H37" s="146" t="s">
        <v>1321</v>
      </c>
      <c r="I37" s="146" t="s">
        <v>1321</v>
      </c>
      <c r="J37" s="146" t="s">
        <v>1315</v>
      </c>
      <c r="K37" s="147" t="s">
        <v>1322</v>
      </c>
      <c r="L37" s="800"/>
      <c r="M37" s="800"/>
      <c r="N37" s="800"/>
      <c r="O37" s="800"/>
      <c r="P37" s="800"/>
      <c r="Q37" s="800"/>
      <c r="R37" s="800"/>
      <c r="S37" s="800"/>
    </row>
    <row r="38" spans="1:26" ht="14.25" customHeight="1" thickBot="1">
      <c r="A38" s="86"/>
      <c r="B38" s="1255">
        <f>'10% Package Page 9'!B38</f>
        <v>0</v>
      </c>
      <c r="C38" s="1255">
        <f>'10% Package Page 9'!C38</f>
        <v>0</v>
      </c>
      <c r="D38" s="446">
        <f>'10% Package Page 9'!D38</f>
        <v>0</v>
      </c>
      <c r="E38" s="464">
        <f>D38*C38</f>
        <v>0</v>
      </c>
      <c r="F38" s="1068">
        <f>'10% Package Page 9'!F38</f>
        <v>0</v>
      </c>
      <c r="G38" s="466">
        <f>F38*C38</f>
        <v>0</v>
      </c>
      <c r="H38" s="775"/>
      <c r="I38" s="775"/>
      <c r="J38" s="773"/>
      <c r="K38" s="144"/>
      <c r="L38" s="800"/>
      <c r="M38" s="800"/>
      <c r="N38" s="800"/>
      <c r="O38" s="800"/>
      <c r="P38" s="800"/>
      <c r="Q38" s="800"/>
      <c r="R38" s="800"/>
      <c r="S38" s="800"/>
    </row>
    <row r="39" spans="1:26" ht="14.25" customHeight="1" thickBot="1">
      <c r="A39" s="86"/>
      <c r="B39" s="1255">
        <f>'10% Package Page 9'!B39</f>
        <v>0</v>
      </c>
      <c r="C39" s="1255">
        <f>'10% Package Page 9'!C39</f>
        <v>0</v>
      </c>
      <c r="D39" s="446">
        <f>'10% Package Page 9'!D39</f>
        <v>0</v>
      </c>
      <c r="E39" s="464">
        <f>D39*C39</f>
        <v>0</v>
      </c>
      <c r="F39" s="1068">
        <f>'10% Package Page 9'!F39</f>
        <v>0</v>
      </c>
      <c r="G39" s="466">
        <f>F39*C39</f>
        <v>0</v>
      </c>
      <c r="H39" s="774"/>
      <c r="I39" s="774"/>
      <c r="J39" s="774"/>
      <c r="K39" s="148"/>
      <c r="L39" s="800"/>
      <c r="M39" s="800"/>
      <c r="N39" s="800"/>
      <c r="O39" s="800"/>
      <c r="P39" s="800"/>
      <c r="Q39" s="800"/>
      <c r="R39" s="800"/>
      <c r="S39" s="800"/>
    </row>
    <row r="40" spans="1:26" ht="14.25" customHeight="1" thickBot="1">
      <c r="A40" s="34"/>
      <c r="B40" s="149" t="s">
        <v>1323</v>
      </c>
      <c r="C40" s="150">
        <f>SUM(C38:C39)</f>
        <v>0</v>
      </c>
      <c r="D40" s="163"/>
      <c r="E40" s="132">
        <f>SUM(E38:E39)</f>
        <v>0</v>
      </c>
      <c r="F40" s="163"/>
      <c r="G40" s="133">
        <f>SUM(G38:G39)</f>
        <v>0</v>
      </c>
      <c r="H40" s="958"/>
      <c r="I40" s="959"/>
      <c r="J40" s="959"/>
      <c r="K40" s="961"/>
      <c r="L40" s="800"/>
      <c r="M40" s="800"/>
      <c r="N40" s="800"/>
      <c r="O40" s="800"/>
      <c r="P40" s="800"/>
      <c r="Q40" s="800"/>
      <c r="R40" s="800"/>
      <c r="S40" s="800"/>
    </row>
    <row r="41" spans="1:26" ht="14.25" customHeight="1" thickBot="1">
      <c r="A41" s="114"/>
      <c r="B41" s="34"/>
      <c r="C41" s="34"/>
      <c r="D41" s="34"/>
      <c r="E41" s="34"/>
      <c r="F41" s="34"/>
      <c r="G41" s="34"/>
      <c r="H41" s="34"/>
      <c r="I41" s="34"/>
      <c r="J41" s="34"/>
      <c r="K41" s="34"/>
      <c r="L41" s="800"/>
      <c r="M41" s="800"/>
      <c r="N41" s="800"/>
      <c r="O41" s="800"/>
      <c r="P41" s="800"/>
      <c r="Q41" s="800"/>
      <c r="R41" s="800"/>
      <c r="S41" s="800"/>
    </row>
    <row r="42" spans="1:26" ht="14.25" customHeight="1" thickBot="1">
      <c r="B42" s="204" t="s">
        <v>1325</v>
      </c>
      <c r="C42" s="101"/>
      <c r="D42" s="101"/>
      <c r="E42" s="101"/>
      <c r="F42" s="101"/>
      <c r="G42" s="101"/>
      <c r="H42" s="101"/>
      <c r="I42" s="101"/>
      <c r="J42" s="101"/>
      <c r="K42" s="164"/>
      <c r="L42" s="800"/>
      <c r="M42" s="800"/>
      <c r="N42" s="800"/>
      <c r="O42" s="800"/>
      <c r="P42" s="800"/>
      <c r="Q42" s="800"/>
      <c r="R42" s="800"/>
      <c r="S42" s="800"/>
    </row>
    <row r="43" spans="1:26" ht="12" customHeight="1">
      <c r="A43" s="34"/>
      <c r="B43" s="152" t="s">
        <v>1306</v>
      </c>
      <c r="C43" s="136" t="s">
        <v>1306</v>
      </c>
      <c r="D43" s="135"/>
      <c r="E43" s="479" t="s">
        <v>1307</v>
      </c>
      <c r="F43" s="136" t="s">
        <v>1308</v>
      </c>
      <c r="G43" s="136" t="s">
        <v>1307</v>
      </c>
      <c r="H43" s="153"/>
      <c r="I43" s="153"/>
      <c r="J43" s="153"/>
      <c r="K43" s="154"/>
      <c r="L43" s="800"/>
      <c r="M43" s="800"/>
      <c r="N43" s="800"/>
      <c r="O43" s="800"/>
      <c r="P43" s="800"/>
      <c r="Q43" s="800"/>
      <c r="R43" s="800"/>
      <c r="S43" s="800"/>
    </row>
    <row r="44" spans="1:26" ht="12" customHeight="1">
      <c r="A44" s="34"/>
      <c r="B44" s="139" t="s">
        <v>1310</v>
      </c>
      <c r="C44" s="140" t="s">
        <v>1311</v>
      </c>
      <c r="D44" s="140" t="s">
        <v>1312</v>
      </c>
      <c r="E44" s="480" t="s">
        <v>1312</v>
      </c>
      <c r="F44" s="140" t="s">
        <v>1313</v>
      </c>
      <c r="G44" s="140" t="s">
        <v>1308</v>
      </c>
      <c r="H44" s="151"/>
      <c r="I44" s="151"/>
      <c r="J44" s="151"/>
      <c r="K44" s="155"/>
      <c r="L44" s="800"/>
      <c r="M44" s="800"/>
      <c r="N44" s="800"/>
      <c r="O44" s="800"/>
      <c r="P44" s="800"/>
      <c r="Q44" s="800"/>
      <c r="R44" s="800"/>
      <c r="S44" s="800"/>
    </row>
    <row r="45" spans="1:26" ht="12" customHeight="1" thickBot="1">
      <c r="B45" s="156" t="s">
        <v>1316</v>
      </c>
      <c r="C45" s="157" t="s">
        <v>1317</v>
      </c>
      <c r="D45" s="157" t="s">
        <v>1318</v>
      </c>
      <c r="E45" s="481" t="s">
        <v>1319</v>
      </c>
      <c r="F45" s="157" t="s">
        <v>1320</v>
      </c>
      <c r="G45" s="157" t="s">
        <v>1303</v>
      </c>
      <c r="H45" s="158"/>
      <c r="I45" s="158"/>
      <c r="J45" s="158"/>
      <c r="K45" s="159"/>
      <c r="L45" s="800"/>
      <c r="M45" s="800"/>
      <c r="N45" s="800"/>
      <c r="O45" s="800"/>
      <c r="P45" s="800"/>
      <c r="Q45" s="800"/>
      <c r="R45" s="800"/>
      <c r="S45" s="800"/>
    </row>
    <row r="46" spans="1:26" ht="14.25" customHeight="1" thickBot="1">
      <c r="B46" s="1255">
        <f>'10% Package Page 9'!B46</f>
        <v>0</v>
      </c>
      <c r="C46" s="1255">
        <f>'10% Package Page 9'!C46</f>
        <v>0</v>
      </c>
      <c r="D46" s="446">
        <f>'10% Package Page 9'!D46</f>
        <v>0</v>
      </c>
      <c r="E46" s="475">
        <f t="shared" ref="E46:E51" si="15">C46*D46</f>
        <v>0</v>
      </c>
      <c r="F46" s="1068">
        <f>'10% Package Page 9'!F46</f>
        <v>0</v>
      </c>
      <c r="G46" s="466">
        <f t="shared" ref="G46:G51" si="16">F46*C46</f>
        <v>0</v>
      </c>
      <c r="H46" s="205"/>
      <c r="I46" s="205"/>
      <c r="J46" s="205"/>
      <c r="K46" s="206"/>
      <c r="L46" s="800"/>
      <c r="M46" s="800"/>
      <c r="N46" s="800"/>
      <c r="O46" s="800"/>
      <c r="P46" s="800"/>
      <c r="Q46" s="800"/>
      <c r="R46" s="800"/>
      <c r="S46" s="800"/>
    </row>
    <row r="47" spans="1:26" ht="14.25" customHeight="1" thickBot="1">
      <c r="B47" s="1255">
        <f>'10% Package Page 9'!B47</f>
        <v>0</v>
      </c>
      <c r="C47" s="1255">
        <f>'10% Package Page 9'!C47</f>
        <v>0</v>
      </c>
      <c r="D47" s="446">
        <f>'10% Package Page 9'!D47</f>
        <v>0</v>
      </c>
      <c r="E47" s="475">
        <f t="shared" si="15"/>
        <v>0</v>
      </c>
      <c r="F47" s="1068">
        <f>'10% Package Page 9'!F47</f>
        <v>0</v>
      </c>
      <c r="G47" s="466">
        <f t="shared" si="16"/>
        <v>0</v>
      </c>
      <c r="H47" s="205"/>
      <c r="I47" s="205"/>
      <c r="J47" s="205"/>
      <c r="K47" s="206"/>
      <c r="L47" s="800"/>
      <c r="M47" s="800"/>
      <c r="N47" s="800"/>
      <c r="O47" s="800"/>
      <c r="P47" s="800"/>
      <c r="Q47" s="800"/>
      <c r="R47" s="800"/>
      <c r="S47" s="800"/>
    </row>
    <row r="48" spans="1:26" ht="14.25" customHeight="1" thickBot="1">
      <c r="B48" s="1255">
        <f>'10% Package Page 9'!B48</f>
        <v>0</v>
      </c>
      <c r="C48" s="1255">
        <f>'10% Package Page 9'!C48</f>
        <v>0</v>
      </c>
      <c r="D48" s="446">
        <f>'10% Package Page 9'!D48</f>
        <v>0</v>
      </c>
      <c r="E48" s="475">
        <f t="shared" si="15"/>
        <v>0</v>
      </c>
      <c r="F48" s="1068">
        <f>'10% Package Page 9'!F48</f>
        <v>0</v>
      </c>
      <c r="G48" s="466">
        <f t="shared" si="16"/>
        <v>0</v>
      </c>
      <c r="H48" s="205"/>
      <c r="I48" s="205"/>
      <c r="J48" s="205"/>
      <c r="K48" s="206"/>
      <c r="L48" s="800"/>
      <c r="M48" s="800"/>
      <c r="N48" s="800"/>
      <c r="O48" s="800"/>
      <c r="P48" s="800"/>
      <c r="Q48" s="800"/>
      <c r="R48" s="800"/>
      <c r="S48" s="800"/>
    </row>
    <row r="49" spans="1:19" ht="14.25" customHeight="1" thickBot="1">
      <c r="B49" s="1255">
        <f>'10% Package Page 9'!B49</f>
        <v>0</v>
      </c>
      <c r="C49" s="1255">
        <f>'10% Package Page 9'!C49</f>
        <v>0</v>
      </c>
      <c r="D49" s="446">
        <f>'10% Package Page 9'!D49</f>
        <v>0</v>
      </c>
      <c r="E49" s="475">
        <f t="shared" si="15"/>
        <v>0</v>
      </c>
      <c r="F49" s="1068">
        <f>'10% Package Page 9'!F49</f>
        <v>0</v>
      </c>
      <c r="G49" s="466">
        <f t="shared" si="16"/>
        <v>0</v>
      </c>
      <c r="H49" s="207"/>
      <c r="I49" s="207"/>
      <c r="J49" s="207"/>
      <c r="K49" s="208"/>
      <c r="L49" s="800"/>
      <c r="M49" s="800"/>
      <c r="N49" s="800"/>
      <c r="O49" s="800"/>
      <c r="P49" s="800"/>
      <c r="Q49" s="800"/>
      <c r="R49" s="800"/>
      <c r="S49" s="800"/>
    </row>
    <row r="50" spans="1:19" ht="14.25" customHeight="1" thickBot="1">
      <c r="B50" s="1255">
        <f>'10% Package Page 9'!B50</f>
        <v>0</v>
      </c>
      <c r="C50" s="1255">
        <f>'10% Package Page 9'!C50</f>
        <v>0</v>
      </c>
      <c r="D50" s="446">
        <f>'10% Package Page 9'!D50</f>
        <v>0</v>
      </c>
      <c r="E50" s="475">
        <f t="shared" si="15"/>
        <v>0</v>
      </c>
      <c r="F50" s="1068">
        <f>'10% Package Page 9'!F50</f>
        <v>0</v>
      </c>
      <c r="G50" s="466">
        <f t="shared" si="16"/>
        <v>0</v>
      </c>
      <c r="H50" s="209"/>
      <c r="I50" s="209"/>
      <c r="J50" s="209"/>
      <c r="K50" s="210"/>
      <c r="L50" s="800"/>
      <c r="M50" s="800"/>
      <c r="N50" s="800"/>
      <c r="O50" s="800"/>
      <c r="P50" s="800"/>
      <c r="Q50" s="800"/>
      <c r="R50" s="800"/>
      <c r="S50" s="800"/>
    </row>
    <row r="51" spans="1:19" ht="14.25" customHeight="1" thickBot="1">
      <c r="B51" s="1255">
        <f>'10% Package Page 9'!B51</f>
        <v>0</v>
      </c>
      <c r="C51" s="1255">
        <f>'10% Package Page 9'!C51</f>
        <v>0</v>
      </c>
      <c r="D51" s="446">
        <f>'10% Package Page 9'!D51</f>
        <v>0</v>
      </c>
      <c r="E51" s="475">
        <f t="shared" si="15"/>
        <v>0</v>
      </c>
      <c r="F51" s="1068">
        <f>'10% Package Page 9'!F51</f>
        <v>0</v>
      </c>
      <c r="G51" s="466">
        <f t="shared" si="16"/>
        <v>0</v>
      </c>
      <c r="H51" s="211"/>
      <c r="I51" s="211"/>
      <c r="J51" s="211"/>
      <c r="K51" s="148"/>
      <c r="L51" s="800"/>
      <c r="M51" s="800"/>
      <c r="N51" s="800"/>
      <c r="O51" s="800"/>
      <c r="P51" s="800"/>
      <c r="Q51" s="800"/>
      <c r="R51" s="800"/>
      <c r="S51" s="800"/>
    </row>
    <row r="52" spans="1:19" ht="14.25" customHeight="1" thickBot="1">
      <c r="A52" s="34"/>
      <c r="B52" s="160" t="s">
        <v>1323</v>
      </c>
      <c r="C52" s="469">
        <f>SUM(C46:C51)</f>
        <v>0</v>
      </c>
      <c r="D52" s="476"/>
      <c r="E52" s="477">
        <f>SUM(E46:E51)</f>
        <v>0</v>
      </c>
      <c r="F52" s="470"/>
      <c r="G52" s="471">
        <f>SUM(G46:G51)</f>
        <v>0</v>
      </c>
      <c r="H52" s="962"/>
      <c r="I52" s="963"/>
      <c r="J52" s="963"/>
      <c r="K52" s="964"/>
      <c r="L52" s="800"/>
      <c r="M52" s="800"/>
      <c r="N52" s="800"/>
      <c r="O52" s="800"/>
      <c r="P52" s="800"/>
      <c r="Q52" s="800"/>
      <c r="R52" s="800"/>
      <c r="S52" s="800"/>
    </row>
  </sheetData>
  <sheetProtection password="FEF7" sheet="1" objects="1" scenarios="1"/>
  <mergeCells count="1">
    <mergeCell ref="A3:K3"/>
  </mergeCells>
  <phoneticPr fontId="5" type="noConversion"/>
  <dataValidations count="1">
    <dataValidation type="custom" allowBlank="1" showInputMessage="1" showErrorMessage="1" error="Page 5, Section B does not show you are applying for Tax Credits. Thus, input is not allowed." sqref="J12:K30">
      <formula1>$L$1=1</formula1>
    </dataValidation>
  </dataValidations>
  <pageMargins left="0.5" right="0.5" top="0.4" bottom="0.5" header="0.5" footer="0.5"/>
  <pageSetup orientation="portrait" r:id="rId1"/>
  <headerFooter alignWithMargins="0">
    <oddHeader xml:space="preserve">&amp;C
</oddHeader>
    <oddFooter>&amp;C&amp;A</oddFooter>
  </headerFooter>
</worksheet>
</file>

<file path=xl/worksheets/sheet78.xml><?xml version="1.0" encoding="utf-8"?>
<worksheet xmlns="http://schemas.openxmlformats.org/spreadsheetml/2006/main" xmlns:r="http://schemas.openxmlformats.org/officeDocument/2006/relationships">
  <sheetPr>
    <pageSetUpPr autoPageBreaks="0"/>
  </sheetPr>
  <dimension ref="A1:H38"/>
  <sheetViews>
    <sheetView showGridLines="0" showRowColHeaders="0" workbookViewId="0">
      <selection sqref="A1:J1"/>
    </sheetView>
  </sheetViews>
  <sheetFormatPr defaultRowHeight="12.75"/>
  <cols>
    <col min="1" max="1" width="3.7109375" customWidth="1"/>
    <col min="2" max="4" width="9.7109375" customWidth="1"/>
    <col min="5" max="5" width="13.28515625" customWidth="1"/>
    <col min="6" max="6" width="4.5703125" customWidth="1"/>
    <col min="7" max="8" width="19.42578125" customWidth="1"/>
  </cols>
  <sheetData>
    <row r="1" spans="1:8" ht="15.75">
      <c r="A1" s="83" t="s">
        <v>1717</v>
      </c>
      <c r="B1" s="15"/>
      <c r="C1" s="15"/>
      <c r="D1" s="15"/>
      <c r="E1" s="15"/>
      <c r="F1" s="15"/>
      <c r="G1" s="15"/>
      <c r="H1" s="15"/>
    </row>
    <row r="2" spans="1:8" ht="15.75">
      <c r="A2" s="84"/>
    </row>
    <row r="3" spans="1:8" ht="15.75">
      <c r="A3" s="11"/>
    </row>
    <row r="4" spans="1:8" ht="15.75">
      <c r="A4" s="11" t="s">
        <v>2023</v>
      </c>
      <c r="B4" s="11" t="s">
        <v>1327</v>
      </c>
    </row>
    <row r="5" spans="1:8" ht="15.75">
      <c r="A5" s="11"/>
    </row>
    <row r="6" spans="1:8" ht="15.75">
      <c r="B6" s="11" t="s">
        <v>1328</v>
      </c>
      <c r="G6" s="11"/>
      <c r="H6" s="165">
        <f>'Final Package Page 8'!G31+'Final Package Page 8'!G40+'Final Package Page 8'!G52</f>
        <v>0</v>
      </c>
    </row>
    <row r="7" spans="1:8" ht="15.75">
      <c r="A7" s="11"/>
    </row>
    <row r="8" spans="1:8" ht="15.75">
      <c r="B8" s="11" t="s">
        <v>1329</v>
      </c>
    </row>
    <row r="9" spans="1:8" ht="20.100000000000001" customHeight="1">
      <c r="A9" s="11"/>
      <c r="B9" s="1447">
        <f>'10% Package Page 10'!B9:E9</f>
        <v>0</v>
      </c>
      <c r="C9" s="1447"/>
      <c r="D9" s="1447"/>
      <c r="E9" s="1447"/>
      <c r="F9" s="387" t="s">
        <v>1876</v>
      </c>
      <c r="G9" s="370">
        <f>'10% Package Page 10'!G9</f>
        <v>0</v>
      </c>
    </row>
    <row r="10" spans="1:8" ht="20.100000000000001" customHeight="1">
      <c r="B10" s="1447">
        <f>'10% Package Page 10'!B10:E10</f>
        <v>0</v>
      </c>
      <c r="C10" s="1447"/>
      <c r="D10" s="1447"/>
      <c r="E10" s="1447"/>
      <c r="F10" s="387" t="s">
        <v>1876</v>
      </c>
      <c r="G10" s="370">
        <f>'10% Package Page 10'!G10</f>
        <v>0</v>
      </c>
    </row>
    <row r="11" spans="1:8" ht="20.100000000000001" customHeight="1">
      <c r="A11" s="11"/>
      <c r="B11" s="1447">
        <f>'10% Package Page 10'!B11:E11</f>
        <v>0</v>
      </c>
      <c r="C11" s="1447"/>
      <c r="D11" s="1447"/>
      <c r="E11" s="1447"/>
      <c r="F11" s="387" t="s">
        <v>1876</v>
      </c>
      <c r="G11" s="370">
        <f>'10% Package Page 10'!G11</f>
        <v>0</v>
      </c>
    </row>
    <row r="12" spans="1:8" ht="22.5" customHeight="1">
      <c r="B12" s="11" t="s">
        <v>1330</v>
      </c>
      <c r="E12" s="11"/>
      <c r="F12" s="11"/>
      <c r="G12" s="13"/>
      <c r="H12" s="220">
        <f>G9+G10+G11</f>
        <v>0</v>
      </c>
    </row>
    <row r="13" spans="1:8" ht="24" customHeight="1">
      <c r="A13" s="11"/>
      <c r="B13" s="110" t="s">
        <v>1331</v>
      </c>
      <c r="C13" s="35"/>
      <c r="D13" s="35"/>
      <c r="E13" s="35"/>
      <c r="F13" s="35"/>
      <c r="G13" s="35"/>
      <c r="H13" s="221">
        <f>H6+H12</f>
        <v>0</v>
      </c>
    </row>
    <row r="14" spans="1:8" ht="15.75">
      <c r="E14" s="11"/>
      <c r="F14" s="11"/>
    </row>
    <row r="15" spans="1:8" ht="15.75">
      <c r="A15" s="11"/>
      <c r="B15" s="11" t="s">
        <v>1504</v>
      </c>
      <c r="D15" s="167">
        <f>'Page 18'!D15</f>
        <v>0.1</v>
      </c>
      <c r="E15" s="11" t="s">
        <v>980</v>
      </c>
      <c r="F15" s="11"/>
      <c r="H15" s="116" t="str">
        <f>IF(D15&gt;7%,"EXCEEDS MAXIMUM",-(H13*D15))</f>
        <v>EXCEEDS MAXIMUM</v>
      </c>
    </row>
    <row r="16" spans="1:8" ht="16.5" thickBot="1">
      <c r="E16" s="11"/>
      <c r="F16" s="11"/>
    </row>
    <row r="17" spans="1:8" ht="17.25" thickTop="1" thickBot="1">
      <c r="B17" s="197" t="s">
        <v>1500</v>
      </c>
      <c r="C17" s="199"/>
      <c r="D17" s="199"/>
      <c r="E17" s="198"/>
      <c r="F17" s="198"/>
      <c r="G17" s="199"/>
      <c r="H17" s="222" t="e">
        <f>H13+H15</f>
        <v>#VALUE!</v>
      </c>
    </row>
    <row r="18" spans="1:8" ht="16.5" thickTop="1">
      <c r="E18" s="11"/>
      <c r="F18" s="11"/>
    </row>
    <row r="19" spans="1:8" ht="15.75">
      <c r="E19" s="52"/>
      <c r="F19" s="52"/>
    </row>
    <row r="20" spans="1:8" ht="15.75">
      <c r="A20" s="11" t="s">
        <v>1878</v>
      </c>
      <c r="B20" s="11" t="s">
        <v>1501</v>
      </c>
    </row>
    <row r="21" spans="1:8" ht="15.75">
      <c r="A21" s="11"/>
    </row>
    <row r="22" spans="1:8" ht="15.75">
      <c r="B22" s="11" t="s">
        <v>1502</v>
      </c>
      <c r="G22" s="166">
        <f>H6*12</f>
        <v>0</v>
      </c>
    </row>
    <row r="24" spans="1:8" ht="15.75">
      <c r="A24" s="11"/>
      <c r="B24" s="11" t="s">
        <v>1503</v>
      </c>
      <c r="G24" s="166">
        <f>H12*12</f>
        <v>0</v>
      </c>
    </row>
    <row r="25" spans="1:8" ht="15.75">
      <c r="D25" s="11"/>
    </row>
    <row r="26" spans="1:8" ht="15.75">
      <c r="A26" s="11"/>
      <c r="B26" s="11" t="s">
        <v>1618</v>
      </c>
      <c r="G26" s="220" t="e">
        <f>H15*12</f>
        <v>#VALUE!</v>
      </c>
    </row>
    <row r="27" spans="1:8" ht="15.75">
      <c r="D27" s="11"/>
    </row>
    <row r="28" spans="1:8" ht="15.75">
      <c r="A28" s="11"/>
      <c r="B28" s="223" t="s">
        <v>1505</v>
      </c>
      <c r="C28" s="224"/>
      <c r="D28" s="224"/>
      <c r="E28" s="224"/>
      <c r="F28" s="224"/>
      <c r="G28" s="224"/>
      <c r="H28" s="225"/>
    </row>
    <row r="29" spans="1:8" ht="15.75">
      <c r="B29" s="226" t="s">
        <v>1506</v>
      </c>
      <c r="C29" s="26"/>
      <c r="D29" s="175"/>
      <c r="E29" s="26"/>
      <c r="F29" s="26"/>
      <c r="G29" s="26"/>
      <c r="H29" s="227" t="e">
        <f>G22+G24+G26</f>
        <v>#VALUE!</v>
      </c>
    </row>
    <row r="30" spans="1:8" ht="15.75">
      <c r="A30" s="11"/>
    </row>
    <row r="31" spans="1:8" ht="15.75">
      <c r="A31" s="11"/>
      <c r="B31" s="110" t="s">
        <v>1507</v>
      </c>
      <c r="C31" s="35"/>
      <c r="D31" s="35"/>
      <c r="E31" s="35"/>
      <c r="F31" s="35"/>
      <c r="G31" s="35"/>
      <c r="H31" s="228">
        <f>'10% Package Page 10'!H31</f>
        <v>0</v>
      </c>
    </row>
    <row r="32" spans="1:8" ht="13.5" thickBot="1"/>
    <row r="33" spans="1:8" ht="17.25" thickTop="1" thickBot="1">
      <c r="B33" s="197" t="s">
        <v>1508</v>
      </c>
      <c r="C33" s="199"/>
      <c r="D33" s="199"/>
      <c r="E33" s="199"/>
      <c r="F33" s="199"/>
      <c r="G33" s="198"/>
      <c r="H33" s="229" t="e">
        <f>H29+H31</f>
        <v>#VALUE!</v>
      </c>
    </row>
    <row r="34" spans="1:8" ht="16.5" thickTop="1">
      <c r="A34" s="11"/>
    </row>
    <row r="35" spans="1:8" ht="15.75">
      <c r="A35" s="11"/>
    </row>
    <row r="36" spans="1:8" ht="15.75">
      <c r="A36" s="11"/>
      <c r="B36" s="11" t="s">
        <v>1509</v>
      </c>
      <c r="G36" s="36">
        <f>'Page 18'!G36</f>
        <v>0</v>
      </c>
    </row>
    <row r="37" spans="1:8" s="22" customFormat="1" ht="12.75" customHeight="1">
      <c r="A37" s="59"/>
      <c r="B37" s="59"/>
      <c r="G37" s="387"/>
    </row>
    <row r="38" spans="1:8" s="22" customFormat="1" ht="12.75" customHeight="1">
      <c r="A38" s="59"/>
      <c r="B38" s="59"/>
      <c r="G38" s="387"/>
    </row>
  </sheetData>
  <sheetProtection password="FEF7" sheet="1" objects="1" scenarios="1"/>
  <mergeCells count="3">
    <mergeCell ref="B9:E9"/>
    <mergeCell ref="B10:E10"/>
    <mergeCell ref="B11:E11"/>
  </mergeCells>
  <phoneticPr fontId="5" type="noConversion"/>
  <conditionalFormatting sqref="H15">
    <cfRule type="cellIs" dxfId="146" priority="1" stopIfTrue="1" operator="equal">
      <formula>"EXCEEDS MAXIMUM"</formula>
    </cfRule>
  </conditionalFormatting>
  <pageMargins left="0.75" right="0.75" top="1" bottom="1" header="0.5" footer="0.5"/>
  <pageSetup orientation="portrait" r:id="rId1"/>
  <headerFooter alignWithMargins="0">
    <oddFooter>&amp;C&amp;A</oddFooter>
  </headerFooter>
</worksheet>
</file>

<file path=xl/worksheets/sheet79.xml><?xml version="1.0" encoding="utf-8"?>
<worksheet xmlns="http://schemas.openxmlformats.org/spreadsheetml/2006/main" xmlns:r="http://schemas.openxmlformats.org/officeDocument/2006/relationships">
  <sheetPr>
    <pageSetUpPr autoPageBreaks="0"/>
  </sheetPr>
  <dimension ref="A1:AW128"/>
  <sheetViews>
    <sheetView showGridLines="0" showRowColHeaders="0" workbookViewId="0">
      <selection sqref="A1:J1"/>
    </sheetView>
  </sheetViews>
  <sheetFormatPr defaultRowHeight="12.75"/>
  <cols>
    <col min="1" max="1" width="2.7109375" customWidth="1"/>
    <col min="2" max="2" width="3.5703125" customWidth="1"/>
    <col min="3" max="3" width="1.7109375" customWidth="1"/>
    <col min="4" max="7" width="2.7109375" customWidth="1"/>
    <col min="8" max="8" width="2.140625" customWidth="1"/>
    <col min="9" max="9" width="1.42578125" customWidth="1"/>
    <col min="10" max="10" width="1.7109375" customWidth="1"/>
    <col min="11" max="14" width="2.7109375" customWidth="1"/>
    <col min="15" max="15" width="2.140625" customWidth="1"/>
    <col min="16" max="17" width="1.7109375" customWidth="1"/>
    <col min="18" max="18" width="2.7109375" customWidth="1"/>
    <col min="19" max="19" width="2.28515625" customWidth="1"/>
    <col min="20" max="20" width="2.7109375" customWidth="1"/>
    <col min="21" max="21" width="1.85546875" customWidth="1"/>
    <col min="22" max="22" width="1.5703125" customWidth="1"/>
    <col min="23" max="23" width="1.42578125" customWidth="1"/>
    <col min="24" max="24" width="2.7109375" customWidth="1"/>
    <col min="25" max="25" width="1.85546875" customWidth="1"/>
    <col min="26" max="26" width="3.140625" customWidth="1"/>
    <col min="27" max="27" width="1.5703125" customWidth="1"/>
    <col min="28" max="28" width="3.28515625" customWidth="1"/>
    <col min="29" max="29" width="1.42578125" customWidth="1"/>
    <col min="30" max="30" width="3.42578125" customWidth="1"/>
    <col min="31" max="32" width="1.42578125" customWidth="1"/>
    <col min="33" max="33" width="1.7109375" customWidth="1"/>
    <col min="34" max="34" width="3.42578125" customWidth="1"/>
    <col min="35" max="35" width="1.140625" customWidth="1"/>
    <col min="36" max="36" width="3.42578125" customWidth="1"/>
    <col min="37" max="38" width="1.42578125" customWidth="1"/>
    <col min="39" max="39" width="2" customWidth="1"/>
    <col min="40" max="40" width="2.7109375" customWidth="1"/>
    <col min="41" max="41" width="5.85546875" customWidth="1"/>
    <col min="42" max="42" width="0.28515625" customWidth="1"/>
    <col min="43" max="44" width="2.7109375" customWidth="1"/>
    <col min="45" max="45" width="13.85546875" customWidth="1"/>
  </cols>
  <sheetData>
    <row r="1" spans="1:49" ht="15.75">
      <c r="A1" s="83" t="s">
        <v>1718</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800">
        <f>'Page 5'!AB10</f>
        <v>0</v>
      </c>
      <c r="AR1" s="800">
        <f>'Page 5'!AC10</f>
        <v>0</v>
      </c>
      <c r="AS1" s="800"/>
      <c r="AT1" s="800"/>
      <c r="AU1" s="800"/>
      <c r="AV1" s="800"/>
      <c r="AW1" s="800"/>
    </row>
    <row r="2" spans="1:49" ht="5.25" customHeight="1">
      <c r="A2" s="10"/>
      <c r="B2" s="34"/>
      <c r="C2" s="34"/>
      <c r="D2" s="34"/>
      <c r="E2" s="34"/>
      <c r="F2" s="34"/>
      <c r="G2" s="34"/>
      <c r="H2" s="34"/>
      <c r="I2" s="34"/>
      <c r="J2" s="34"/>
      <c r="K2" s="34"/>
      <c r="L2" s="34"/>
      <c r="M2" s="34"/>
      <c r="AQ2" s="800">
        <f>'Page 5'!AB15</f>
        <v>0</v>
      </c>
      <c r="AR2" s="800">
        <f>'Page 5'!AC15</f>
        <v>0</v>
      </c>
      <c r="AS2" s="800"/>
      <c r="AT2" s="800"/>
      <c r="AU2" s="800"/>
      <c r="AV2" s="800"/>
      <c r="AW2" s="800"/>
    </row>
    <row r="3" spans="1:49">
      <c r="A3" s="25" t="s">
        <v>2023</v>
      </c>
      <c r="B3" s="25" t="s">
        <v>2394</v>
      </c>
      <c r="C3" s="34"/>
      <c r="D3" s="34"/>
      <c r="E3" s="34"/>
      <c r="F3" s="34"/>
      <c r="G3" s="34"/>
      <c r="H3" s="34"/>
      <c r="I3" s="34"/>
      <c r="J3" s="34"/>
      <c r="K3" s="34"/>
      <c r="L3" s="34"/>
      <c r="M3" s="34"/>
      <c r="AR3" s="800"/>
      <c r="AS3" s="800"/>
      <c r="AT3" s="800"/>
      <c r="AU3" s="800"/>
      <c r="AV3" s="800"/>
      <c r="AW3" s="800"/>
    </row>
    <row r="4" spans="1:49">
      <c r="A4" s="25" t="s">
        <v>998</v>
      </c>
      <c r="B4" s="34"/>
      <c r="C4" s="34"/>
      <c r="D4" s="34"/>
      <c r="E4" s="34"/>
      <c r="F4" s="34"/>
      <c r="G4" s="34"/>
      <c r="H4" s="34"/>
      <c r="I4" s="34"/>
      <c r="J4" s="34"/>
      <c r="K4" s="34"/>
      <c r="L4" s="34"/>
      <c r="M4" s="34"/>
      <c r="AR4" s="800"/>
      <c r="AS4" s="800"/>
      <c r="AT4" s="800"/>
      <c r="AU4" s="800"/>
      <c r="AV4" s="800"/>
      <c r="AW4" s="800"/>
    </row>
    <row r="5" spans="1:49">
      <c r="A5" s="25" t="s">
        <v>2265</v>
      </c>
      <c r="B5" s="34"/>
      <c r="C5" s="34"/>
      <c r="D5" s="34"/>
      <c r="E5" s="34"/>
      <c r="F5" s="34"/>
      <c r="G5" s="34"/>
      <c r="H5" s="34"/>
      <c r="I5" s="34"/>
      <c r="J5" s="34"/>
      <c r="K5" s="34"/>
      <c r="L5" s="34"/>
      <c r="M5" s="34"/>
      <c r="AR5" s="800"/>
      <c r="AS5" s="800"/>
      <c r="AT5" s="800"/>
      <c r="AU5" s="800"/>
      <c r="AV5" s="800"/>
      <c r="AW5" s="800"/>
    </row>
    <row r="6" spans="1:49">
      <c r="A6" s="25" t="s">
        <v>2266</v>
      </c>
      <c r="B6" s="34"/>
      <c r="C6" s="34"/>
      <c r="D6" s="34"/>
      <c r="E6" s="34"/>
      <c r="F6" s="34"/>
      <c r="G6" s="34"/>
      <c r="H6" s="34"/>
      <c r="I6" s="34"/>
      <c r="J6" s="34"/>
      <c r="K6" s="34"/>
      <c r="L6" s="34"/>
      <c r="M6" s="34"/>
      <c r="AR6" s="800"/>
      <c r="AS6" s="800"/>
      <c r="AT6" s="800"/>
      <c r="AU6" s="800"/>
      <c r="AV6" s="800"/>
      <c r="AW6" s="800"/>
    </row>
    <row r="7" spans="1:49" ht="9" customHeight="1">
      <c r="A7" s="25"/>
      <c r="B7" s="238"/>
      <c r="C7" s="238"/>
      <c r="D7" s="238"/>
      <c r="E7" s="238"/>
      <c r="F7" s="238"/>
      <c r="G7" s="238"/>
      <c r="H7" s="238"/>
      <c r="I7" s="238"/>
      <c r="J7" s="238"/>
      <c r="K7" s="238"/>
      <c r="L7" s="238"/>
      <c r="M7" s="238"/>
      <c r="N7" s="239"/>
      <c r="O7" s="239"/>
      <c r="P7" s="239"/>
      <c r="Q7" s="239"/>
      <c r="R7" s="239"/>
      <c r="S7" s="239"/>
      <c r="T7" s="239"/>
      <c r="U7" s="239"/>
      <c r="V7" s="239"/>
      <c r="W7" s="239"/>
      <c r="X7" s="239"/>
      <c r="Y7" s="239"/>
      <c r="Z7" s="239"/>
      <c r="AA7" s="239"/>
      <c r="AB7" s="1615"/>
      <c r="AC7" s="1615"/>
      <c r="AD7" s="1615"/>
      <c r="AE7" s="239"/>
      <c r="AF7" s="239"/>
      <c r="AG7" s="239"/>
      <c r="AH7" s="1620" t="s">
        <v>2396</v>
      </c>
      <c r="AI7" s="1620"/>
      <c r="AJ7" s="1620"/>
      <c r="AK7" s="239"/>
      <c r="AL7" s="239"/>
      <c r="AM7" s="239"/>
      <c r="AN7" s="239"/>
      <c r="AO7" s="239"/>
      <c r="AP7" s="239"/>
      <c r="AR7" s="800"/>
      <c r="AS7" s="800"/>
      <c r="AT7" s="800"/>
      <c r="AU7" s="800"/>
      <c r="AV7" s="800"/>
      <c r="AW7" s="800"/>
    </row>
    <row r="8" spans="1:49" ht="9" customHeight="1">
      <c r="A8" s="34"/>
      <c r="B8" s="239"/>
      <c r="C8" s="239"/>
      <c r="D8" s="239"/>
      <c r="E8" s="238"/>
      <c r="F8" s="239"/>
      <c r="G8" s="238"/>
      <c r="H8" s="238"/>
      <c r="I8" s="238"/>
      <c r="J8" s="238"/>
      <c r="K8" s="238"/>
      <c r="L8" s="238"/>
      <c r="M8" s="238"/>
      <c r="N8" s="239"/>
      <c r="O8" s="239"/>
      <c r="P8" s="239"/>
      <c r="Q8" s="1626" t="s">
        <v>983</v>
      </c>
      <c r="R8" s="1620"/>
      <c r="S8" s="1620"/>
      <c r="T8" s="1620"/>
      <c r="U8" s="1620"/>
      <c r="V8" s="1620"/>
      <c r="W8" s="240"/>
      <c r="X8" s="1615" t="s">
        <v>984</v>
      </c>
      <c r="Y8" s="1615"/>
      <c r="Z8" s="1615"/>
      <c r="AA8" s="239"/>
      <c r="AB8" s="1615" t="s">
        <v>2243</v>
      </c>
      <c r="AC8" s="1615"/>
      <c r="AD8" s="1615"/>
      <c r="AE8" s="239"/>
      <c r="AF8" s="239"/>
      <c r="AG8" s="239"/>
      <c r="AH8" s="1620" t="s">
        <v>2397</v>
      </c>
      <c r="AI8" s="1620"/>
      <c r="AJ8" s="1620"/>
      <c r="AK8" s="239"/>
      <c r="AL8" s="239"/>
      <c r="AM8" s="1615" t="s">
        <v>985</v>
      </c>
      <c r="AN8" s="1615"/>
      <c r="AO8" s="1615"/>
      <c r="AP8" s="1615"/>
      <c r="AR8" s="800"/>
      <c r="AS8" s="800"/>
      <c r="AT8" s="800"/>
      <c r="AU8" s="800"/>
      <c r="AV8" s="800"/>
      <c r="AW8" s="800"/>
    </row>
    <row r="9" spans="1:49" ht="9" customHeight="1">
      <c r="A9" s="34"/>
      <c r="B9" s="238" t="s">
        <v>986</v>
      </c>
      <c r="C9" s="239"/>
      <c r="D9" s="239"/>
      <c r="E9" s="239"/>
      <c r="F9" s="239"/>
      <c r="G9" s="238"/>
      <c r="H9" s="238"/>
      <c r="I9" s="238"/>
      <c r="J9" s="238"/>
      <c r="K9" s="238"/>
      <c r="L9" s="238"/>
      <c r="M9" s="238"/>
      <c r="N9" s="239"/>
      <c r="O9" s="239"/>
      <c r="P9" s="239"/>
      <c r="Q9" s="1626" t="s">
        <v>987</v>
      </c>
      <c r="R9" s="1620"/>
      <c r="S9" s="1620"/>
      <c r="T9" s="1620"/>
      <c r="U9" s="1620"/>
      <c r="V9" s="1620"/>
      <c r="W9" s="240"/>
      <c r="X9" s="1635" t="s">
        <v>988</v>
      </c>
      <c r="Y9" s="1635"/>
      <c r="Z9" s="1635"/>
      <c r="AA9" s="239"/>
      <c r="AB9" s="1635" t="s">
        <v>2244</v>
      </c>
      <c r="AC9" s="1635"/>
      <c r="AD9" s="1635"/>
      <c r="AE9" s="239"/>
      <c r="AF9" s="239"/>
      <c r="AG9" s="239"/>
      <c r="AH9" s="1620" t="s">
        <v>2398</v>
      </c>
      <c r="AI9" s="1620"/>
      <c r="AJ9" s="1620"/>
      <c r="AK9" s="239"/>
      <c r="AL9" s="239"/>
      <c r="AM9" s="1635" t="s">
        <v>990</v>
      </c>
      <c r="AN9" s="1635"/>
      <c r="AO9" s="1635"/>
      <c r="AP9" s="1635"/>
      <c r="AR9" s="800"/>
      <c r="AS9" s="800"/>
      <c r="AT9" s="800"/>
      <c r="AU9" s="800"/>
      <c r="AV9" s="800"/>
      <c r="AW9" s="800"/>
    </row>
    <row r="10" spans="1:49">
      <c r="A10" s="25">
        <v>1</v>
      </c>
      <c r="B10" s="1621">
        <f>'10% Package Page 12'!B10:O10</f>
        <v>0</v>
      </c>
      <c r="C10" s="1447"/>
      <c r="D10" s="1447"/>
      <c r="E10" s="1447"/>
      <c r="F10" s="1447"/>
      <c r="G10" s="1447"/>
      <c r="H10" s="1447"/>
      <c r="I10" s="1447"/>
      <c r="J10" s="1447"/>
      <c r="K10" s="1447"/>
      <c r="L10" s="1447"/>
      <c r="M10" s="1447"/>
      <c r="N10" s="1447"/>
      <c r="O10" s="1447"/>
      <c r="P10" s="1599">
        <f>'10% Package Page 12'!P10:V10</f>
        <v>0</v>
      </c>
      <c r="Q10" s="1600"/>
      <c r="R10" s="1600"/>
      <c r="S10" s="1600"/>
      <c r="T10" s="1600"/>
      <c r="U10" s="1600"/>
      <c r="V10" s="1600"/>
      <c r="X10" s="1625">
        <f>'10% Package Page 12'!X10:Z10</f>
        <v>0</v>
      </c>
      <c r="Y10" s="1447"/>
      <c r="Z10" s="1447"/>
      <c r="AA10" s="13"/>
      <c r="AB10" s="244">
        <f>'10% Package Page 12'!AB10</f>
        <v>0</v>
      </c>
      <c r="AC10" s="171" t="s">
        <v>2395</v>
      </c>
      <c r="AD10" s="244">
        <f>'10% Package Page 12'!AD10</f>
        <v>0</v>
      </c>
      <c r="AF10" s="2146">
        <f>IF(P10&lt;1,0,(PMT(X10/12,AD10,-P10))*12)</f>
        <v>0</v>
      </c>
      <c r="AG10" s="2146"/>
      <c r="AH10" s="2146"/>
      <c r="AI10" s="2146"/>
      <c r="AJ10" s="2146"/>
      <c r="AK10" s="13"/>
      <c r="AL10" s="13"/>
      <c r="AM10" s="1622">
        <f>'10% Package Page 12'!AM10</f>
        <v>0</v>
      </c>
      <c r="AN10" s="1622"/>
      <c r="AO10" s="1622"/>
      <c r="AP10" s="1622"/>
      <c r="AR10" s="800">
        <f>B10</f>
        <v>0</v>
      </c>
      <c r="AS10" s="860">
        <f>P10</f>
        <v>0</v>
      </c>
      <c r="AT10" s="800">
        <f>IF(P10&lt;1,0,(PMT(X10/12,AD10,-P10))*12)</f>
        <v>0</v>
      </c>
      <c r="AU10" s="800"/>
      <c r="AV10" s="800"/>
      <c r="AW10" s="800"/>
    </row>
    <row r="11" spans="1:49" ht="9.75" customHeight="1">
      <c r="A11" s="170"/>
      <c r="B11" s="230" t="s">
        <v>991</v>
      </c>
      <c r="C11" s="34"/>
      <c r="D11" s="34"/>
      <c r="E11" s="34"/>
      <c r="F11" s="34"/>
      <c r="G11" s="34"/>
      <c r="H11" s="34"/>
      <c r="I11" s="34"/>
      <c r="J11" s="34"/>
      <c r="K11" s="34"/>
      <c r="L11" s="34"/>
      <c r="M11" s="34"/>
      <c r="AF11" s="22"/>
      <c r="AG11" s="22"/>
      <c r="AH11" s="22"/>
      <c r="AI11" s="22"/>
      <c r="AJ11" s="22"/>
      <c r="AM11" s="54"/>
      <c r="AN11" s="54"/>
      <c r="AO11" s="54"/>
      <c r="AP11" s="54"/>
      <c r="AR11" s="800"/>
      <c r="AS11" s="800"/>
      <c r="AT11" s="800"/>
      <c r="AU11" s="800"/>
      <c r="AV11" s="800"/>
      <c r="AW11" s="800"/>
    </row>
    <row r="12" spans="1:49">
      <c r="A12" s="25">
        <v>2</v>
      </c>
      <c r="B12" s="1621">
        <f>'10% Package Page 12'!B12:O12</f>
        <v>0</v>
      </c>
      <c r="C12" s="1447"/>
      <c r="D12" s="1447"/>
      <c r="E12" s="1447"/>
      <c r="F12" s="1447"/>
      <c r="G12" s="1447"/>
      <c r="H12" s="1447"/>
      <c r="I12" s="1447"/>
      <c r="J12" s="1447"/>
      <c r="K12" s="1447"/>
      <c r="L12" s="1447"/>
      <c r="M12" s="1447"/>
      <c r="N12" s="1447"/>
      <c r="O12" s="1447"/>
      <c r="P12" s="1599">
        <f>'10% Package Page 12'!P12:V12</f>
        <v>0</v>
      </c>
      <c r="Q12" s="1600"/>
      <c r="R12" s="1600"/>
      <c r="S12" s="1600"/>
      <c r="T12" s="1600"/>
      <c r="U12" s="1600"/>
      <c r="V12" s="1600"/>
      <c r="X12" s="1625">
        <f>'10% Package Page 12'!X12:Z12</f>
        <v>0</v>
      </c>
      <c r="Y12" s="1447"/>
      <c r="Z12" s="1447"/>
      <c r="AA12" s="13"/>
      <c r="AB12" s="244">
        <f>'10% Package Page 12'!AB12</f>
        <v>0</v>
      </c>
      <c r="AC12" s="171" t="s">
        <v>2395</v>
      </c>
      <c r="AD12" s="244">
        <f>'10% Package Page 12'!AD12</f>
        <v>0</v>
      </c>
      <c r="AF12" s="2146">
        <f>IF(P12&lt;1,0,(PMT(X12/12,AD12,-P12))*12)</f>
        <v>0</v>
      </c>
      <c r="AG12" s="2146"/>
      <c r="AH12" s="2146"/>
      <c r="AI12" s="2146"/>
      <c r="AJ12" s="2146"/>
      <c r="AK12" s="13"/>
      <c r="AL12" s="13"/>
      <c r="AM12" s="1622">
        <f>'10% Package Page 12'!AM12</f>
        <v>0</v>
      </c>
      <c r="AN12" s="1622"/>
      <c r="AO12" s="1622"/>
      <c r="AP12" s="1622"/>
      <c r="AR12" s="800">
        <f>B12</f>
        <v>0</v>
      </c>
      <c r="AS12" s="860">
        <f>P12</f>
        <v>0</v>
      </c>
      <c r="AT12" s="800">
        <f>IF(P12&lt;1,0,(PMT(X12/12,AD12,-P12))*12)</f>
        <v>0</v>
      </c>
      <c r="AU12" s="800"/>
      <c r="AV12" s="800"/>
      <c r="AW12" s="800"/>
    </row>
    <row r="13" spans="1:49" ht="9.75" customHeight="1">
      <c r="A13" s="170"/>
      <c r="B13" s="230" t="s">
        <v>991</v>
      </c>
      <c r="C13" s="34"/>
      <c r="D13" s="34"/>
      <c r="E13" s="34"/>
      <c r="F13" s="34"/>
      <c r="G13" s="34"/>
      <c r="H13" s="34"/>
      <c r="I13" s="34"/>
      <c r="J13" s="34"/>
      <c r="K13" s="34"/>
      <c r="L13" s="34"/>
      <c r="M13" s="34"/>
      <c r="AF13" s="22"/>
      <c r="AG13" s="22"/>
      <c r="AH13" s="22"/>
      <c r="AI13" s="22"/>
      <c r="AJ13" s="22"/>
      <c r="AM13" s="54"/>
      <c r="AN13" s="54"/>
      <c r="AO13" s="54"/>
      <c r="AP13" s="54"/>
      <c r="AR13" s="800"/>
      <c r="AS13" s="800"/>
      <c r="AT13" s="800"/>
      <c r="AU13" s="800"/>
      <c r="AV13" s="800"/>
      <c r="AW13" s="800"/>
    </row>
    <row r="14" spans="1:49">
      <c r="A14" s="25">
        <v>3</v>
      </c>
      <c r="B14" s="1621">
        <f>'10% Package Page 12'!B14:O14</f>
        <v>0</v>
      </c>
      <c r="C14" s="1447"/>
      <c r="D14" s="1447"/>
      <c r="E14" s="1447"/>
      <c r="F14" s="1447"/>
      <c r="G14" s="1447"/>
      <c r="H14" s="1447"/>
      <c r="I14" s="1447"/>
      <c r="J14" s="1447"/>
      <c r="K14" s="1447"/>
      <c r="L14" s="1447"/>
      <c r="M14" s="1447"/>
      <c r="N14" s="1447"/>
      <c r="O14" s="1447"/>
      <c r="P14" s="1599">
        <f>'10% Package Page 12'!P14:V14</f>
        <v>0</v>
      </c>
      <c r="Q14" s="1600"/>
      <c r="R14" s="1600"/>
      <c r="S14" s="1600"/>
      <c r="T14" s="1600"/>
      <c r="U14" s="1600"/>
      <c r="V14" s="1600"/>
      <c r="X14" s="1625">
        <f>'10% Package Page 12'!X14:Z14</f>
        <v>0</v>
      </c>
      <c r="Y14" s="1447"/>
      <c r="Z14" s="1447"/>
      <c r="AA14" s="13"/>
      <c r="AB14" s="244">
        <f>'10% Package Page 12'!AB14</f>
        <v>0</v>
      </c>
      <c r="AC14" s="171" t="s">
        <v>2395</v>
      </c>
      <c r="AD14" s="244">
        <f>'10% Package Page 12'!AD14</f>
        <v>0</v>
      </c>
      <c r="AF14" s="2146">
        <f>IF(P14&lt;1,0,(PMT(X14/12,AD14,-P14))*12)</f>
        <v>0</v>
      </c>
      <c r="AG14" s="2146"/>
      <c r="AH14" s="2146"/>
      <c r="AI14" s="2146"/>
      <c r="AJ14" s="2146"/>
      <c r="AK14" s="13"/>
      <c r="AL14" s="13"/>
      <c r="AM14" s="1622">
        <f>'10% Package Page 12'!AM14</f>
        <v>0</v>
      </c>
      <c r="AN14" s="1622"/>
      <c r="AO14" s="1622"/>
      <c r="AP14" s="1622"/>
      <c r="AR14" s="800">
        <f>B14</f>
        <v>0</v>
      </c>
      <c r="AS14" s="860">
        <f>P14</f>
        <v>0</v>
      </c>
      <c r="AT14" s="800">
        <f>IF(P14&lt;1,0,(PMT(X14/12,AD14,-P14))*12)</f>
        <v>0</v>
      </c>
      <c r="AU14" s="800"/>
      <c r="AV14" s="800"/>
      <c r="AW14" s="800"/>
    </row>
    <row r="15" spans="1:49" ht="6.75" customHeight="1">
      <c r="A15" s="34"/>
      <c r="B15" s="230" t="s">
        <v>991</v>
      </c>
      <c r="C15" s="34"/>
      <c r="D15" s="34"/>
      <c r="E15" s="34"/>
      <c r="F15" s="34"/>
      <c r="G15" s="34"/>
      <c r="H15" s="34"/>
      <c r="I15" s="34"/>
      <c r="J15" s="34"/>
      <c r="K15" s="34"/>
      <c r="L15" s="34"/>
      <c r="M15" s="34"/>
      <c r="AM15" s="54"/>
      <c r="AN15" s="54"/>
      <c r="AO15" s="54"/>
      <c r="AP15" s="54"/>
      <c r="AR15" s="800"/>
      <c r="AS15" s="800"/>
      <c r="AT15" s="800"/>
      <c r="AU15" s="800"/>
      <c r="AV15" s="800"/>
      <c r="AW15" s="800"/>
    </row>
    <row r="16" spans="1:49" ht="12.75" customHeight="1">
      <c r="A16" s="25" t="s">
        <v>1982</v>
      </c>
      <c r="B16" s="230"/>
      <c r="C16" s="34"/>
      <c r="D16" s="34"/>
      <c r="E16" s="34"/>
      <c r="F16" s="34"/>
      <c r="G16" s="34"/>
      <c r="H16" s="34"/>
      <c r="I16" s="34"/>
      <c r="J16" s="34"/>
      <c r="K16" s="34"/>
      <c r="L16" s="34"/>
      <c r="M16" s="34"/>
      <c r="P16" s="1599">
        <f>'10% Package Page 12'!P16:V16</f>
        <v>0</v>
      </c>
      <c r="Q16" s="1600"/>
      <c r="R16" s="1600"/>
      <c r="S16" s="1600"/>
      <c r="T16" s="1600"/>
      <c r="U16" s="1600"/>
      <c r="V16" s="1600"/>
      <c r="X16" s="1625">
        <v>0.03</v>
      </c>
      <c r="Y16" s="1447"/>
      <c r="Z16" s="1447"/>
      <c r="AB16" s="244">
        <f>'10% Package Page 12'!AB16</f>
        <v>540</v>
      </c>
      <c r="AC16" s="171" t="s">
        <v>2395</v>
      </c>
      <c r="AD16" s="244">
        <f>'10% Package Page 12'!AD16</f>
        <v>540</v>
      </c>
      <c r="AF16" s="1617">
        <f>IF(P16&lt;1,0,(PMT(X16/12,AD16,-P16))*12)</f>
        <v>0</v>
      </c>
      <c r="AG16" s="1617"/>
      <c r="AH16" s="1617"/>
      <c r="AI16" s="1617"/>
      <c r="AJ16" s="1617"/>
      <c r="AM16" s="1622">
        <f>'10% Package Page 12'!AM16</f>
        <v>0</v>
      </c>
      <c r="AN16" s="1622"/>
      <c r="AO16" s="1622"/>
      <c r="AP16" s="1622"/>
      <c r="AR16" s="800">
        <f>IF(AT10=AF10,0,1)</f>
        <v>0</v>
      </c>
      <c r="AS16" s="800"/>
      <c r="AT16" s="800"/>
      <c r="AU16" s="800"/>
      <c r="AV16" s="800"/>
      <c r="AW16" s="800"/>
    </row>
    <row r="17" spans="1:49" ht="12.75" customHeight="1">
      <c r="A17" s="25" t="s">
        <v>1983</v>
      </c>
      <c r="B17" s="230"/>
      <c r="C17" s="34"/>
      <c r="D17" s="34"/>
      <c r="E17" s="34"/>
      <c r="F17" s="34"/>
      <c r="G17" s="34"/>
      <c r="H17" s="34"/>
      <c r="I17" s="34"/>
      <c r="J17" s="34"/>
      <c r="K17" s="34"/>
      <c r="L17" s="34"/>
      <c r="M17" s="34"/>
      <c r="P17" s="1599">
        <f>'10% Package Page 12'!P17:V17</f>
        <v>0</v>
      </c>
      <c r="Q17" s="1600"/>
      <c r="R17" s="1600"/>
      <c r="S17" s="1600"/>
      <c r="T17" s="1600"/>
      <c r="U17" s="1600"/>
      <c r="V17" s="1600"/>
      <c r="X17" s="1625">
        <f>'10% Package Page 12'!X17:Z17</f>
        <v>0.03</v>
      </c>
      <c r="Y17" s="1447"/>
      <c r="Z17" s="1447"/>
      <c r="AB17" s="244">
        <f>'10% Package Page 12'!AB17</f>
        <v>0</v>
      </c>
      <c r="AC17" s="171" t="s">
        <v>2395</v>
      </c>
      <c r="AD17" s="244" t="str">
        <f>'10% Package Page 12'!AD17</f>
        <v>-</v>
      </c>
      <c r="AF17" s="1624">
        <v>0</v>
      </c>
      <c r="AG17" s="1624"/>
      <c r="AH17" s="1624"/>
      <c r="AI17" s="1624"/>
      <c r="AJ17" s="1624"/>
      <c r="AM17" s="1622">
        <f>'10% Package Page 12'!AM17</f>
        <v>0</v>
      </c>
      <c r="AN17" s="1622"/>
      <c r="AO17" s="1622"/>
      <c r="AP17" s="1622"/>
      <c r="AR17" s="800">
        <f>IF(AT12=AF12,0,1)</f>
        <v>0</v>
      </c>
      <c r="AS17" s="800"/>
      <c r="AT17" s="800"/>
      <c r="AU17" s="800"/>
      <c r="AV17" s="800"/>
      <c r="AW17" s="800"/>
    </row>
    <row r="18" spans="1:49" ht="12.75" customHeight="1">
      <c r="A18" s="25" t="s">
        <v>1021</v>
      </c>
      <c r="B18" s="230"/>
      <c r="C18" s="34"/>
      <c r="D18" s="34"/>
      <c r="E18" s="34"/>
      <c r="F18" s="34"/>
      <c r="G18" s="34"/>
      <c r="H18" s="34"/>
      <c r="I18" s="34"/>
      <c r="J18" s="34"/>
      <c r="K18" s="34"/>
      <c r="L18" s="34"/>
      <c r="M18" s="34"/>
      <c r="P18" s="1599">
        <f>'10% Package Page 12'!P18:V18</f>
        <v>0</v>
      </c>
      <c r="Q18" s="1600"/>
      <c r="R18" s="1600"/>
      <c r="S18" s="1600"/>
      <c r="T18" s="1600"/>
      <c r="U18" s="1600"/>
      <c r="V18" s="1600"/>
      <c r="X18" s="1625">
        <f>'10% Package Page 12'!X18:Z18</f>
        <v>0</v>
      </c>
      <c r="Y18" s="1447"/>
      <c r="Z18" s="1447"/>
      <c r="AB18" s="244">
        <f>'10% Package Page 12'!AB18</f>
        <v>144</v>
      </c>
      <c r="AC18" s="171" t="s">
        <v>2395</v>
      </c>
      <c r="AD18" s="244">
        <f>'10% Package Page 12'!AD18</f>
        <v>144</v>
      </c>
      <c r="AF18" s="1617">
        <f>IF(P18&lt;1,0,(PMT(X18/12,AD18,-P18))*12)</f>
        <v>0</v>
      </c>
      <c r="AG18" s="1617"/>
      <c r="AH18" s="1617"/>
      <c r="AI18" s="1617"/>
      <c r="AJ18" s="1617"/>
      <c r="AM18" s="1622">
        <f>'10% Package Page 12'!AM18</f>
        <v>0</v>
      </c>
      <c r="AN18" s="1622"/>
      <c r="AO18" s="1622"/>
      <c r="AP18" s="1622"/>
      <c r="AR18" s="800">
        <f>IF(AT14=AF14,0,1)</f>
        <v>0</v>
      </c>
      <c r="AS18" s="800"/>
      <c r="AT18" s="800"/>
      <c r="AU18" s="800"/>
      <c r="AV18" s="800"/>
      <c r="AW18" s="800"/>
    </row>
    <row r="19" spans="1:49" ht="15" customHeight="1">
      <c r="A19" s="188" t="s">
        <v>1134</v>
      </c>
      <c r="B19" s="230"/>
      <c r="C19" s="34"/>
      <c r="D19" s="34"/>
      <c r="E19" s="34"/>
      <c r="F19" s="34"/>
      <c r="G19" s="34"/>
      <c r="H19" s="34"/>
      <c r="I19" s="34"/>
      <c r="J19" s="34"/>
      <c r="K19" s="34"/>
      <c r="L19" s="34"/>
      <c r="M19" s="34"/>
      <c r="P19" s="1599">
        <f>SUM(P10:V18)</f>
        <v>0</v>
      </c>
      <c r="Q19" s="1600"/>
      <c r="R19" s="1600"/>
      <c r="S19" s="1600"/>
      <c r="T19" s="1600"/>
      <c r="U19" s="1600"/>
      <c r="V19" s="1600"/>
      <c r="AN19" s="804"/>
      <c r="AO19" s="804"/>
      <c r="AP19" s="804"/>
      <c r="AR19" s="800"/>
      <c r="AS19" s="800"/>
      <c r="AT19" s="800"/>
      <c r="AU19" s="800"/>
      <c r="AV19" s="800"/>
      <c r="AW19" s="800"/>
    </row>
    <row r="20" spans="1:49" ht="15" customHeight="1">
      <c r="A20" s="188" t="s">
        <v>1137</v>
      </c>
      <c r="C20" s="34"/>
      <c r="D20" s="34"/>
      <c r="E20" s="34"/>
      <c r="F20" s="34"/>
      <c r="G20" s="34"/>
      <c r="H20" s="34"/>
      <c r="I20" s="34"/>
      <c r="J20" s="34"/>
      <c r="K20" s="34"/>
      <c r="L20" s="34"/>
      <c r="M20" s="34"/>
      <c r="P20" s="1599">
        <f>'10% Package Page 12'!P20:V20</f>
        <v>0</v>
      </c>
      <c r="Q20" s="1600"/>
      <c r="R20" s="1600"/>
      <c r="S20" s="1600"/>
      <c r="T20" s="1600"/>
      <c r="U20" s="1600"/>
      <c r="V20" s="1600"/>
      <c r="AL20" s="1636" t="s">
        <v>1025</v>
      </c>
      <c r="AM20" s="1637"/>
      <c r="AN20" s="1637"/>
      <c r="AO20" s="1637"/>
      <c r="AP20" s="1638"/>
      <c r="AR20" s="861"/>
      <c r="AS20" s="861"/>
      <c r="AT20" s="861"/>
      <c r="AU20" s="861"/>
      <c r="AV20" s="861"/>
    </row>
    <row r="21" spans="1:49" ht="15" customHeight="1">
      <c r="A21" s="188" t="s">
        <v>1135</v>
      </c>
      <c r="B21" s="230"/>
      <c r="C21" s="34"/>
      <c r="D21" s="34"/>
      <c r="E21" s="34"/>
      <c r="F21" s="34"/>
      <c r="G21" s="34"/>
      <c r="H21" s="34"/>
      <c r="I21" s="34"/>
      <c r="J21" s="34"/>
      <c r="K21" s="34"/>
      <c r="L21" s="34"/>
      <c r="M21" s="34"/>
      <c r="P21" s="1599">
        <f>'10% Package Page 12'!P21:V21</f>
        <v>0</v>
      </c>
      <c r="Q21" s="1600"/>
      <c r="R21" s="1600"/>
      <c r="S21" s="1600"/>
      <c r="T21" s="1600"/>
      <c r="U21" s="1600"/>
      <c r="V21" s="1600"/>
      <c r="AJ21" s="166"/>
      <c r="AL21" s="1639"/>
      <c r="AM21" s="1504"/>
      <c r="AN21" s="1504"/>
      <c r="AO21" s="1504"/>
      <c r="AP21" s="1640"/>
      <c r="AR21" s="861"/>
      <c r="AS21" s="861"/>
      <c r="AT21" s="861"/>
      <c r="AU21" s="861"/>
      <c r="AV21" s="861"/>
    </row>
    <row r="22" spans="1:49" ht="15" customHeight="1">
      <c r="A22" s="188" t="s">
        <v>1136</v>
      </c>
      <c r="B22" s="230"/>
      <c r="C22" s="34"/>
      <c r="D22" s="34"/>
      <c r="E22" s="34"/>
      <c r="F22" s="34"/>
      <c r="G22" s="34"/>
      <c r="H22" s="34"/>
      <c r="I22" s="34"/>
      <c r="J22" s="34"/>
      <c r="K22" s="34"/>
      <c r="L22" s="34"/>
      <c r="M22" s="34"/>
      <c r="P22" s="1599">
        <f>SUM(P19:V21)</f>
        <v>0</v>
      </c>
      <c r="Q22" s="1600"/>
      <c r="R22" s="1600"/>
      <c r="S22" s="1600"/>
      <c r="T22" s="1600"/>
      <c r="U22" s="1600"/>
      <c r="V22" s="1600"/>
      <c r="AF22" s="1616">
        <f>SUM(AF10:AJ18)</f>
        <v>0</v>
      </c>
      <c r="AG22" s="1572"/>
      <c r="AH22" s="1572"/>
      <c r="AI22" s="1572"/>
      <c r="AJ22" s="1572"/>
      <c r="AL22" s="1641"/>
      <c r="AM22" s="1505"/>
      <c r="AN22" s="1505"/>
      <c r="AO22" s="1505"/>
      <c r="AP22" s="1642"/>
    </row>
    <row r="23" spans="1:49" ht="12.75" customHeight="1">
      <c r="A23" s="34"/>
      <c r="B23" s="25" t="s">
        <v>993</v>
      </c>
      <c r="C23" s="34"/>
      <c r="D23" s="34"/>
      <c r="E23" s="34"/>
      <c r="F23" s="34"/>
      <c r="G23" s="34"/>
      <c r="H23" s="34"/>
      <c r="I23" s="34"/>
      <c r="J23" s="34"/>
      <c r="K23" s="34"/>
      <c r="L23" s="34"/>
      <c r="M23" s="34"/>
    </row>
    <row r="24" spans="1:49" ht="11.25" customHeight="1">
      <c r="A24" s="25"/>
      <c r="B24" s="34"/>
      <c r="C24" s="34"/>
      <c r="D24" s="34"/>
      <c r="E24" s="34"/>
      <c r="F24" s="34"/>
      <c r="G24" s="34"/>
      <c r="H24" s="34"/>
      <c r="I24" s="34"/>
      <c r="J24" s="34"/>
      <c r="K24" s="34"/>
      <c r="L24" s="34"/>
      <c r="M24" s="34"/>
    </row>
    <row r="25" spans="1:49" ht="14.25" customHeight="1">
      <c r="A25" s="25">
        <v>1</v>
      </c>
      <c r="B25" s="25" t="s">
        <v>994</v>
      </c>
      <c r="C25" s="34"/>
      <c r="D25" s="34"/>
      <c r="E25" s="34"/>
      <c r="F25" s="34"/>
      <c r="G25" s="34"/>
      <c r="H25" s="34"/>
      <c r="I25" s="34"/>
      <c r="J25" s="1591">
        <f>B10</f>
        <v>0</v>
      </c>
      <c r="K25" s="1592"/>
      <c r="L25" s="1592"/>
      <c r="M25" s="1592"/>
      <c r="N25" s="1592"/>
      <c r="O25" s="1592"/>
      <c r="P25" s="1592"/>
      <c r="Q25" s="1592"/>
      <c r="R25" s="1592"/>
      <c r="S25" s="1592"/>
      <c r="T25" s="1592"/>
      <c r="U25" s="1592"/>
      <c r="V25" s="1592"/>
      <c r="W25" s="1592"/>
      <c r="X25" s="1592"/>
      <c r="Y25" s="1560" t="s">
        <v>1511</v>
      </c>
      <c r="Z25" s="1560"/>
      <c r="AA25" s="1560"/>
      <c r="AB25" s="1560"/>
      <c r="AC25" s="1447">
        <f>'10% Package Page 12'!AC25:AO25</f>
        <v>0</v>
      </c>
      <c r="AD25" s="1447"/>
      <c r="AE25" s="1447"/>
      <c r="AF25" s="1447"/>
      <c r="AG25" s="1447"/>
      <c r="AH25" s="1447"/>
      <c r="AI25" s="1447"/>
      <c r="AJ25" s="1447"/>
      <c r="AK25" s="1447"/>
      <c r="AL25" s="1447"/>
      <c r="AM25" s="1447"/>
      <c r="AN25" s="1447"/>
      <c r="AO25" s="1447"/>
    </row>
    <row r="26" spans="1:49" ht="14.25" customHeight="1">
      <c r="A26" s="34"/>
      <c r="B26" s="25" t="s">
        <v>116</v>
      </c>
      <c r="C26" s="34"/>
      <c r="D26" s="34"/>
      <c r="E26" s="1512">
        <f>'10% Package Page 12'!E26:AO26</f>
        <v>0</v>
      </c>
      <c r="F26" s="1447"/>
      <c r="G26" s="1447"/>
      <c r="H26" s="1447"/>
      <c r="I26" s="1447"/>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447"/>
      <c r="AH26" s="1447"/>
      <c r="AI26" s="1447"/>
      <c r="AJ26" s="1447"/>
      <c r="AK26" s="1447"/>
      <c r="AL26" s="1447"/>
      <c r="AM26" s="1447"/>
      <c r="AN26" s="1447"/>
      <c r="AO26" s="1447"/>
    </row>
    <row r="27" spans="1:49" ht="14.25" customHeight="1">
      <c r="A27" s="34"/>
      <c r="B27" s="25" t="s">
        <v>1677</v>
      </c>
      <c r="C27" s="34"/>
      <c r="D27" s="1581">
        <f>'10% Package Page 12'!D27:Q27</f>
        <v>0</v>
      </c>
      <c r="E27" s="1491"/>
      <c r="F27" s="1491"/>
      <c r="G27" s="1491"/>
      <c r="H27" s="1491"/>
      <c r="I27" s="1491"/>
      <c r="J27" s="1491"/>
      <c r="K27" s="1491"/>
      <c r="L27" s="1491"/>
      <c r="M27" s="1491"/>
      <c r="N27" s="1491"/>
      <c r="O27" s="1491"/>
      <c r="P27" s="1491"/>
      <c r="Q27" s="1491"/>
      <c r="T27" s="169" t="s">
        <v>974</v>
      </c>
      <c r="U27" s="1589">
        <f>'10% Package Page 12'!U27:V27</f>
        <v>0</v>
      </c>
      <c r="V27" s="1589"/>
      <c r="AA27" s="169" t="s">
        <v>1679</v>
      </c>
      <c r="AB27" s="1590">
        <f>'10% Package Page 12'!AB27</f>
        <v>0</v>
      </c>
      <c r="AC27" s="1589"/>
      <c r="AD27" s="1589"/>
      <c r="AE27" s="1589"/>
      <c r="AF27" s="1589"/>
      <c r="AH27" s="25" t="s">
        <v>976</v>
      </c>
      <c r="AK27" s="1627">
        <f>'10% Package Page 12'!AK27:AO27</f>
        <v>0</v>
      </c>
      <c r="AL27" s="1627"/>
      <c r="AM27" s="1627"/>
      <c r="AN27" s="1627"/>
      <c r="AO27" s="1627"/>
    </row>
    <row r="28" spans="1:49" s="22" customFormat="1" ht="4.5" customHeight="1">
      <c r="A28" s="241"/>
      <c r="B28" s="185"/>
      <c r="C28" s="241"/>
      <c r="D28" s="212"/>
      <c r="E28" s="49"/>
      <c r="F28" s="49"/>
      <c r="G28" s="49"/>
      <c r="H28" s="49"/>
      <c r="I28" s="49"/>
      <c r="J28" s="49"/>
      <c r="K28" s="49"/>
      <c r="L28" s="49"/>
      <c r="M28" s="49"/>
      <c r="N28" s="49"/>
      <c r="O28" s="49"/>
      <c r="P28" s="49"/>
      <c r="Q28" s="49"/>
      <c r="T28" s="242"/>
      <c r="U28" s="72"/>
      <c r="V28" s="72"/>
      <c r="AA28" s="242"/>
      <c r="AB28" s="243"/>
      <c r="AC28" s="72"/>
      <c r="AD28" s="72"/>
      <c r="AE28" s="72"/>
      <c r="AF28" s="72"/>
      <c r="AH28" s="185"/>
      <c r="AK28" s="72"/>
      <c r="AL28" s="72"/>
      <c r="AM28" s="72"/>
      <c r="AN28" s="72"/>
      <c r="AO28" s="72"/>
    </row>
    <row r="29" spans="1:49">
      <c r="A29" s="231" t="s">
        <v>2267</v>
      </c>
      <c r="B29" s="232"/>
      <c r="C29" s="483">
        <f>'10% Package Page 12'!C29</f>
        <v>0</v>
      </c>
      <c r="D29" s="233" t="s">
        <v>2268</v>
      </c>
      <c r="E29" s="232"/>
      <c r="F29" s="232"/>
      <c r="G29" s="232"/>
      <c r="H29" s="232"/>
      <c r="I29" s="232"/>
      <c r="J29" s="483">
        <f>'10% Package Page 12'!J29</f>
        <v>0</v>
      </c>
      <c r="K29" s="233" t="s">
        <v>2268</v>
      </c>
      <c r="L29" s="232"/>
      <c r="M29" s="232"/>
      <c r="N29" s="224"/>
      <c r="O29" s="224"/>
      <c r="P29" s="224"/>
      <c r="Q29" s="483">
        <f>'10% Package Page 12'!Q29</f>
        <v>0</v>
      </c>
      <c r="R29" s="233" t="s">
        <v>2269</v>
      </c>
      <c r="S29" s="224"/>
      <c r="T29" s="224"/>
      <c r="U29" s="224"/>
      <c r="V29" s="224"/>
      <c r="W29" s="483">
        <f>'10% Package Page 12'!W29</f>
        <v>0</v>
      </c>
      <c r="X29" s="233" t="s">
        <v>622</v>
      </c>
      <c r="Y29" s="224"/>
      <c r="Z29" s="224"/>
      <c r="AA29" s="483">
        <f>'10% Package Page 12'!AA29</f>
        <v>0</v>
      </c>
      <c r="AB29" s="233" t="s">
        <v>2270</v>
      </c>
      <c r="AC29" s="224"/>
      <c r="AD29" s="224"/>
      <c r="AE29" s="224"/>
      <c r="AF29" s="224"/>
      <c r="AG29" s="483">
        <f>'10% Package Page 12'!AG29</f>
        <v>0</v>
      </c>
      <c r="AH29" s="233" t="s">
        <v>621</v>
      </c>
      <c r="AI29" s="224"/>
      <c r="AJ29" s="224"/>
      <c r="AK29" s="483">
        <f>'10% Package Page 12'!AK29</f>
        <v>0</v>
      </c>
      <c r="AL29" s="233" t="s">
        <v>2271</v>
      </c>
      <c r="AM29" s="224"/>
      <c r="AN29" s="224"/>
      <c r="AO29" s="225"/>
    </row>
    <row r="30" spans="1:49">
      <c r="A30" s="245"/>
      <c r="B30" s="14"/>
      <c r="C30" s="483">
        <f>'10% Package Page 12'!C30</f>
        <v>0</v>
      </c>
      <c r="D30" s="237" t="s">
        <v>2272</v>
      </c>
      <c r="E30" s="14"/>
      <c r="F30" s="14"/>
      <c r="G30" s="14"/>
      <c r="H30" s="14"/>
      <c r="I30" s="14"/>
      <c r="J30" s="483">
        <f>'10% Package Page 12'!J30</f>
        <v>0</v>
      </c>
      <c r="K30" s="237" t="s">
        <v>1807</v>
      </c>
      <c r="L30" s="14"/>
      <c r="M30" s="14"/>
      <c r="N30" s="13"/>
      <c r="O30" s="13"/>
      <c r="P30" s="13"/>
      <c r="Q30" s="483">
        <f>'10% Package Page 12'!Q30</f>
        <v>0</v>
      </c>
      <c r="R30" s="237" t="s">
        <v>1808</v>
      </c>
      <c r="S30" s="13"/>
      <c r="T30" s="13"/>
      <c r="U30" s="13"/>
      <c r="V30" s="13"/>
      <c r="W30" s="483">
        <f>'10% Package Page 12'!W30</f>
        <v>0</v>
      </c>
      <c r="X30" s="237" t="s">
        <v>1809</v>
      </c>
      <c r="Y30" s="13"/>
      <c r="Z30" s="13"/>
      <c r="AA30" s="483">
        <f>'10% Package Page 12'!AA30</f>
        <v>0</v>
      </c>
      <c r="AB30" s="237" t="s">
        <v>1299</v>
      </c>
      <c r="AC30" s="13"/>
      <c r="AD30" s="13"/>
      <c r="AE30" s="13"/>
      <c r="AF30" s="13"/>
      <c r="AG30" s="1447">
        <f>'10% Package Page 12'!AG30:AO30</f>
        <v>0</v>
      </c>
      <c r="AH30" s="1447"/>
      <c r="AI30" s="1447"/>
      <c r="AJ30" s="1447"/>
      <c r="AK30" s="1447"/>
      <c r="AL30" s="1447"/>
      <c r="AM30" s="1447"/>
      <c r="AN30" s="1447"/>
      <c r="AO30" s="1643"/>
    </row>
    <row r="31" spans="1:49" s="22" customFormat="1" ht="3" customHeight="1">
      <c r="A31" s="90"/>
      <c r="B31" s="103"/>
      <c r="C31" s="68"/>
      <c r="D31" s="47"/>
      <c r="E31" s="103"/>
      <c r="F31" s="103"/>
      <c r="G31" s="103"/>
      <c r="H31" s="103"/>
      <c r="I31" s="103"/>
      <c r="J31" s="68"/>
      <c r="K31" s="47"/>
      <c r="L31" s="103"/>
      <c r="M31" s="103"/>
      <c r="N31" s="47"/>
      <c r="O31" s="47"/>
      <c r="P31" s="47"/>
      <c r="Q31" s="51"/>
      <c r="R31" s="47"/>
      <c r="S31" s="47"/>
      <c r="T31" s="47"/>
      <c r="U31" s="47"/>
      <c r="V31" s="47"/>
      <c r="W31" s="51"/>
      <c r="X31" s="47"/>
      <c r="Y31" s="47"/>
      <c r="Z31" s="47"/>
      <c r="AA31" s="51"/>
      <c r="AB31" s="47"/>
      <c r="AC31" s="47"/>
      <c r="AD31" s="47"/>
      <c r="AE31" s="47"/>
      <c r="AF31" s="47"/>
      <c r="AG31" s="1560"/>
      <c r="AH31" s="1560"/>
      <c r="AI31" s="1560"/>
      <c r="AJ31" s="1560"/>
      <c r="AK31" s="1560"/>
      <c r="AL31" s="1560"/>
      <c r="AM31" s="1560"/>
      <c r="AN31" s="1560"/>
      <c r="AO31" s="1645"/>
    </row>
    <row r="32" spans="1:49" ht="10.5" customHeight="1">
      <c r="A32" s="168"/>
      <c r="B32" s="34"/>
      <c r="C32" s="34"/>
      <c r="D32" s="34"/>
      <c r="E32" s="34"/>
      <c r="F32" s="34"/>
      <c r="G32" s="34"/>
      <c r="H32" s="34"/>
      <c r="I32" s="34"/>
      <c r="J32" s="34"/>
      <c r="K32" s="34"/>
      <c r="L32" s="34"/>
      <c r="M32" s="34"/>
    </row>
    <row r="33" spans="1:41">
      <c r="A33" s="231" t="s">
        <v>1810</v>
      </c>
      <c r="B33" s="232"/>
      <c r="C33" s="483">
        <f>'10% Package Page 12'!C33</f>
        <v>0</v>
      </c>
      <c r="D33" s="233" t="s">
        <v>1811</v>
      </c>
      <c r="E33" s="232"/>
      <c r="F33" s="232"/>
      <c r="G33" s="232"/>
      <c r="H33" s="232"/>
      <c r="I33" s="232"/>
      <c r="J33" s="483">
        <f>'10% Package Page 12'!J33</f>
        <v>0</v>
      </c>
      <c r="K33" s="233" t="s">
        <v>1813</v>
      </c>
      <c r="L33" s="232"/>
      <c r="M33" s="232"/>
      <c r="N33" s="224"/>
      <c r="O33" s="224"/>
      <c r="P33" s="224"/>
      <c r="Q33" s="483">
        <f>'10% Package Page 12'!Q33</f>
        <v>0</v>
      </c>
      <c r="R33" s="233" t="s">
        <v>1814</v>
      </c>
      <c r="S33" s="224"/>
      <c r="T33" s="224"/>
      <c r="U33" s="224"/>
      <c r="V33" s="224"/>
      <c r="W33" s="483">
        <f>'10% Package Page 12'!W33</f>
        <v>0</v>
      </c>
      <c r="X33" s="233" t="s">
        <v>1812</v>
      </c>
      <c r="Y33" s="224"/>
      <c r="Z33" s="224"/>
      <c r="AA33" s="483">
        <f>'10% Package Page 12'!AA33</f>
        <v>0</v>
      </c>
      <c r="AB33" s="233" t="s">
        <v>1815</v>
      </c>
      <c r="AC33" s="224"/>
      <c r="AD33" s="224"/>
      <c r="AE33" s="224"/>
      <c r="AF33" s="224"/>
      <c r="AG33" s="483">
        <f>'10% Package Page 12'!AG33</f>
        <v>0</v>
      </c>
      <c r="AH33" s="233" t="s">
        <v>1816</v>
      </c>
      <c r="AI33" s="224"/>
      <c r="AJ33" s="224"/>
      <c r="AK33" s="224"/>
      <c r="AL33" s="224"/>
      <c r="AM33" s="224"/>
      <c r="AN33" s="224"/>
      <c r="AO33" s="225"/>
    </row>
    <row r="34" spans="1:41">
      <c r="A34" s="245"/>
      <c r="B34" s="14"/>
      <c r="C34" s="483">
        <f>'10% Package Page 12'!C34</f>
        <v>0</v>
      </c>
      <c r="D34" s="236" t="s">
        <v>2391</v>
      </c>
      <c r="E34" s="14"/>
      <c r="F34" s="14"/>
      <c r="G34" s="14"/>
      <c r="H34" s="14"/>
      <c r="I34" s="14"/>
      <c r="J34" s="483">
        <f>'10% Package Page 12'!J34</f>
        <v>0</v>
      </c>
      <c r="K34" s="237" t="s">
        <v>2392</v>
      </c>
      <c r="L34" s="14"/>
      <c r="M34" s="14"/>
      <c r="N34" s="13"/>
      <c r="O34" s="13"/>
      <c r="P34" s="13"/>
      <c r="Q34" s="483">
        <f>'10% Package Page 12'!Q34</f>
        <v>0</v>
      </c>
      <c r="R34" s="237" t="s">
        <v>2393</v>
      </c>
      <c r="S34" s="13"/>
      <c r="T34" s="13"/>
      <c r="U34" s="13"/>
      <c r="V34" s="13"/>
      <c r="W34" s="1447">
        <f>'10% Package Page 12'!W34:AO34</f>
        <v>0</v>
      </c>
      <c r="X34" s="1447"/>
      <c r="Y34" s="1447"/>
      <c r="Z34" s="1447"/>
      <c r="AA34" s="1447"/>
      <c r="AB34" s="1447"/>
      <c r="AC34" s="1447"/>
      <c r="AD34" s="1447"/>
      <c r="AE34" s="1447"/>
      <c r="AF34" s="1447"/>
      <c r="AG34" s="1447"/>
      <c r="AH34" s="1447"/>
      <c r="AI34" s="1447"/>
      <c r="AJ34" s="1447"/>
      <c r="AK34" s="1447"/>
      <c r="AL34" s="1447"/>
      <c r="AM34" s="1447"/>
      <c r="AN34" s="1447"/>
      <c r="AO34" s="1643"/>
    </row>
    <row r="35" spans="1:41" s="22" customFormat="1" ht="3" customHeight="1">
      <c r="A35" s="90"/>
      <c r="B35" s="47"/>
      <c r="C35" s="68"/>
      <c r="D35" s="47"/>
      <c r="E35" s="103"/>
      <c r="F35" s="103"/>
      <c r="G35" s="103"/>
      <c r="H35" s="103"/>
      <c r="I35" s="103"/>
      <c r="J35" s="68"/>
      <c r="K35" s="47"/>
      <c r="L35" s="103"/>
      <c r="M35" s="103"/>
      <c r="N35" s="47"/>
      <c r="O35" s="47"/>
      <c r="P35" s="47"/>
      <c r="Q35" s="51"/>
      <c r="R35" s="47"/>
      <c r="S35" s="47"/>
      <c r="T35" s="47"/>
      <c r="U35" s="47"/>
      <c r="V35" s="47"/>
      <c r="W35" s="47"/>
      <c r="X35" s="47"/>
      <c r="Y35" s="47"/>
      <c r="Z35" s="47"/>
      <c r="AA35" s="47"/>
      <c r="AB35" s="47"/>
      <c r="AC35" s="47"/>
      <c r="AD35" s="47"/>
      <c r="AE35" s="47"/>
      <c r="AF35" s="47"/>
      <c r="AG35" s="47"/>
      <c r="AH35" s="47"/>
      <c r="AI35" s="47"/>
      <c r="AJ35" s="47"/>
      <c r="AK35" s="47"/>
      <c r="AL35" s="47"/>
      <c r="AM35" s="47"/>
      <c r="AN35" s="47"/>
      <c r="AO35" s="246"/>
    </row>
    <row r="36" spans="1:41" ht="11.25" customHeight="1">
      <c r="A36" s="25"/>
      <c r="B36" s="34"/>
      <c r="C36" s="34"/>
      <c r="D36" s="34"/>
      <c r="E36" s="34"/>
      <c r="F36" s="34"/>
      <c r="G36" s="34"/>
      <c r="H36" s="34"/>
      <c r="I36" s="34"/>
      <c r="J36" s="34"/>
      <c r="K36" s="14"/>
      <c r="L36" s="34"/>
      <c r="M36" s="34"/>
    </row>
    <row r="37" spans="1:41" ht="14.25" customHeight="1">
      <c r="A37" s="25">
        <v>2</v>
      </c>
      <c r="B37" s="25" t="s">
        <v>994</v>
      </c>
      <c r="C37" s="34"/>
      <c r="D37" s="34"/>
      <c r="E37" s="34"/>
      <c r="F37" s="34"/>
      <c r="G37" s="34"/>
      <c r="H37" s="34"/>
      <c r="I37" s="34"/>
      <c r="J37" s="1591">
        <f>B12</f>
        <v>0</v>
      </c>
      <c r="K37" s="1592"/>
      <c r="L37" s="1592"/>
      <c r="M37" s="1592"/>
      <c r="N37" s="1592"/>
      <c r="O37" s="1592"/>
      <c r="P37" s="1592"/>
      <c r="Q37" s="1592"/>
      <c r="R37" s="1592"/>
      <c r="S37" s="1592"/>
      <c r="T37" s="1592"/>
      <c r="U37" s="1592"/>
      <c r="V37" s="1592"/>
      <c r="W37" s="1592"/>
      <c r="X37" s="1592"/>
      <c r="Y37" s="1560" t="s">
        <v>1511</v>
      </c>
      <c r="Z37" s="1560"/>
      <c r="AA37" s="1560"/>
      <c r="AB37" s="1560"/>
      <c r="AC37" s="1447">
        <f>'10% Package Page 12'!AC37:AO37</f>
        <v>0</v>
      </c>
      <c r="AD37" s="1447"/>
      <c r="AE37" s="1447"/>
      <c r="AF37" s="1447"/>
      <c r="AG37" s="1447"/>
      <c r="AH37" s="1447"/>
      <c r="AI37" s="1447"/>
      <c r="AJ37" s="1447"/>
      <c r="AK37" s="1447"/>
      <c r="AL37" s="1447"/>
      <c r="AM37" s="1447"/>
      <c r="AN37" s="1447"/>
      <c r="AO37" s="1447"/>
    </row>
    <row r="38" spans="1:41" ht="14.25" customHeight="1">
      <c r="A38" s="34"/>
      <c r="B38" s="25" t="s">
        <v>116</v>
      </c>
      <c r="C38" s="34"/>
      <c r="D38" s="34"/>
      <c r="E38" s="1512">
        <f>'10% Package Page 12'!E38:AO38</f>
        <v>0</v>
      </c>
      <c r="F38" s="1447"/>
      <c r="G38" s="1447"/>
      <c r="H38" s="1447"/>
      <c r="I38" s="1447"/>
      <c r="J38" s="1447"/>
      <c r="K38" s="1447"/>
      <c r="L38" s="1447"/>
      <c r="M38" s="1447"/>
      <c r="N38" s="1447"/>
      <c r="O38" s="1447"/>
      <c r="P38" s="1447"/>
      <c r="Q38" s="1447"/>
      <c r="R38" s="1447"/>
      <c r="S38" s="1447"/>
      <c r="T38" s="1447"/>
      <c r="U38" s="1447"/>
      <c r="V38" s="1447"/>
      <c r="W38" s="1447"/>
      <c r="X38" s="1447"/>
      <c r="Y38" s="1447"/>
      <c r="Z38" s="1447"/>
      <c r="AA38" s="1447"/>
      <c r="AB38" s="1447"/>
      <c r="AC38" s="1447"/>
      <c r="AD38" s="1447"/>
      <c r="AE38" s="1447"/>
      <c r="AF38" s="1447"/>
      <c r="AG38" s="1447"/>
      <c r="AH38" s="1447"/>
      <c r="AI38" s="1447"/>
      <c r="AJ38" s="1447"/>
      <c r="AK38" s="1447"/>
      <c r="AL38" s="1447"/>
      <c r="AM38" s="1447"/>
      <c r="AN38" s="1447"/>
      <c r="AO38" s="1447"/>
    </row>
    <row r="39" spans="1:41" ht="14.25" customHeight="1">
      <c r="A39" s="34"/>
      <c r="B39" s="25" t="s">
        <v>1677</v>
      </c>
      <c r="C39" s="34"/>
      <c r="D39" s="1581">
        <f>'10% Package Page 12'!D39:Q39</f>
        <v>0</v>
      </c>
      <c r="E39" s="1491"/>
      <c r="F39" s="1491"/>
      <c r="G39" s="1491"/>
      <c r="H39" s="1491"/>
      <c r="I39" s="1491"/>
      <c r="J39" s="1491"/>
      <c r="K39" s="1491"/>
      <c r="L39" s="1491"/>
      <c r="M39" s="1491"/>
      <c r="N39" s="1491"/>
      <c r="O39" s="1491"/>
      <c r="P39" s="1491"/>
      <c r="Q39" s="1491"/>
      <c r="T39" s="169" t="s">
        <v>974</v>
      </c>
      <c r="U39" s="1589">
        <f>'10% Package Page 12'!U39:V39</f>
        <v>0</v>
      </c>
      <c r="V39" s="1589"/>
      <c r="AA39" s="169" t="s">
        <v>1679</v>
      </c>
      <c r="AB39" s="1590">
        <f>'10% Package Page 12'!AB39</f>
        <v>0</v>
      </c>
      <c r="AC39" s="1589"/>
      <c r="AD39" s="1589"/>
      <c r="AE39" s="1589"/>
      <c r="AF39" s="1589"/>
      <c r="AH39" s="25" t="s">
        <v>976</v>
      </c>
      <c r="AK39" s="1627">
        <f>'10% Package Page 12'!AK39:AO39</f>
        <v>0</v>
      </c>
      <c r="AL39" s="1627"/>
      <c r="AM39" s="1627"/>
      <c r="AN39" s="1627"/>
      <c r="AO39" s="1627"/>
    </row>
    <row r="40" spans="1:41" s="22" customFormat="1" ht="4.5" customHeight="1">
      <c r="A40" s="241"/>
      <c r="B40" s="185"/>
      <c r="C40" s="241"/>
      <c r="D40" s="212"/>
      <c r="E40" s="49"/>
      <c r="F40" s="49"/>
      <c r="G40" s="49"/>
      <c r="H40" s="49"/>
      <c r="I40" s="49"/>
      <c r="J40" s="49"/>
      <c r="K40" s="49"/>
      <c r="L40" s="49"/>
      <c r="M40" s="49"/>
      <c r="N40" s="49"/>
      <c r="O40" s="49"/>
      <c r="P40" s="49"/>
      <c r="Q40" s="49"/>
      <c r="T40" s="242"/>
      <c r="U40" s="72"/>
      <c r="V40" s="72"/>
      <c r="AA40" s="242"/>
      <c r="AB40" s="243"/>
      <c r="AC40" s="72"/>
      <c r="AD40" s="72"/>
      <c r="AE40" s="72"/>
      <c r="AF40" s="72"/>
      <c r="AH40" s="185"/>
      <c r="AK40" s="72"/>
      <c r="AL40" s="72"/>
      <c r="AM40" s="72"/>
      <c r="AN40" s="72"/>
      <c r="AO40" s="72"/>
    </row>
    <row r="41" spans="1:41">
      <c r="A41" s="231" t="s">
        <v>2267</v>
      </c>
      <c r="B41" s="232"/>
      <c r="C41" s="483">
        <f>'Page 20'!C41</f>
        <v>0</v>
      </c>
      <c r="D41" s="233" t="s">
        <v>2268</v>
      </c>
      <c r="E41" s="232"/>
      <c r="F41" s="232"/>
      <c r="G41" s="232"/>
      <c r="H41" s="232"/>
      <c r="I41" s="232"/>
      <c r="J41" s="483">
        <f>'Page 20'!J41</f>
        <v>0</v>
      </c>
      <c r="K41" s="233" t="s">
        <v>2268</v>
      </c>
      <c r="L41" s="232"/>
      <c r="M41" s="232"/>
      <c r="N41" s="224"/>
      <c r="O41" s="224"/>
      <c r="P41" s="224"/>
      <c r="Q41" s="483">
        <f>'Page 20'!Q41</f>
        <v>0</v>
      </c>
      <c r="R41" s="233" t="s">
        <v>2269</v>
      </c>
      <c r="S41" s="224"/>
      <c r="T41" s="224"/>
      <c r="U41" s="224"/>
      <c r="V41" s="224"/>
      <c r="W41" s="483">
        <f>'Page 20'!W41</f>
        <v>0</v>
      </c>
      <c r="X41" s="233" t="s">
        <v>622</v>
      </c>
      <c r="Y41" s="224"/>
      <c r="Z41" s="224"/>
      <c r="AA41" s="483">
        <f>'Page 20'!AA41</f>
        <v>0</v>
      </c>
      <c r="AB41" s="233" t="s">
        <v>2270</v>
      </c>
      <c r="AC41" s="224"/>
      <c r="AD41" s="224"/>
      <c r="AE41" s="224"/>
      <c r="AF41" s="224"/>
      <c r="AG41" s="483">
        <f>'Page 20'!AG41</f>
        <v>0</v>
      </c>
      <c r="AH41" s="233" t="s">
        <v>621</v>
      </c>
      <c r="AI41" s="224"/>
      <c r="AJ41" s="224"/>
      <c r="AK41" s="483">
        <f>'Page 20'!AK41</f>
        <v>0</v>
      </c>
      <c r="AL41" s="233" t="s">
        <v>2271</v>
      </c>
      <c r="AM41" s="224"/>
      <c r="AN41" s="224"/>
      <c r="AO41" s="225"/>
    </row>
    <row r="42" spans="1:41">
      <c r="A42" s="245"/>
      <c r="B42" s="14"/>
      <c r="C42" s="483">
        <f>'Page 20'!C42</f>
        <v>0</v>
      </c>
      <c r="D42" s="237" t="s">
        <v>2272</v>
      </c>
      <c r="E42" s="14"/>
      <c r="F42" s="14"/>
      <c r="G42" s="14"/>
      <c r="H42" s="14"/>
      <c r="I42" s="14"/>
      <c r="J42" s="483">
        <f>'Page 20'!J42</f>
        <v>0</v>
      </c>
      <c r="K42" s="237" t="s">
        <v>1807</v>
      </c>
      <c r="L42" s="14"/>
      <c r="M42" s="14"/>
      <c r="N42" s="13"/>
      <c r="O42" s="13"/>
      <c r="P42" s="13"/>
      <c r="Q42" s="483">
        <f>'Page 20'!Q42</f>
        <v>0</v>
      </c>
      <c r="R42" s="237" t="s">
        <v>1808</v>
      </c>
      <c r="S42" s="13"/>
      <c r="T42" s="13"/>
      <c r="U42" s="13"/>
      <c r="V42" s="13"/>
      <c r="W42" s="483">
        <f>'Page 20'!W42</f>
        <v>0</v>
      </c>
      <c r="X42" s="237" t="s">
        <v>1809</v>
      </c>
      <c r="Y42" s="13"/>
      <c r="Z42" s="13"/>
      <c r="AA42" s="483">
        <f>'Page 20'!AA42</f>
        <v>0</v>
      </c>
      <c r="AB42" s="237" t="s">
        <v>1299</v>
      </c>
      <c r="AC42" s="13"/>
      <c r="AD42" s="13"/>
      <c r="AE42" s="13"/>
      <c r="AF42" s="13"/>
      <c r="AG42" s="1447">
        <f>'10% Package Page 12'!AG42:AO42</f>
        <v>0</v>
      </c>
      <c r="AH42" s="1447"/>
      <c r="AI42" s="1447"/>
      <c r="AJ42" s="1447"/>
      <c r="AK42" s="1447"/>
      <c r="AL42" s="1447"/>
      <c r="AM42" s="1447"/>
      <c r="AN42" s="1447"/>
      <c r="AO42" s="1643"/>
    </row>
    <row r="43" spans="1:41" s="22" customFormat="1" ht="3" customHeight="1">
      <c r="A43" s="90"/>
      <c r="B43" s="103"/>
      <c r="C43" s="68"/>
      <c r="D43" s="47"/>
      <c r="E43" s="103"/>
      <c r="F43" s="103"/>
      <c r="G43" s="103"/>
      <c r="H43" s="103"/>
      <c r="I43" s="103"/>
      <c r="J43" s="68"/>
      <c r="K43" s="47"/>
      <c r="L43" s="103"/>
      <c r="M43" s="103"/>
      <c r="N43" s="47"/>
      <c r="O43" s="47"/>
      <c r="P43" s="47"/>
      <c r="Q43" s="51"/>
      <c r="R43" s="47"/>
      <c r="S43" s="47"/>
      <c r="T43" s="47"/>
      <c r="U43" s="47"/>
      <c r="V43" s="47"/>
      <c r="W43" s="51"/>
      <c r="X43" s="47"/>
      <c r="Y43" s="47"/>
      <c r="Z43" s="47"/>
      <c r="AA43" s="51"/>
      <c r="AB43" s="47"/>
      <c r="AC43" s="47"/>
      <c r="AD43" s="47"/>
      <c r="AE43" s="47"/>
      <c r="AF43" s="47"/>
      <c r="AG43" s="1560"/>
      <c r="AH43" s="1560"/>
      <c r="AI43" s="1560"/>
      <c r="AJ43" s="1560"/>
      <c r="AK43" s="1560"/>
      <c r="AL43" s="1560"/>
      <c r="AM43" s="1560"/>
      <c r="AN43" s="1560"/>
      <c r="AO43" s="1645"/>
    </row>
    <row r="44" spans="1:41" ht="10.5" customHeight="1">
      <c r="A44" s="168"/>
      <c r="B44" s="34"/>
      <c r="C44" s="34"/>
      <c r="D44" s="34"/>
      <c r="E44" s="34"/>
      <c r="F44" s="34"/>
      <c r="G44" s="34"/>
      <c r="H44" s="34"/>
      <c r="I44" s="34"/>
      <c r="J44" s="34"/>
      <c r="K44" s="34"/>
      <c r="L44" s="34"/>
      <c r="M44" s="34"/>
    </row>
    <row r="45" spans="1:41">
      <c r="A45" s="231" t="s">
        <v>1810</v>
      </c>
      <c r="B45" s="232"/>
      <c r="C45" s="483">
        <f>'Page 20'!C45</f>
        <v>0</v>
      </c>
      <c r="D45" s="233" t="s">
        <v>1811</v>
      </c>
      <c r="E45" s="232"/>
      <c r="F45" s="232"/>
      <c r="G45" s="232"/>
      <c r="H45" s="232"/>
      <c r="I45" s="232"/>
      <c r="J45" s="483">
        <f>'Page 20'!J45</f>
        <v>0</v>
      </c>
      <c r="K45" s="233" t="s">
        <v>1813</v>
      </c>
      <c r="L45" s="232"/>
      <c r="M45" s="232"/>
      <c r="N45" s="224"/>
      <c r="O45" s="224"/>
      <c r="P45" s="224"/>
      <c r="Q45" s="483">
        <f>'Page 20'!Q45</f>
        <v>0</v>
      </c>
      <c r="R45" s="233" t="s">
        <v>1814</v>
      </c>
      <c r="S45" s="224"/>
      <c r="T45" s="224"/>
      <c r="U45" s="224"/>
      <c r="V45" s="224"/>
      <c r="W45" s="483">
        <f>'Page 20'!W45</f>
        <v>0</v>
      </c>
      <c r="X45" s="233" t="s">
        <v>1812</v>
      </c>
      <c r="Y45" s="224"/>
      <c r="Z45" s="224"/>
      <c r="AA45" s="483">
        <f>'Page 20'!AA45</f>
        <v>0</v>
      </c>
      <c r="AB45" s="233" t="s">
        <v>1815</v>
      </c>
      <c r="AC45" s="224"/>
      <c r="AD45" s="224"/>
      <c r="AE45" s="224"/>
      <c r="AF45" s="224"/>
      <c r="AG45" s="483">
        <f>'Page 20'!AG45</f>
        <v>0</v>
      </c>
      <c r="AH45" s="233" t="s">
        <v>1816</v>
      </c>
      <c r="AI45" s="224"/>
      <c r="AJ45" s="224"/>
      <c r="AK45" s="224"/>
      <c r="AL45" s="224"/>
      <c r="AM45" s="224"/>
      <c r="AN45" s="224"/>
      <c r="AO45" s="225"/>
    </row>
    <row r="46" spans="1:41">
      <c r="A46" s="245"/>
      <c r="B46" s="14"/>
      <c r="C46" s="483">
        <f>'Page 20'!C46</f>
        <v>0</v>
      </c>
      <c r="D46" s="236" t="s">
        <v>2391</v>
      </c>
      <c r="E46" s="14"/>
      <c r="F46" s="14"/>
      <c r="G46" s="14"/>
      <c r="H46" s="14"/>
      <c r="I46" s="14"/>
      <c r="J46" s="483">
        <f>'Page 20'!J46</f>
        <v>0</v>
      </c>
      <c r="K46" s="237" t="s">
        <v>2392</v>
      </c>
      <c r="L46" s="14"/>
      <c r="M46" s="14"/>
      <c r="N46" s="13"/>
      <c r="O46" s="13"/>
      <c r="P46" s="13"/>
      <c r="Q46" s="483">
        <f>'Page 20'!Q46</f>
        <v>0</v>
      </c>
      <c r="R46" s="237" t="s">
        <v>2393</v>
      </c>
      <c r="S46" s="13"/>
      <c r="T46" s="13"/>
      <c r="U46" s="13"/>
      <c r="V46" s="13"/>
      <c r="W46" s="1447">
        <f>'10% Package Page 12'!W46:AO46</f>
        <v>0</v>
      </c>
      <c r="X46" s="1447"/>
      <c r="Y46" s="1447"/>
      <c r="Z46" s="1447"/>
      <c r="AA46" s="1447"/>
      <c r="AB46" s="1447"/>
      <c r="AC46" s="1447"/>
      <c r="AD46" s="1447"/>
      <c r="AE46" s="1447"/>
      <c r="AF46" s="1447"/>
      <c r="AG46" s="1447"/>
      <c r="AH46" s="1447"/>
      <c r="AI46" s="1447"/>
      <c r="AJ46" s="1447"/>
      <c r="AK46" s="1447"/>
      <c r="AL46" s="1447"/>
      <c r="AM46" s="1447"/>
      <c r="AN46" s="1447"/>
      <c r="AO46" s="1643"/>
    </row>
    <row r="47" spans="1:41" s="22" customFormat="1" ht="3" customHeight="1">
      <c r="A47" s="90"/>
      <c r="B47" s="47"/>
      <c r="C47" s="68"/>
      <c r="D47" s="47"/>
      <c r="E47" s="103"/>
      <c r="F47" s="103"/>
      <c r="G47" s="103"/>
      <c r="H47" s="103"/>
      <c r="I47" s="103"/>
      <c r="J47" s="68"/>
      <c r="K47" s="47"/>
      <c r="L47" s="103"/>
      <c r="M47" s="103"/>
      <c r="N47" s="47"/>
      <c r="O47" s="47"/>
      <c r="P47" s="47"/>
      <c r="Q47" s="51"/>
      <c r="R47" s="47"/>
      <c r="S47" s="47"/>
      <c r="T47" s="47"/>
      <c r="U47" s="47"/>
      <c r="V47" s="47"/>
      <c r="W47" s="47"/>
      <c r="X47" s="47"/>
      <c r="Y47" s="47"/>
      <c r="Z47" s="47"/>
      <c r="AA47" s="47"/>
      <c r="AB47" s="47"/>
      <c r="AC47" s="47"/>
      <c r="AD47" s="47"/>
      <c r="AE47" s="47"/>
      <c r="AF47" s="47"/>
      <c r="AG47" s="47"/>
      <c r="AH47" s="47"/>
      <c r="AI47" s="47"/>
      <c r="AJ47" s="47"/>
      <c r="AK47" s="47"/>
      <c r="AL47" s="47"/>
      <c r="AM47" s="47"/>
      <c r="AN47" s="47"/>
      <c r="AO47" s="246"/>
    </row>
    <row r="48" spans="1:41" ht="11.25" customHeight="1">
      <c r="A48" s="168"/>
      <c r="B48" s="34"/>
      <c r="C48" s="34"/>
      <c r="D48" s="34"/>
      <c r="E48" s="34"/>
      <c r="F48" s="34"/>
      <c r="G48" s="34"/>
      <c r="H48" s="34"/>
      <c r="I48" s="34"/>
      <c r="J48" s="34"/>
      <c r="K48" s="34"/>
      <c r="L48" s="34"/>
      <c r="M48" s="34"/>
    </row>
    <row r="49" spans="1:41" ht="14.25" customHeight="1">
      <c r="A49" s="25">
        <v>3</v>
      </c>
      <c r="B49" s="25" t="s">
        <v>994</v>
      </c>
      <c r="C49" s="34"/>
      <c r="D49" s="34"/>
      <c r="E49" s="34"/>
      <c r="F49" s="34"/>
      <c r="G49" s="34"/>
      <c r="H49" s="34"/>
      <c r="I49" s="34"/>
      <c r="J49" s="1591">
        <f>B14</f>
        <v>0</v>
      </c>
      <c r="K49" s="1592"/>
      <c r="L49" s="1592"/>
      <c r="M49" s="1592"/>
      <c r="N49" s="1592"/>
      <c r="O49" s="1592"/>
      <c r="P49" s="1592"/>
      <c r="Q49" s="1592"/>
      <c r="R49" s="1592"/>
      <c r="S49" s="1592"/>
      <c r="T49" s="1592"/>
      <c r="U49" s="1592"/>
      <c r="V49" s="1592"/>
      <c r="W49" s="1592"/>
      <c r="X49" s="1592"/>
      <c r="Y49" s="1560" t="s">
        <v>1511</v>
      </c>
      <c r="Z49" s="1560"/>
      <c r="AA49" s="1560"/>
      <c r="AB49" s="1560"/>
      <c r="AC49" s="1447">
        <f>'10% Package Page 12'!AC49:AO49</f>
        <v>0</v>
      </c>
      <c r="AD49" s="1447"/>
      <c r="AE49" s="1447"/>
      <c r="AF49" s="1447"/>
      <c r="AG49" s="1447"/>
      <c r="AH49" s="1447"/>
      <c r="AI49" s="1447"/>
      <c r="AJ49" s="1447"/>
      <c r="AK49" s="1447"/>
      <c r="AL49" s="1447"/>
      <c r="AM49" s="1447"/>
      <c r="AN49" s="1447"/>
      <c r="AO49" s="1447"/>
    </row>
    <row r="50" spans="1:41" ht="14.25" customHeight="1">
      <c r="A50" s="34"/>
      <c r="B50" s="25" t="s">
        <v>116</v>
      </c>
      <c r="C50" s="34"/>
      <c r="D50" s="34"/>
      <c r="E50" s="1512">
        <f>'10% Package Page 12'!E50:AO50</f>
        <v>0</v>
      </c>
      <c r="F50" s="1447"/>
      <c r="G50" s="1447"/>
      <c r="H50" s="1447"/>
      <c r="I50" s="1447"/>
      <c r="J50" s="1447"/>
      <c r="K50" s="1447"/>
      <c r="L50" s="1447"/>
      <c r="M50" s="1447"/>
      <c r="N50" s="1447"/>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447"/>
      <c r="AN50" s="1447"/>
      <c r="AO50" s="1447"/>
    </row>
    <row r="51" spans="1:41" ht="14.25" customHeight="1">
      <c r="A51" s="34"/>
      <c r="B51" s="25" t="s">
        <v>1677</v>
      </c>
      <c r="C51" s="34"/>
      <c r="D51" s="1581">
        <f>'10% Package Page 12'!D51:Q51</f>
        <v>0</v>
      </c>
      <c r="E51" s="1491"/>
      <c r="F51" s="1491"/>
      <c r="G51" s="1491"/>
      <c r="H51" s="1491"/>
      <c r="I51" s="1491"/>
      <c r="J51" s="1491"/>
      <c r="K51" s="1491"/>
      <c r="L51" s="1491"/>
      <c r="M51" s="1491"/>
      <c r="N51" s="1491"/>
      <c r="O51" s="1491"/>
      <c r="P51" s="1491"/>
      <c r="Q51" s="1491"/>
      <c r="T51" s="169" t="s">
        <v>974</v>
      </c>
      <c r="U51" s="1589">
        <f>'10% Package Page 12'!U51:V51</f>
        <v>0</v>
      </c>
      <c r="V51" s="1589"/>
      <c r="AA51" s="169" t="s">
        <v>1679</v>
      </c>
      <c r="AB51" s="1590">
        <f>'10% Package Page 12'!AB51</f>
        <v>0</v>
      </c>
      <c r="AC51" s="1589"/>
      <c r="AD51" s="1589"/>
      <c r="AE51" s="1589"/>
      <c r="AF51" s="1589"/>
      <c r="AH51" s="25" t="s">
        <v>976</v>
      </c>
      <c r="AK51" s="1627">
        <f>'10% Package Page 12'!AK51:AO51</f>
        <v>0</v>
      </c>
      <c r="AL51" s="1627"/>
      <c r="AM51" s="1627"/>
      <c r="AN51" s="1627"/>
      <c r="AO51" s="1627"/>
    </row>
    <row r="52" spans="1:41" s="22" customFormat="1" ht="4.5" customHeight="1">
      <c r="A52" s="241"/>
      <c r="B52" s="185"/>
      <c r="C52" s="241"/>
      <c r="D52" s="212"/>
      <c r="E52" s="49"/>
      <c r="F52" s="49"/>
      <c r="G52" s="49"/>
      <c r="H52" s="49"/>
      <c r="I52" s="49"/>
      <c r="J52" s="49"/>
      <c r="K52" s="49"/>
      <c r="L52" s="49"/>
      <c r="M52" s="49"/>
      <c r="N52" s="49"/>
      <c r="O52" s="49"/>
      <c r="P52" s="49"/>
      <c r="Q52" s="49"/>
      <c r="T52" s="242"/>
      <c r="U52" s="72"/>
      <c r="V52" s="72"/>
      <c r="AA52" s="242"/>
      <c r="AB52" s="243"/>
      <c r="AC52" s="72"/>
      <c r="AD52" s="72"/>
      <c r="AE52" s="72"/>
      <c r="AF52" s="72"/>
      <c r="AH52" s="185"/>
      <c r="AK52" s="72"/>
      <c r="AL52" s="72"/>
      <c r="AM52" s="72"/>
      <c r="AN52" s="72"/>
      <c r="AO52" s="72"/>
    </row>
    <row r="53" spans="1:41">
      <c r="A53" s="231" t="s">
        <v>2267</v>
      </c>
      <c r="B53" s="232"/>
      <c r="C53" s="483">
        <f>'10% Package Page 12'!C53</f>
        <v>0</v>
      </c>
      <c r="D53" s="233" t="s">
        <v>2268</v>
      </c>
      <c r="E53" s="232"/>
      <c r="F53" s="232"/>
      <c r="G53" s="232"/>
      <c r="H53" s="232"/>
      <c r="I53" s="232"/>
      <c r="J53" s="483">
        <f>'10% Package Page 12'!J53</f>
        <v>0</v>
      </c>
      <c r="K53" s="233" t="s">
        <v>2268</v>
      </c>
      <c r="L53" s="232"/>
      <c r="M53" s="232"/>
      <c r="N53" s="224"/>
      <c r="O53" s="224"/>
      <c r="P53" s="224"/>
      <c r="Q53" s="483">
        <f>'10% Package Page 12'!Q53</f>
        <v>0</v>
      </c>
      <c r="R53" s="233" t="s">
        <v>2269</v>
      </c>
      <c r="S53" s="224"/>
      <c r="T53" s="224"/>
      <c r="U53" s="224"/>
      <c r="V53" s="224"/>
      <c r="W53" s="483">
        <f>'10% Package Page 12'!W53</f>
        <v>0</v>
      </c>
      <c r="X53" s="233" t="s">
        <v>622</v>
      </c>
      <c r="Y53" s="224"/>
      <c r="Z53" s="224"/>
      <c r="AA53" s="483">
        <f>'10% Package Page 12'!AA53</f>
        <v>0</v>
      </c>
      <c r="AB53" s="233" t="s">
        <v>2270</v>
      </c>
      <c r="AC53" s="224"/>
      <c r="AD53" s="224"/>
      <c r="AE53" s="224"/>
      <c r="AF53" s="224"/>
      <c r="AG53" s="483">
        <f>'10% Package Page 12'!AG53</f>
        <v>0</v>
      </c>
      <c r="AH53" s="233" t="s">
        <v>621</v>
      </c>
      <c r="AI53" s="224"/>
      <c r="AJ53" s="224"/>
      <c r="AK53" s="483">
        <f>'10% Package Page 12'!AK53</f>
        <v>0</v>
      </c>
      <c r="AL53" s="233" t="s">
        <v>2271</v>
      </c>
      <c r="AM53" s="224"/>
      <c r="AN53" s="224"/>
      <c r="AO53" s="225"/>
    </row>
    <row r="54" spans="1:41">
      <c r="A54" s="245"/>
      <c r="B54" s="14"/>
      <c r="C54" s="483">
        <f>'10% Package Page 12'!C54</f>
        <v>0</v>
      </c>
      <c r="D54" s="237" t="s">
        <v>2272</v>
      </c>
      <c r="E54" s="14"/>
      <c r="F54" s="14"/>
      <c r="G54" s="14"/>
      <c r="H54" s="14"/>
      <c r="I54" s="14"/>
      <c r="J54" s="483">
        <f>'10% Package Page 12'!J54</f>
        <v>0</v>
      </c>
      <c r="K54" s="237" t="s">
        <v>1807</v>
      </c>
      <c r="L54" s="14"/>
      <c r="M54" s="14"/>
      <c r="N54" s="13"/>
      <c r="O54" s="13"/>
      <c r="P54" s="13"/>
      <c r="Q54" s="483">
        <f>'10% Package Page 12'!Q54</f>
        <v>0</v>
      </c>
      <c r="R54" s="237" t="s">
        <v>1808</v>
      </c>
      <c r="S54" s="13"/>
      <c r="T54" s="13"/>
      <c r="U54" s="13"/>
      <c r="V54" s="13"/>
      <c r="W54" s="483">
        <f>'10% Package Page 12'!W54</f>
        <v>0</v>
      </c>
      <c r="X54" s="237" t="s">
        <v>1809</v>
      </c>
      <c r="Y54" s="13"/>
      <c r="Z54" s="13"/>
      <c r="AA54" s="483">
        <f>'10% Package Page 12'!AA54</f>
        <v>0</v>
      </c>
      <c r="AB54" s="237" t="s">
        <v>1299</v>
      </c>
      <c r="AC54" s="13"/>
      <c r="AD54" s="13"/>
      <c r="AE54" s="13"/>
      <c r="AF54" s="13"/>
      <c r="AG54" s="1447">
        <f>'10% Package Page 12'!AG54:AO54</f>
        <v>0</v>
      </c>
      <c r="AH54" s="1447"/>
      <c r="AI54" s="1447"/>
      <c r="AJ54" s="1447"/>
      <c r="AK54" s="1447"/>
      <c r="AL54" s="1447"/>
      <c r="AM54" s="1447"/>
      <c r="AN54" s="1447"/>
      <c r="AO54" s="1643"/>
    </row>
    <row r="55" spans="1:41" s="22" customFormat="1" ht="3" customHeight="1">
      <c r="A55" s="90"/>
      <c r="B55" s="103"/>
      <c r="C55" s="68"/>
      <c r="D55" s="47"/>
      <c r="E55" s="103"/>
      <c r="F55" s="103"/>
      <c r="G55" s="103"/>
      <c r="H55" s="103"/>
      <c r="I55" s="103"/>
      <c r="J55" s="68"/>
      <c r="K55" s="47"/>
      <c r="L55" s="103"/>
      <c r="M55" s="103"/>
      <c r="N55" s="47"/>
      <c r="O55" s="47"/>
      <c r="P55" s="47"/>
      <c r="Q55" s="51"/>
      <c r="R55" s="47"/>
      <c r="S55" s="47"/>
      <c r="T55" s="47"/>
      <c r="U55" s="47"/>
      <c r="V55" s="47"/>
      <c r="W55" s="51"/>
      <c r="X55" s="47"/>
      <c r="Y55" s="47"/>
      <c r="Z55" s="47"/>
      <c r="AA55" s="51"/>
      <c r="AB55" s="47"/>
      <c r="AC55" s="47"/>
      <c r="AD55" s="47"/>
      <c r="AE55" s="47"/>
      <c r="AF55" s="47"/>
      <c r="AG55" s="1560"/>
      <c r="AH55" s="1560"/>
      <c r="AI55" s="1560"/>
      <c r="AJ55" s="1560"/>
      <c r="AK55" s="1560"/>
      <c r="AL55" s="1560"/>
      <c r="AM55" s="1560"/>
      <c r="AN55" s="1560"/>
      <c r="AO55" s="1645"/>
    </row>
    <row r="56" spans="1:41" ht="10.5" customHeight="1">
      <c r="A56" s="168"/>
      <c r="B56" s="34"/>
      <c r="C56" s="34"/>
      <c r="D56" s="34"/>
      <c r="E56" s="34"/>
      <c r="F56" s="34"/>
      <c r="G56" s="34"/>
      <c r="H56" s="34"/>
      <c r="I56" s="34"/>
      <c r="J56" s="34"/>
      <c r="K56" s="34"/>
      <c r="L56" s="34"/>
      <c r="M56" s="34"/>
    </row>
    <row r="57" spans="1:41">
      <c r="A57" s="231" t="s">
        <v>1810</v>
      </c>
      <c r="B57" s="232"/>
      <c r="C57" s="483">
        <f>'10% Package Page 12'!C57</f>
        <v>0</v>
      </c>
      <c r="D57" s="233" t="s">
        <v>1811</v>
      </c>
      <c r="E57" s="232"/>
      <c r="F57" s="232"/>
      <c r="G57" s="232"/>
      <c r="H57" s="232"/>
      <c r="I57" s="232"/>
      <c r="J57" s="483">
        <f>'10% Package Page 12'!J57</f>
        <v>0</v>
      </c>
      <c r="K57" s="233" t="s">
        <v>1813</v>
      </c>
      <c r="L57" s="232"/>
      <c r="M57" s="232"/>
      <c r="N57" s="224"/>
      <c r="O57" s="224"/>
      <c r="P57" s="224"/>
      <c r="Q57" s="483">
        <f>'10% Package Page 12'!Q57</f>
        <v>0</v>
      </c>
      <c r="R57" s="233" t="s">
        <v>1814</v>
      </c>
      <c r="S57" s="224"/>
      <c r="T57" s="224"/>
      <c r="U57" s="224"/>
      <c r="V57" s="224"/>
      <c r="W57" s="483">
        <f>'10% Package Page 12'!W57</f>
        <v>0</v>
      </c>
      <c r="X57" s="233" t="s">
        <v>1812</v>
      </c>
      <c r="Y57" s="224"/>
      <c r="Z57" s="224"/>
      <c r="AA57" s="483">
        <f>'10% Package Page 12'!AA57</f>
        <v>0</v>
      </c>
      <c r="AB57" s="233" t="s">
        <v>1815</v>
      </c>
      <c r="AC57" s="224"/>
      <c r="AD57" s="224"/>
      <c r="AE57" s="224"/>
      <c r="AF57" s="224"/>
      <c r="AG57" s="483">
        <f>'10% Package Page 12'!AG57</f>
        <v>0</v>
      </c>
      <c r="AH57" s="233" t="s">
        <v>1816</v>
      </c>
      <c r="AI57" s="224"/>
      <c r="AJ57" s="224"/>
      <c r="AK57" s="224"/>
      <c r="AL57" s="224"/>
      <c r="AM57" s="224"/>
      <c r="AN57" s="224"/>
      <c r="AO57" s="225"/>
    </row>
    <row r="58" spans="1:41">
      <c r="A58" s="245"/>
      <c r="B58" s="14"/>
      <c r="C58" s="483">
        <f>'10% Package Page 12'!C58</f>
        <v>0</v>
      </c>
      <c r="D58" s="236" t="s">
        <v>2391</v>
      </c>
      <c r="E58" s="14"/>
      <c r="F58" s="14"/>
      <c r="G58" s="14"/>
      <c r="H58" s="14"/>
      <c r="I58" s="14"/>
      <c r="J58" s="483">
        <f>'10% Package Page 12'!J58</f>
        <v>0</v>
      </c>
      <c r="K58" s="237" t="s">
        <v>2392</v>
      </c>
      <c r="L58" s="14"/>
      <c r="M58" s="14"/>
      <c r="N58" s="13"/>
      <c r="O58" s="13"/>
      <c r="P58" s="13"/>
      <c r="Q58" s="483">
        <f>'10% Package Page 12'!Q58</f>
        <v>0</v>
      </c>
      <c r="R58" s="237" t="s">
        <v>2393</v>
      </c>
      <c r="S58" s="13"/>
      <c r="T58" s="13"/>
      <c r="U58" s="13"/>
      <c r="V58" s="13"/>
      <c r="W58" s="1447">
        <f>'10% Package Page 12'!W58:AO58</f>
        <v>0</v>
      </c>
      <c r="X58" s="1447"/>
      <c r="Y58" s="1447"/>
      <c r="Z58" s="1447"/>
      <c r="AA58" s="1447"/>
      <c r="AB58" s="1447"/>
      <c r="AC58" s="1447"/>
      <c r="AD58" s="1447"/>
      <c r="AE58" s="1447"/>
      <c r="AF58" s="1447"/>
      <c r="AG58" s="1447"/>
      <c r="AH58" s="1447"/>
      <c r="AI58" s="1447"/>
      <c r="AJ58" s="1447"/>
      <c r="AK58" s="1447"/>
      <c r="AL58" s="1447"/>
      <c r="AM58" s="1447"/>
      <c r="AN58" s="1447"/>
      <c r="AO58" s="1643"/>
    </row>
    <row r="59" spans="1:41" s="22" customFormat="1" ht="3" customHeight="1">
      <c r="A59" s="90"/>
      <c r="B59" s="47"/>
      <c r="C59" s="68"/>
      <c r="D59" s="47"/>
      <c r="E59" s="103"/>
      <c r="F59" s="103"/>
      <c r="G59" s="103"/>
      <c r="H59" s="103"/>
      <c r="I59" s="103"/>
      <c r="J59" s="68"/>
      <c r="K59" s="47"/>
      <c r="L59" s="103"/>
      <c r="M59" s="103"/>
      <c r="N59" s="47"/>
      <c r="O59" s="47"/>
      <c r="P59" s="47"/>
      <c r="Q59" s="51"/>
      <c r="R59" s="47"/>
      <c r="S59" s="47"/>
      <c r="T59" s="47"/>
      <c r="U59" s="47"/>
      <c r="V59" s="47"/>
      <c r="W59" s="47"/>
      <c r="X59" s="47"/>
      <c r="Y59" s="47"/>
      <c r="Z59" s="47"/>
      <c r="AA59" s="47"/>
      <c r="AB59" s="47"/>
      <c r="AC59" s="47"/>
      <c r="AD59" s="47"/>
      <c r="AE59" s="47"/>
      <c r="AF59" s="47"/>
      <c r="AG59" s="47"/>
      <c r="AH59" s="47"/>
      <c r="AI59" s="47"/>
      <c r="AJ59" s="47"/>
      <c r="AK59" s="47"/>
      <c r="AL59" s="47"/>
      <c r="AM59" s="47"/>
      <c r="AN59" s="47"/>
      <c r="AO59" s="246"/>
    </row>
    <row r="60" spans="1:41" s="22" customFormat="1" ht="6.75" customHeight="1">
      <c r="B60" s="40"/>
      <c r="C60" s="182"/>
      <c r="D60" s="236"/>
      <c r="E60" s="182"/>
      <c r="F60" s="182"/>
      <c r="G60" s="182"/>
      <c r="H60" s="182"/>
      <c r="I60" s="182"/>
      <c r="J60" s="182"/>
      <c r="K60" s="236"/>
      <c r="L60" s="182"/>
      <c r="M60" s="182"/>
      <c r="N60" s="40"/>
      <c r="O60" s="40"/>
      <c r="P60" s="40"/>
      <c r="Q60" s="40"/>
      <c r="R60" s="236"/>
      <c r="S60" s="40"/>
      <c r="T60" s="40"/>
      <c r="U60" s="40"/>
      <c r="V60" s="40"/>
      <c r="W60" s="49"/>
      <c r="X60" s="49"/>
      <c r="Y60" s="49"/>
      <c r="Z60" s="49"/>
      <c r="AA60" s="49"/>
      <c r="AB60" s="49"/>
      <c r="AC60" s="49"/>
      <c r="AD60" s="49"/>
      <c r="AE60" s="49"/>
      <c r="AF60" s="49"/>
      <c r="AG60" s="49"/>
      <c r="AH60" s="49"/>
      <c r="AI60" s="49"/>
      <c r="AJ60" s="49"/>
      <c r="AK60" s="49"/>
      <c r="AL60" s="49"/>
      <c r="AM60" s="49"/>
      <c r="AN60" s="49"/>
      <c r="AO60" s="49"/>
    </row>
    <row r="61" spans="1:41" s="22" customFormat="1" ht="12.75" customHeight="1">
      <c r="A61" s="185" t="s">
        <v>1619</v>
      </c>
      <c r="B61" s="40"/>
      <c r="C61" s="182"/>
      <c r="D61" s="236"/>
      <c r="E61" s="182"/>
      <c r="F61" s="182"/>
      <c r="G61" s="182"/>
      <c r="H61" s="182"/>
      <c r="I61" s="182"/>
      <c r="J61" s="182"/>
      <c r="K61" s="236"/>
      <c r="L61" s="182"/>
      <c r="M61" s="182"/>
      <c r="N61" s="40"/>
      <c r="O61" s="40"/>
      <c r="P61" s="40"/>
      <c r="Q61" s="40"/>
      <c r="R61" s="236"/>
      <c r="S61" s="40"/>
      <c r="T61" s="40"/>
      <c r="U61" s="40"/>
      <c r="V61" s="40"/>
      <c r="W61" s="49"/>
      <c r="X61" s="49"/>
      <c r="Y61" s="49"/>
      <c r="Z61" s="49"/>
      <c r="AA61" s="49"/>
      <c r="AB61" s="49"/>
      <c r="AC61" s="49"/>
      <c r="AD61" s="49"/>
      <c r="AE61" s="49"/>
      <c r="AF61" s="49"/>
      <c r="AG61" s="49"/>
      <c r="AH61" s="49"/>
      <c r="AI61" s="49"/>
      <c r="AJ61" s="49"/>
      <c r="AK61" s="49"/>
      <c r="AL61" s="49"/>
      <c r="AM61" s="49"/>
      <c r="AN61" s="49"/>
      <c r="AO61" s="49"/>
    </row>
    <row r="62" spans="1:41" s="22" customFormat="1" ht="8.25" customHeight="1">
      <c r="C62" s="241"/>
      <c r="D62" s="241"/>
      <c r="E62" s="241"/>
      <c r="F62" s="241"/>
      <c r="G62" s="241"/>
      <c r="H62" s="241"/>
      <c r="I62" s="241"/>
      <c r="J62" s="241"/>
      <c r="K62" s="241"/>
      <c r="L62" s="241"/>
      <c r="M62" s="241"/>
    </row>
    <row r="63" spans="1:41" s="22" customFormat="1" ht="12.75" customHeight="1">
      <c r="A63" s="185" t="s">
        <v>996</v>
      </c>
      <c r="B63" s="185" t="s">
        <v>997</v>
      </c>
      <c r="C63" s="241"/>
      <c r="D63" s="241"/>
      <c r="E63" s="241"/>
      <c r="F63" s="241"/>
      <c r="G63" s="241"/>
      <c r="H63" s="241"/>
      <c r="I63" s="241"/>
      <c r="J63" s="241"/>
      <c r="K63" s="241"/>
      <c r="L63" s="241"/>
      <c r="M63" s="241"/>
    </row>
    <row r="64" spans="1:41" s="22" customFormat="1" ht="12.75" customHeight="1">
      <c r="A64" s="185"/>
      <c r="B64" s="185"/>
      <c r="C64" s="241"/>
      <c r="D64" s="241"/>
      <c r="E64" s="241"/>
      <c r="F64" s="241"/>
      <c r="G64" s="241"/>
      <c r="H64" s="241"/>
      <c r="I64" s="241"/>
      <c r="J64" s="241"/>
      <c r="K64" s="241"/>
      <c r="L64" s="241"/>
      <c r="M64" s="241"/>
    </row>
    <row r="66" spans="1:49" ht="15.75">
      <c r="A66" s="83" t="s">
        <v>2380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800">
        <f>'Page 5'!AB77</f>
        <v>0</v>
      </c>
      <c r="AR66" s="800">
        <f>'Page 5'!AC77</f>
        <v>0</v>
      </c>
      <c r="AS66" s="800"/>
      <c r="AT66" s="800"/>
      <c r="AU66" s="800"/>
      <c r="AV66" s="800"/>
      <c r="AW66" s="800"/>
    </row>
    <row r="67" spans="1:49" ht="5.25" customHeight="1">
      <c r="A67" s="10"/>
      <c r="B67" s="34"/>
      <c r="C67" s="34"/>
      <c r="D67" s="34"/>
      <c r="E67" s="34"/>
      <c r="F67" s="34"/>
      <c r="G67" s="34"/>
      <c r="H67" s="34"/>
      <c r="I67" s="34"/>
      <c r="J67" s="34"/>
      <c r="K67" s="34"/>
      <c r="L67" s="34"/>
      <c r="M67" s="34"/>
      <c r="AQ67" s="800">
        <f>'Page 5'!AB80</f>
        <v>0</v>
      </c>
      <c r="AR67" s="800">
        <f>'Page 5'!AC80</f>
        <v>0</v>
      </c>
      <c r="AS67" s="800"/>
      <c r="AT67" s="800"/>
      <c r="AU67" s="800"/>
      <c r="AV67" s="800"/>
      <c r="AW67" s="800"/>
    </row>
    <row r="68" spans="1:49">
      <c r="A68" s="25" t="s">
        <v>2023</v>
      </c>
      <c r="B68" s="25" t="s">
        <v>2394</v>
      </c>
      <c r="C68" s="34"/>
      <c r="D68" s="34"/>
      <c r="E68" s="34"/>
      <c r="F68" s="34"/>
      <c r="G68" s="34"/>
      <c r="H68" s="34"/>
      <c r="I68" s="34"/>
      <c r="J68" s="34"/>
      <c r="K68" s="34"/>
      <c r="L68" s="34"/>
      <c r="M68" s="34"/>
      <c r="AR68" s="800"/>
      <c r="AS68" s="800"/>
      <c r="AT68" s="800"/>
      <c r="AU68" s="800"/>
      <c r="AV68" s="800"/>
      <c r="AW68" s="800"/>
    </row>
    <row r="69" spans="1:49">
      <c r="A69" s="25" t="s">
        <v>998</v>
      </c>
      <c r="B69" s="34"/>
      <c r="C69" s="34"/>
      <c r="D69" s="34"/>
      <c r="E69" s="34"/>
      <c r="F69" s="34"/>
      <c r="G69" s="34"/>
      <c r="H69" s="34"/>
      <c r="I69" s="34"/>
      <c r="J69" s="34"/>
      <c r="K69" s="34"/>
      <c r="L69" s="34"/>
      <c r="M69" s="34"/>
      <c r="AR69" s="800"/>
      <c r="AS69" s="800"/>
      <c r="AT69" s="800"/>
      <c r="AU69" s="800"/>
      <c r="AV69" s="800"/>
      <c r="AW69" s="800"/>
    </row>
    <row r="70" spans="1:49">
      <c r="A70" s="25" t="s">
        <v>2265</v>
      </c>
      <c r="B70" s="34"/>
      <c r="C70" s="34"/>
      <c r="D70" s="34"/>
      <c r="E70" s="34"/>
      <c r="F70" s="34"/>
      <c r="G70" s="34"/>
      <c r="H70" s="34"/>
      <c r="I70" s="34"/>
      <c r="J70" s="34"/>
      <c r="K70" s="34"/>
      <c r="L70" s="34"/>
      <c r="M70" s="34"/>
      <c r="AR70" s="800"/>
      <c r="AS70" s="800"/>
      <c r="AT70" s="800"/>
      <c r="AU70" s="800"/>
      <c r="AV70" s="800"/>
      <c r="AW70" s="800"/>
    </row>
    <row r="71" spans="1:49">
      <c r="A71" s="25" t="s">
        <v>2266</v>
      </c>
      <c r="B71" s="34"/>
      <c r="C71" s="34"/>
      <c r="D71" s="34"/>
      <c r="E71" s="34"/>
      <c r="F71" s="34"/>
      <c r="G71" s="34"/>
      <c r="H71" s="34"/>
      <c r="I71" s="34"/>
      <c r="J71" s="34"/>
      <c r="K71" s="34"/>
      <c r="L71" s="34"/>
      <c r="M71" s="34"/>
      <c r="AR71" s="800"/>
      <c r="AS71" s="800"/>
      <c r="AT71" s="800"/>
      <c r="AU71" s="800"/>
      <c r="AV71" s="800"/>
      <c r="AW71" s="800"/>
    </row>
    <row r="72" spans="1:49" ht="9" customHeight="1">
      <c r="A72" s="25"/>
      <c r="B72" s="238"/>
      <c r="C72" s="238"/>
      <c r="D72" s="238"/>
      <c r="E72" s="238"/>
      <c r="F72" s="238"/>
      <c r="G72" s="238"/>
      <c r="H72" s="238"/>
      <c r="I72" s="238"/>
      <c r="J72" s="238"/>
      <c r="K72" s="238"/>
      <c r="L72" s="238"/>
      <c r="M72" s="238"/>
      <c r="N72" s="239"/>
      <c r="O72" s="239"/>
      <c r="P72" s="239"/>
      <c r="Q72" s="239"/>
      <c r="R72" s="239"/>
      <c r="S72" s="239"/>
      <c r="T72" s="239"/>
      <c r="U72" s="239"/>
      <c r="V72" s="239"/>
      <c r="W72" s="239"/>
      <c r="X72" s="239"/>
      <c r="Y72" s="239"/>
      <c r="Z72" s="239"/>
      <c r="AA72" s="239"/>
      <c r="AB72" s="1615"/>
      <c r="AC72" s="1615"/>
      <c r="AD72" s="1615"/>
      <c r="AE72" s="239"/>
      <c r="AF72" s="239"/>
      <c r="AG72" s="239"/>
      <c r="AH72" s="1620" t="s">
        <v>2396</v>
      </c>
      <c r="AI72" s="1620"/>
      <c r="AJ72" s="1620"/>
      <c r="AK72" s="239"/>
      <c r="AL72" s="239"/>
      <c r="AM72" s="239"/>
      <c r="AN72" s="239"/>
      <c r="AO72" s="239"/>
      <c r="AP72" s="239"/>
      <c r="AR72" s="800"/>
      <c r="AS72" s="800"/>
      <c r="AT72" s="800"/>
      <c r="AU72" s="800"/>
      <c r="AV72" s="800"/>
      <c r="AW72" s="800"/>
    </row>
    <row r="73" spans="1:49" ht="9" customHeight="1">
      <c r="A73" s="34"/>
      <c r="B73" s="239"/>
      <c r="C73" s="239"/>
      <c r="D73" s="239"/>
      <c r="E73" s="238"/>
      <c r="F73" s="239"/>
      <c r="G73" s="238"/>
      <c r="H73" s="238"/>
      <c r="I73" s="238"/>
      <c r="J73" s="238"/>
      <c r="K73" s="238"/>
      <c r="L73" s="238"/>
      <c r="M73" s="238"/>
      <c r="N73" s="239"/>
      <c r="O73" s="239"/>
      <c r="P73" s="239"/>
      <c r="Q73" s="1626" t="s">
        <v>983</v>
      </c>
      <c r="R73" s="1620"/>
      <c r="S73" s="1620"/>
      <c r="T73" s="1620"/>
      <c r="U73" s="1620"/>
      <c r="V73" s="1620"/>
      <c r="W73" s="240"/>
      <c r="X73" s="1615" t="s">
        <v>984</v>
      </c>
      <c r="Y73" s="1615"/>
      <c r="Z73" s="1615"/>
      <c r="AA73" s="239"/>
      <c r="AB73" s="1615" t="s">
        <v>2243</v>
      </c>
      <c r="AC73" s="1615"/>
      <c r="AD73" s="1615"/>
      <c r="AE73" s="239"/>
      <c r="AF73" s="239"/>
      <c r="AG73" s="239"/>
      <c r="AH73" s="1620" t="s">
        <v>2397</v>
      </c>
      <c r="AI73" s="1620"/>
      <c r="AJ73" s="1620"/>
      <c r="AK73" s="239"/>
      <c r="AL73" s="239"/>
      <c r="AM73" s="1615" t="s">
        <v>985</v>
      </c>
      <c r="AN73" s="1615"/>
      <c r="AO73" s="1615"/>
      <c r="AP73" s="1615"/>
      <c r="AR73" s="800"/>
      <c r="AS73" s="800"/>
      <c r="AT73" s="800"/>
      <c r="AU73" s="800"/>
      <c r="AV73" s="800"/>
      <c r="AW73" s="800"/>
    </row>
    <row r="74" spans="1:49" ht="9" customHeight="1">
      <c r="A74" s="34"/>
      <c r="B74" s="238" t="s">
        <v>986</v>
      </c>
      <c r="C74" s="239"/>
      <c r="D74" s="239"/>
      <c r="E74" s="239"/>
      <c r="F74" s="239"/>
      <c r="G74" s="238"/>
      <c r="H74" s="238"/>
      <c r="I74" s="238"/>
      <c r="J74" s="238"/>
      <c r="K74" s="238"/>
      <c r="L74" s="238"/>
      <c r="M74" s="238"/>
      <c r="N74" s="239"/>
      <c r="O74" s="239"/>
      <c r="P74" s="239"/>
      <c r="Q74" s="1626" t="s">
        <v>987</v>
      </c>
      <c r="R74" s="1620"/>
      <c r="S74" s="1620"/>
      <c r="T74" s="1620"/>
      <c r="U74" s="1620"/>
      <c r="V74" s="1620"/>
      <c r="W74" s="240"/>
      <c r="X74" s="1635" t="s">
        <v>988</v>
      </c>
      <c r="Y74" s="1635"/>
      <c r="Z74" s="1635"/>
      <c r="AA74" s="239"/>
      <c r="AB74" s="1635" t="s">
        <v>2244</v>
      </c>
      <c r="AC74" s="1635"/>
      <c r="AD74" s="1635"/>
      <c r="AE74" s="239"/>
      <c r="AF74" s="239"/>
      <c r="AG74" s="239"/>
      <c r="AH74" s="1620" t="s">
        <v>2398</v>
      </c>
      <c r="AI74" s="1620"/>
      <c r="AJ74" s="1620"/>
      <c r="AK74" s="239"/>
      <c r="AL74" s="239"/>
      <c r="AM74" s="1635" t="s">
        <v>990</v>
      </c>
      <c r="AN74" s="1635"/>
      <c r="AO74" s="1635"/>
      <c r="AP74" s="1635"/>
      <c r="AR74" s="800"/>
      <c r="AS74" s="800"/>
      <c r="AT74" s="800"/>
      <c r="AU74" s="800"/>
      <c r="AV74" s="800"/>
      <c r="AW74" s="800"/>
    </row>
    <row r="75" spans="1:49">
      <c r="A75" s="25">
        <v>4</v>
      </c>
      <c r="B75" s="1621">
        <f>'10% Package Page 12'!B75:O75</f>
        <v>0</v>
      </c>
      <c r="C75" s="1447"/>
      <c r="D75" s="1447"/>
      <c r="E75" s="1447"/>
      <c r="F75" s="1447"/>
      <c r="G75" s="1447"/>
      <c r="H75" s="1447"/>
      <c r="I75" s="1447"/>
      <c r="J75" s="1447"/>
      <c r="K75" s="1447"/>
      <c r="L75" s="1447"/>
      <c r="M75" s="1447"/>
      <c r="N75" s="1447"/>
      <c r="O75" s="1447"/>
      <c r="P75" s="1599">
        <f>'10% Package Page 12'!P75</f>
        <v>0</v>
      </c>
      <c r="Q75" s="1600"/>
      <c r="R75" s="1600"/>
      <c r="S75" s="1600"/>
      <c r="T75" s="1600"/>
      <c r="U75" s="1600"/>
      <c r="V75" s="1600"/>
      <c r="X75" s="1625">
        <f>'10% Package Page 12'!X75:Z75</f>
        <v>0</v>
      </c>
      <c r="Y75" s="1447"/>
      <c r="Z75" s="1447"/>
      <c r="AA75" s="13"/>
      <c r="AB75" s="244">
        <f>'10% Package Page 12'!AB75</f>
        <v>0</v>
      </c>
      <c r="AC75" s="171" t="s">
        <v>2395</v>
      </c>
      <c r="AD75" s="244">
        <f>'10% Package Page 12'!AD75</f>
        <v>0</v>
      </c>
      <c r="AF75" s="2146">
        <f>IF(P75&lt;1,0,(PMT(X75/12,AD75,-P75))*12)</f>
        <v>0</v>
      </c>
      <c r="AG75" s="2146"/>
      <c r="AH75" s="2146"/>
      <c r="AI75" s="2146"/>
      <c r="AJ75" s="2146"/>
      <c r="AK75" s="13"/>
      <c r="AL75" s="13"/>
      <c r="AM75" s="1622">
        <f>'10% Package Page 12'!AM75</f>
        <v>0</v>
      </c>
      <c r="AN75" s="1622"/>
      <c r="AO75" s="1622"/>
      <c r="AP75" s="1622"/>
      <c r="AR75" s="800">
        <f>B75</f>
        <v>0</v>
      </c>
      <c r="AS75" s="860">
        <f>P75</f>
        <v>0</v>
      </c>
      <c r="AT75" s="800">
        <f>IF(P75&lt;1,0,(PMT(X75/12,AD75,-P75))*12)</f>
        <v>0</v>
      </c>
      <c r="AU75" s="800"/>
      <c r="AV75" s="800"/>
      <c r="AW75" s="800"/>
    </row>
    <row r="76" spans="1:49" ht="9.75" customHeight="1">
      <c r="A76" s="170"/>
      <c r="B76" s="230" t="s">
        <v>991</v>
      </c>
      <c r="C76" s="34"/>
      <c r="D76" s="34"/>
      <c r="E76" s="34"/>
      <c r="F76" s="34"/>
      <c r="G76" s="34"/>
      <c r="H76" s="34"/>
      <c r="I76" s="34"/>
      <c r="J76" s="34"/>
      <c r="K76" s="34"/>
      <c r="L76" s="34"/>
      <c r="M76" s="34"/>
      <c r="AF76" s="22"/>
      <c r="AG76" s="22"/>
      <c r="AH76" s="22"/>
      <c r="AI76" s="22"/>
      <c r="AJ76" s="22"/>
      <c r="AM76" s="54"/>
      <c r="AN76" s="54"/>
      <c r="AO76" s="54"/>
      <c r="AP76" s="54"/>
      <c r="AR76" s="800"/>
      <c r="AS76" s="800"/>
      <c r="AT76" s="800"/>
      <c r="AU76" s="800"/>
      <c r="AV76" s="800"/>
      <c r="AW76" s="800"/>
    </row>
    <row r="77" spans="1:49">
      <c r="A77" s="25">
        <v>5</v>
      </c>
      <c r="B77" s="1621">
        <f>'10% Package Page 12'!B77:O77</f>
        <v>0</v>
      </c>
      <c r="C77" s="1447"/>
      <c r="D77" s="1447"/>
      <c r="E77" s="1447"/>
      <c r="F77" s="1447"/>
      <c r="G77" s="1447"/>
      <c r="H77" s="1447"/>
      <c r="I77" s="1447"/>
      <c r="J77" s="1447"/>
      <c r="K77" s="1447"/>
      <c r="L77" s="1447"/>
      <c r="M77" s="1447"/>
      <c r="N77" s="1447"/>
      <c r="O77" s="1447"/>
      <c r="P77" s="1599">
        <f>'10% Package Page 12'!P77</f>
        <v>0</v>
      </c>
      <c r="Q77" s="1600"/>
      <c r="R77" s="1600"/>
      <c r="S77" s="1600"/>
      <c r="T77" s="1600"/>
      <c r="U77" s="1600"/>
      <c r="V77" s="1600"/>
      <c r="X77" s="1625">
        <f>'10% Package Page 12'!X77:Z77</f>
        <v>0</v>
      </c>
      <c r="Y77" s="1447"/>
      <c r="Z77" s="1447"/>
      <c r="AA77" s="13"/>
      <c r="AB77" s="244">
        <f>'10% Package Page 12'!AB77</f>
        <v>0</v>
      </c>
      <c r="AC77" s="171" t="s">
        <v>2395</v>
      </c>
      <c r="AD77" s="244">
        <f>'10% Package Page 12'!AD77</f>
        <v>0</v>
      </c>
      <c r="AF77" s="2146">
        <f>IF(P77&lt;1,0,(PMT(X77/12,AD77,-P77))*12)</f>
        <v>0</v>
      </c>
      <c r="AG77" s="2146"/>
      <c r="AH77" s="2146"/>
      <c r="AI77" s="2146"/>
      <c r="AJ77" s="2146"/>
      <c r="AK77" s="13"/>
      <c r="AL77" s="13"/>
      <c r="AM77" s="1622">
        <f>'10% Package Page 12'!AM77</f>
        <v>0</v>
      </c>
      <c r="AN77" s="1622"/>
      <c r="AO77" s="1622"/>
      <c r="AP77" s="1622"/>
      <c r="AR77" s="800">
        <f>B77</f>
        <v>0</v>
      </c>
      <c r="AS77" s="860">
        <f>P77</f>
        <v>0</v>
      </c>
      <c r="AT77" s="800">
        <f>IF(P77&lt;1,0,(PMT(X77/12,AD77,-P77))*12)</f>
        <v>0</v>
      </c>
      <c r="AU77" s="800"/>
      <c r="AV77" s="800"/>
      <c r="AW77" s="800"/>
    </row>
    <row r="78" spans="1:49" ht="9.75" customHeight="1">
      <c r="A78" s="170"/>
      <c r="B78" s="230" t="s">
        <v>991</v>
      </c>
      <c r="C78" s="34"/>
      <c r="D78" s="34"/>
      <c r="E78" s="34"/>
      <c r="F78" s="34"/>
      <c r="G78" s="34"/>
      <c r="H78" s="34"/>
      <c r="I78" s="34"/>
      <c r="J78" s="34"/>
      <c r="K78" s="34"/>
      <c r="L78" s="34"/>
      <c r="M78" s="34"/>
      <c r="AF78" s="22"/>
      <c r="AG78" s="22"/>
      <c r="AH78" s="22"/>
      <c r="AI78" s="22"/>
      <c r="AJ78" s="22"/>
      <c r="AM78" s="54"/>
      <c r="AN78" s="54"/>
      <c r="AO78" s="54"/>
      <c r="AP78" s="54"/>
      <c r="AR78" s="800"/>
      <c r="AS78" s="800"/>
      <c r="AT78" s="800"/>
      <c r="AU78" s="800"/>
      <c r="AV78" s="800"/>
      <c r="AW78" s="800"/>
    </row>
    <row r="79" spans="1:49">
      <c r="A79" s="25">
        <v>6</v>
      </c>
      <c r="B79" s="1621" t="str">
        <f>'10% Package Page 12'!B79:O79</f>
        <v>Grants only listed here</v>
      </c>
      <c r="C79" s="1447"/>
      <c r="D79" s="1447"/>
      <c r="E79" s="1447"/>
      <c r="F79" s="1447"/>
      <c r="G79" s="1447"/>
      <c r="H79" s="1447"/>
      <c r="I79" s="1447"/>
      <c r="J79" s="1447"/>
      <c r="K79" s="1447"/>
      <c r="L79" s="1447"/>
      <c r="M79" s="1447"/>
      <c r="N79" s="1447"/>
      <c r="O79" s="1447"/>
      <c r="P79" s="1599">
        <f>'10% Package Page 12'!P79</f>
        <v>0</v>
      </c>
      <c r="Q79" s="1600"/>
      <c r="R79" s="1600"/>
      <c r="S79" s="1600"/>
      <c r="T79" s="1600"/>
      <c r="U79" s="1600"/>
      <c r="V79" s="1600"/>
      <c r="X79" s="1625">
        <f>'10% Package Page 12'!X79:Z79</f>
        <v>0</v>
      </c>
      <c r="Y79" s="1447"/>
      <c r="Z79" s="1447"/>
      <c r="AA79" s="13"/>
      <c r="AB79" s="244" t="str">
        <f>'10% Package Page 12'!AB79</f>
        <v>n/a</v>
      </c>
      <c r="AC79" s="171" t="s">
        <v>2395</v>
      </c>
      <c r="AD79" s="244" t="str">
        <f>'10% Package Page 12'!AD79</f>
        <v>n/a</v>
      </c>
      <c r="AF79" s="2146">
        <f>IF(P79&lt;1,0,(PMT(X79/12,AD79,-P79))*12)</f>
        <v>0</v>
      </c>
      <c r="AG79" s="2146"/>
      <c r="AH79" s="2146"/>
      <c r="AI79" s="2146"/>
      <c r="AJ79" s="2146"/>
      <c r="AK79" s="13"/>
      <c r="AL79" s="13"/>
      <c r="AM79" s="1622">
        <f>'10% Package Page 12'!AM79</f>
        <v>0</v>
      </c>
      <c r="AN79" s="1622"/>
      <c r="AO79" s="1622"/>
      <c r="AP79" s="1622"/>
      <c r="AR79" s="800" t="str">
        <f>B79</f>
        <v>Grants only listed here</v>
      </c>
      <c r="AS79" s="860">
        <f>P79</f>
        <v>0</v>
      </c>
      <c r="AT79" s="800">
        <f>IF(P79&lt;1,0,(PMT(X79/12,AD79,-P79))*12)</f>
        <v>0</v>
      </c>
      <c r="AU79" s="800"/>
      <c r="AV79" s="800"/>
      <c r="AW79" s="800"/>
    </row>
    <row r="80" spans="1:49" ht="6.75" customHeight="1">
      <c r="A80" s="34"/>
      <c r="B80" s="230" t="s">
        <v>991</v>
      </c>
      <c r="C80" s="34"/>
      <c r="D80" s="34"/>
      <c r="E80" s="34"/>
      <c r="F80" s="34"/>
      <c r="G80" s="34"/>
      <c r="H80" s="34"/>
      <c r="I80" s="34"/>
      <c r="J80" s="34"/>
      <c r="K80" s="34"/>
      <c r="L80" s="34"/>
      <c r="M80" s="34"/>
      <c r="AM80" s="54"/>
      <c r="AN80" s="54"/>
      <c r="AO80" s="54"/>
      <c r="AP80" s="54"/>
      <c r="AR80" s="800"/>
      <c r="AS80" s="800"/>
      <c r="AT80" s="800"/>
      <c r="AU80" s="800"/>
      <c r="AV80" s="800"/>
      <c r="AW80" s="800"/>
    </row>
    <row r="81" spans="1:49" ht="12.75" customHeight="1">
      <c r="A81" s="25" t="s">
        <v>501</v>
      </c>
      <c r="B81" s="1238"/>
      <c r="C81" s="14"/>
      <c r="D81" s="14"/>
      <c r="E81" s="14"/>
      <c r="F81" s="14"/>
      <c r="G81" s="14"/>
      <c r="H81" s="14"/>
      <c r="I81" s="14"/>
      <c r="J81" s="14"/>
      <c r="K81" s="14"/>
      <c r="L81" s="14"/>
      <c r="M81" s="14"/>
      <c r="N81" s="13"/>
      <c r="O81" s="13"/>
      <c r="P81" s="1610">
        <f>SUM(P10:V14)</f>
        <v>0</v>
      </c>
      <c r="Q81" s="1610"/>
      <c r="R81" s="1610"/>
      <c r="S81" s="1610"/>
      <c r="T81" s="1610"/>
      <c r="U81" s="1610"/>
      <c r="V81" s="1610"/>
      <c r="W81" s="49"/>
      <c r="X81" s="1248"/>
      <c r="Y81" s="49"/>
      <c r="Z81" s="49"/>
      <c r="AA81" s="49"/>
      <c r="AB81" s="1260"/>
      <c r="AC81" s="1258"/>
      <c r="AD81" s="1260"/>
      <c r="AE81" s="49"/>
      <c r="AF81" s="1251"/>
      <c r="AG81" s="1251"/>
      <c r="AH81" s="1251"/>
      <c r="AI81" s="1251"/>
      <c r="AJ81" s="1251"/>
      <c r="AK81" s="49"/>
      <c r="AL81" s="49"/>
      <c r="AM81" s="1259"/>
      <c r="AN81" s="1259"/>
      <c r="AO81" s="1259"/>
      <c r="AP81" s="1259"/>
      <c r="AR81" s="800">
        <f>IF(AT75=AF75,0,1)</f>
        <v>0</v>
      </c>
      <c r="AS81" s="800"/>
      <c r="AT81" s="800"/>
      <c r="AU81" s="800"/>
      <c r="AV81" s="800"/>
      <c r="AW81" s="800"/>
    </row>
    <row r="82" spans="1:49" ht="12.75" customHeight="1">
      <c r="A82" s="188" t="s">
        <v>502</v>
      </c>
      <c r="B82" s="1238"/>
      <c r="C82" s="14"/>
      <c r="D82" s="14"/>
      <c r="E82" s="14"/>
      <c r="F82" s="14"/>
      <c r="G82" s="14"/>
      <c r="H82" s="14"/>
      <c r="I82" s="14"/>
      <c r="J82" s="14"/>
      <c r="K82" s="14"/>
      <c r="L82" s="14"/>
      <c r="M82" s="14"/>
      <c r="N82" s="13"/>
      <c r="O82" s="13"/>
      <c r="P82" s="1646">
        <f>P81+P77+P75</f>
        <v>0</v>
      </c>
      <c r="Q82" s="1646"/>
      <c r="R82" s="1646"/>
      <c r="S82" s="1646"/>
      <c r="T82" s="1646"/>
      <c r="U82" s="1646"/>
      <c r="V82" s="1646"/>
      <c r="W82" s="49"/>
      <c r="X82" s="1248"/>
      <c r="Y82" s="49"/>
      <c r="Z82" s="49"/>
      <c r="AA82" s="49"/>
      <c r="AB82" s="1260"/>
      <c r="AC82" s="1258"/>
      <c r="AD82" s="1260"/>
      <c r="AE82" s="49"/>
      <c r="AF82" s="1247"/>
      <c r="AG82" s="1247"/>
      <c r="AH82" s="1247"/>
      <c r="AI82" s="1247"/>
      <c r="AJ82" s="1247"/>
      <c r="AK82" s="49"/>
      <c r="AL82" s="49"/>
      <c r="AM82" s="1259"/>
      <c r="AN82" s="1259"/>
      <c r="AO82" s="1259"/>
      <c r="AP82" s="1259"/>
      <c r="AR82" s="800">
        <f>IF(AT77=AF77,0,1)</f>
        <v>0</v>
      </c>
      <c r="AS82" s="800"/>
      <c r="AT82" s="800"/>
      <c r="AU82" s="800"/>
      <c r="AV82" s="800"/>
      <c r="AW82" s="800"/>
    </row>
    <row r="83" spans="1:49" ht="12.75" customHeight="1">
      <c r="A83" s="188" t="s">
        <v>182</v>
      </c>
      <c r="B83" s="230"/>
      <c r="C83" s="34"/>
      <c r="D83" s="34"/>
      <c r="E83" s="34"/>
      <c r="F83" s="34"/>
      <c r="G83" s="34"/>
      <c r="H83" s="34"/>
      <c r="I83" s="34"/>
      <c r="J83" s="34"/>
      <c r="K83" s="34"/>
      <c r="L83" s="34"/>
      <c r="M83" s="34"/>
      <c r="P83" s="1646">
        <f>SUM(P16:V17)</f>
        <v>0</v>
      </c>
      <c r="Q83" s="1564"/>
      <c r="R83" s="1564"/>
      <c r="S83" s="1564"/>
      <c r="T83" s="1564"/>
      <c r="U83" s="1564"/>
      <c r="V83" s="1564"/>
      <c r="X83" s="1250"/>
      <c r="Y83" s="1231"/>
      <c r="Z83" s="1231"/>
      <c r="AA83" s="92"/>
      <c r="AB83" s="1263"/>
      <c r="AC83" s="171"/>
      <c r="AD83" s="1263"/>
      <c r="AF83" s="1617">
        <f>AF22</f>
        <v>0</v>
      </c>
      <c r="AG83" s="1617"/>
      <c r="AH83" s="1617"/>
      <c r="AI83" s="1617"/>
      <c r="AJ83" s="1617"/>
      <c r="AM83" s="1622">
        <f>'10% Package Page 12'!AM83</f>
        <v>0</v>
      </c>
      <c r="AN83" s="1622"/>
      <c r="AO83" s="1622"/>
      <c r="AP83" s="1622"/>
      <c r="AR83" s="800">
        <f>IF(AT79=AF79,0,1)</f>
        <v>0</v>
      </c>
      <c r="AS83" s="800"/>
      <c r="AT83" s="800"/>
      <c r="AU83" s="800"/>
      <c r="AV83" s="800"/>
      <c r="AW83" s="800"/>
    </row>
    <row r="84" spans="1:49" ht="15" customHeight="1">
      <c r="A84" s="188" t="s">
        <v>2088</v>
      </c>
      <c r="B84" s="230"/>
      <c r="C84" s="34"/>
      <c r="D84" s="34"/>
      <c r="E84" s="34"/>
      <c r="F84" s="34"/>
      <c r="G84" s="34"/>
      <c r="H84" s="34"/>
      <c r="I84" s="34"/>
      <c r="J84" s="34"/>
      <c r="K84" s="34"/>
      <c r="L84" s="34"/>
      <c r="M84" s="34"/>
      <c r="P84" s="1646">
        <f>P18</f>
        <v>0</v>
      </c>
      <c r="Q84" s="1564"/>
      <c r="R84" s="1564"/>
      <c r="S84" s="1564"/>
      <c r="T84" s="1564"/>
      <c r="U84" s="1564"/>
      <c r="V84" s="1564"/>
      <c r="AN84" s="804"/>
      <c r="AO84" s="804"/>
      <c r="AP84" s="804"/>
      <c r="AR84" s="800"/>
      <c r="AS84" s="800"/>
      <c r="AT84" s="800"/>
      <c r="AU84" s="800"/>
      <c r="AV84" s="800"/>
      <c r="AW84" s="800"/>
    </row>
    <row r="85" spans="1:49" ht="15" customHeight="1">
      <c r="A85" s="188" t="s">
        <v>183</v>
      </c>
      <c r="C85" s="34"/>
      <c r="D85" s="34"/>
      <c r="E85" s="34"/>
      <c r="F85" s="34"/>
      <c r="G85" s="34"/>
      <c r="H85" s="34"/>
      <c r="I85" s="34"/>
      <c r="J85" s="34"/>
      <c r="K85" s="34"/>
      <c r="L85" s="34"/>
      <c r="M85" s="34"/>
      <c r="P85" s="1629">
        <f>P20</f>
        <v>0</v>
      </c>
      <c r="Q85" s="1630"/>
      <c r="R85" s="1630"/>
      <c r="S85" s="1630"/>
      <c r="T85" s="1630"/>
      <c r="U85" s="1630"/>
      <c r="V85" s="1630"/>
      <c r="AL85" s="1636" t="s">
        <v>1025</v>
      </c>
      <c r="AM85" s="1637"/>
      <c r="AN85" s="1637"/>
      <c r="AO85" s="1637"/>
      <c r="AP85" s="1638"/>
      <c r="AR85" s="861"/>
      <c r="AS85" s="861"/>
      <c r="AT85" s="861"/>
      <c r="AU85" s="861"/>
      <c r="AV85" s="861"/>
    </row>
    <row r="86" spans="1:49" ht="15" customHeight="1">
      <c r="A86" s="188" t="s">
        <v>184</v>
      </c>
      <c r="B86" s="230"/>
      <c r="C86" s="34"/>
      <c r="D86" s="34"/>
      <c r="E86" s="34"/>
      <c r="F86" s="34"/>
      <c r="G86" s="34"/>
      <c r="H86" s="34"/>
      <c r="I86" s="34"/>
      <c r="J86" s="34"/>
      <c r="K86" s="34"/>
      <c r="L86" s="34"/>
      <c r="M86" s="34"/>
      <c r="P86" s="1629">
        <f>P21</f>
        <v>0</v>
      </c>
      <c r="Q86" s="1630"/>
      <c r="R86" s="1630"/>
      <c r="S86" s="1630"/>
      <c r="T86" s="1630"/>
      <c r="U86" s="1630"/>
      <c r="V86" s="1630"/>
      <c r="AJ86" s="166"/>
      <c r="AL86" s="1639"/>
      <c r="AM86" s="1504"/>
      <c r="AN86" s="1504"/>
      <c r="AO86" s="1504"/>
      <c r="AP86" s="1640"/>
      <c r="AR86" s="861"/>
      <c r="AS86" s="861"/>
      <c r="AT86" s="861"/>
      <c r="AU86" s="861"/>
      <c r="AV86" s="861"/>
    </row>
    <row r="87" spans="1:49" ht="15" customHeight="1" thickBot="1">
      <c r="A87" s="188" t="s">
        <v>1136</v>
      </c>
      <c r="B87" s="230"/>
      <c r="C87" s="34"/>
      <c r="D87" s="34"/>
      <c r="E87" s="34"/>
      <c r="F87" s="34"/>
      <c r="G87" s="34"/>
      <c r="H87" s="34"/>
      <c r="I87" s="34"/>
      <c r="J87" s="34"/>
      <c r="K87" s="34"/>
      <c r="L87" s="34"/>
      <c r="M87" s="34"/>
      <c r="P87" s="1631">
        <f>SUM(P82:V86)+P79</f>
        <v>0</v>
      </c>
      <c r="Q87" s="1632"/>
      <c r="R87" s="1632"/>
      <c r="S87" s="1632"/>
      <c r="T87" s="1632"/>
      <c r="U87" s="1632"/>
      <c r="V87" s="1632"/>
      <c r="AF87" s="1624">
        <f>SUM(AF75:AJ83)</f>
        <v>0</v>
      </c>
      <c r="AG87" s="2150"/>
      <c r="AH87" s="2150"/>
      <c r="AI87" s="2150"/>
      <c r="AJ87" s="2150"/>
      <c r="AL87" s="1641"/>
      <c r="AM87" s="1505"/>
      <c r="AN87" s="1505"/>
      <c r="AO87" s="1505"/>
      <c r="AP87" s="1642"/>
    </row>
    <row r="88" spans="1:49" ht="12.75" customHeight="1" thickTop="1">
      <c r="A88" s="34"/>
      <c r="B88" s="25" t="s">
        <v>993</v>
      </c>
      <c r="C88" s="34"/>
      <c r="D88" s="34"/>
      <c r="E88" s="34"/>
      <c r="F88" s="34"/>
      <c r="G88" s="34"/>
      <c r="H88" s="34"/>
      <c r="I88" s="34"/>
      <c r="J88" s="34"/>
      <c r="K88" s="34"/>
      <c r="L88" s="34"/>
      <c r="M88" s="34"/>
    </row>
    <row r="89" spans="1:49" ht="11.25" customHeight="1">
      <c r="A89" s="25"/>
      <c r="B89" s="34"/>
      <c r="C89" s="34"/>
      <c r="D89" s="34"/>
      <c r="E89" s="34"/>
      <c r="F89" s="34"/>
      <c r="G89" s="34"/>
      <c r="H89" s="34"/>
      <c r="I89" s="34"/>
      <c r="J89" s="34"/>
      <c r="K89" s="34"/>
      <c r="L89" s="34"/>
      <c r="M89" s="34"/>
    </row>
    <row r="90" spans="1:49" ht="14.25" customHeight="1">
      <c r="A90" s="25">
        <v>4</v>
      </c>
      <c r="B90" s="25" t="s">
        <v>994</v>
      </c>
      <c r="C90" s="34"/>
      <c r="D90" s="34"/>
      <c r="E90" s="34"/>
      <c r="F90" s="34"/>
      <c r="G90" s="34"/>
      <c r="H90" s="34"/>
      <c r="I90" s="34"/>
      <c r="J90" s="1591">
        <f>B75</f>
        <v>0</v>
      </c>
      <c r="K90" s="1592"/>
      <c r="L90" s="1592"/>
      <c r="M90" s="1592"/>
      <c r="N90" s="1592"/>
      <c r="O90" s="1592"/>
      <c r="P90" s="1592"/>
      <c r="Q90" s="1592"/>
      <c r="R90" s="1592"/>
      <c r="S90" s="1592"/>
      <c r="T90" s="1592"/>
      <c r="U90" s="1592"/>
      <c r="V90" s="1592"/>
      <c r="W90" s="1592"/>
      <c r="X90" s="1592"/>
      <c r="Y90" s="1560" t="s">
        <v>1511</v>
      </c>
      <c r="Z90" s="1560"/>
      <c r="AA90" s="1560"/>
      <c r="AB90" s="1560"/>
      <c r="AC90" s="1447">
        <f>'10% Package Page 12'!AC90:AO90</f>
        <v>0</v>
      </c>
      <c r="AD90" s="1447"/>
      <c r="AE90" s="1447"/>
      <c r="AF90" s="1447"/>
      <c r="AG90" s="1447"/>
      <c r="AH90" s="1447"/>
      <c r="AI90" s="1447"/>
      <c r="AJ90" s="1447"/>
      <c r="AK90" s="1447"/>
      <c r="AL90" s="1447"/>
      <c r="AM90" s="1447"/>
      <c r="AN90" s="1447"/>
      <c r="AO90" s="1447"/>
    </row>
    <row r="91" spans="1:49" ht="14.25" customHeight="1">
      <c r="A91" s="34"/>
      <c r="B91" s="25" t="s">
        <v>116</v>
      </c>
      <c r="C91" s="34"/>
      <c r="D91" s="34"/>
      <c r="E91" s="1512">
        <f>'10% Package Page 12'!E91:AO91</f>
        <v>0</v>
      </c>
      <c r="F91" s="1447"/>
      <c r="G91" s="1447"/>
      <c r="H91" s="1447"/>
      <c r="I91" s="1447"/>
      <c r="J91" s="1447"/>
      <c r="K91" s="1447"/>
      <c r="L91" s="1447"/>
      <c r="M91" s="1447"/>
      <c r="N91" s="1447"/>
      <c r="O91" s="1447"/>
      <c r="P91" s="1447"/>
      <c r="Q91" s="1447"/>
      <c r="R91" s="1447"/>
      <c r="S91" s="1447"/>
      <c r="T91" s="1447"/>
      <c r="U91" s="1447"/>
      <c r="V91" s="1447"/>
      <c r="W91" s="1447"/>
      <c r="X91" s="1447"/>
      <c r="Y91" s="1447"/>
      <c r="Z91" s="1447"/>
      <c r="AA91" s="1447"/>
      <c r="AB91" s="1447"/>
      <c r="AC91" s="1447"/>
      <c r="AD91" s="1447"/>
      <c r="AE91" s="1447"/>
      <c r="AF91" s="1447"/>
      <c r="AG91" s="1447"/>
      <c r="AH91" s="1447"/>
      <c r="AI91" s="1447"/>
      <c r="AJ91" s="1447"/>
      <c r="AK91" s="1447"/>
      <c r="AL91" s="1447"/>
      <c r="AM91" s="1447"/>
      <c r="AN91" s="1447"/>
      <c r="AO91" s="1447"/>
    </row>
    <row r="92" spans="1:49" ht="14.25" customHeight="1">
      <c r="A92" s="34"/>
      <c r="B92" s="25" t="s">
        <v>1677</v>
      </c>
      <c r="C92" s="34"/>
      <c r="D92" s="1581">
        <f>'10% Package Page 12'!D92:Q92</f>
        <v>0</v>
      </c>
      <c r="E92" s="1491"/>
      <c r="F92" s="1491"/>
      <c r="G92" s="1491"/>
      <c r="H92" s="1491"/>
      <c r="I92" s="1491"/>
      <c r="J92" s="1491"/>
      <c r="K92" s="1491"/>
      <c r="L92" s="1491"/>
      <c r="M92" s="1491"/>
      <c r="N92" s="1491"/>
      <c r="O92" s="1491"/>
      <c r="P92" s="1491"/>
      <c r="Q92" s="1491"/>
      <c r="T92" s="169" t="s">
        <v>974</v>
      </c>
      <c r="U92" s="1589">
        <f>'10% Package Page 12'!U92:V92</f>
        <v>0</v>
      </c>
      <c r="V92" s="1589"/>
      <c r="AA92" s="169" t="s">
        <v>1679</v>
      </c>
      <c r="AB92" s="1590">
        <f>'10% Package Page 12'!AB92</f>
        <v>0</v>
      </c>
      <c r="AC92" s="1589"/>
      <c r="AD92" s="1589"/>
      <c r="AE92" s="1589"/>
      <c r="AF92" s="1589"/>
      <c r="AH92" s="25" t="s">
        <v>976</v>
      </c>
      <c r="AK92" s="1627">
        <f>'10% Package Page 12'!AK92:AO92</f>
        <v>0</v>
      </c>
      <c r="AL92" s="1627"/>
      <c r="AM92" s="1627"/>
      <c r="AN92" s="1627"/>
      <c r="AO92" s="1627"/>
    </row>
    <row r="93" spans="1:49" s="22" customFormat="1" ht="4.5" customHeight="1">
      <c r="A93" s="241"/>
      <c r="B93" s="185"/>
      <c r="C93" s="241"/>
      <c r="D93" s="212"/>
      <c r="E93" s="49"/>
      <c r="F93" s="49"/>
      <c r="G93" s="49"/>
      <c r="H93" s="49"/>
      <c r="I93" s="49"/>
      <c r="J93" s="49"/>
      <c r="K93" s="49"/>
      <c r="L93" s="49"/>
      <c r="M93" s="49"/>
      <c r="N93" s="49"/>
      <c r="O93" s="49"/>
      <c r="P93" s="49"/>
      <c r="Q93" s="49"/>
      <c r="T93" s="242"/>
      <c r="U93" s="72"/>
      <c r="V93" s="72"/>
      <c r="AA93" s="242"/>
      <c r="AB93" s="243"/>
      <c r="AC93" s="72"/>
      <c r="AD93" s="72"/>
      <c r="AE93" s="72"/>
      <c r="AF93" s="72"/>
      <c r="AH93" s="185"/>
      <c r="AK93" s="72"/>
      <c r="AL93" s="72"/>
      <c r="AM93" s="72"/>
      <c r="AN93" s="72"/>
      <c r="AO93" s="72"/>
    </row>
    <row r="94" spans="1:49">
      <c r="A94" s="231" t="s">
        <v>2267</v>
      </c>
      <c r="B94" s="232"/>
      <c r="C94" s="483">
        <f>'10% Package Page 12'!C94</f>
        <v>0</v>
      </c>
      <c r="D94" s="233" t="s">
        <v>2268</v>
      </c>
      <c r="E94" s="232"/>
      <c r="F94" s="232"/>
      <c r="G94" s="232"/>
      <c r="H94" s="232"/>
      <c r="I94" s="232"/>
      <c r="J94" s="483">
        <f>'10% Package Page 12'!J94</f>
        <v>0</v>
      </c>
      <c r="K94" s="233" t="s">
        <v>2268</v>
      </c>
      <c r="L94" s="232"/>
      <c r="M94" s="232"/>
      <c r="N94" s="224"/>
      <c r="O94" s="224"/>
      <c r="P94" s="224"/>
      <c r="Q94" s="483">
        <f>'10% Package Page 12'!Q94</f>
        <v>0</v>
      </c>
      <c r="R94" s="233" t="s">
        <v>2269</v>
      </c>
      <c r="S94" s="224"/>
      <c r="T94" s="224"/>
      <c r="U94" s="224"/>
      <c r="V94" s="224"/>
      <c r="W94" s="483">
        <f>'10% Package Page 12'!W94</f>
        <v>0</v>
      </c>
      <c r="X94" s="233" t="s">
        <v>622</v>
      </c>
      <c r="Y94" s="224"/>
      <c r="Z94" s="224"/>
      <c r="AA94" s="483">
        <f>'10% Package Page 12'!AA94</f>
        <v>0</v>
      </c>
      <c r="AB94" s="233" t="s">
        <v>2270</v>
      </c>
      <c r="AC94" s="224"/>
      <c r="AD94" s="224"/>
      <c r="AE94" s="224"/>
      <c r="AF94" s="224"/>
      <c r="AG94" s="483">
        <f>'10% Package Page 12'!AG94</f>
        <v>0</v>
      </c>
      <c r="AH94" s="233" t="s">
        <v>621</v>
      </c>
      <c r="AI94" s="224"/>
      <c r="AJ94" s="224"/>
      <c r="AK94" s="483">
        <f>'10% Package Page 12'!AK94</f>
        <v>0</v>
      </c>
      <c r="AL94" s="233" t="s">
        <v>2271</v>
      </c>
      <c r="AM94" s="224"/>
      <c r="AN94" s="224"/>
      <c r="AO94" s="225"/>
    </row>
    <row r="95" spans="1:49">
      <c r="A95" s="245"/>
      <c r="B95" s="14"/>
      <c r="C95" s="483">
        <f>'10% Package Page 12'!C95</f>
        <v>0</v>
      </c>
      <c r="D95" s="237" t="s">
        <v>2272</v>
      </c>
      <c r="E95" s="14"/>
      <c r="F95" s="14"/>
      <c r="G95" s="14"/>
      <c r="H95" s="14"/>
      <c r="I95" s="14"/>
      <c r="J95" s="483">
        <f>'10% Package Page 12'!J95</f>
        <v>0</v>
      </c>
      <c r="K95" s="237" t="s">
        <v>1807</v>
      </c>
      <c r="L95" s="14"/>
      <c r="M95" s="14"/>
      <c r="N95" s="13"/>
      <c r="O95" s="13"/>
      <c r="P95" s="13"/>
      <c r="Q95" s="483">
        <f>'10% Package Page 12'!Q95</f>
        <v>0</v>
      </c>
      <c r="R95" s="237" t="s">
        <v>1808</v>
      </c>
      <c r="S95" s="13"/>
      <c r="T95" s="13"/>
      <c r="U95" s="13"/>
      <c r="V95" s="13"/>
      <c r="W95" s="483">
        <f>'10% Package Page 12'!W95</f>
        <v>0</v>
      </c>
      <c r="X95" s="237" t="s">
        <v>1809</v>
      </c>
      <c r="Y95" s="13"/>
      <c r="Z95" s="13"/>
      <c r="AA95" s="483">
        <f>'10% Package Page 12'!AA95</f>
        <v>0</v>
      </c>
      <c r="AB95" s="237" t="s">
        <v>1299</v>
      </c>
      <c r="AC95" s="13"/>
      <c r="AD95" s="13"/>
      <c r="AE95" s="13"/>
      <c r="AF95" s="13"/>
      <c r="AG95" s="1447">
        <f>'10% Package Page 12'!AG95:AO95</f>
        <v>0</v>
      </c>
      <c r="AH95" s="1447"/>
      <c r="AI95" s="1447"/>
      <c r="AJ95" s="1447"/>
      <c r="AK95" s="1447"/>
      <c r="AL95" s="1447"/>
      <c r="AM95" s="1447"/>
      <c r="AN95" s="1447"/>
      <c r="AO95" s="1643"/>
    </row>
    <row r="96" spans="1:49" s="22" customFormat="1" ht="3" customHeight="1">
      <c r="A96" s="90"/>
      <c r="B96" s="103"/>
      <c r="C96" s="68"/>
      <c r="D96" s="47"/>
      <c r="E96" s="103"/>
      <c r="F96" s="103"/>
      <c r="G96" s="103"/>
      <c r="H96" s="103"/>
      <c r="I96" s="103"/>
      <c r="J96" s="68"/>
      <c r="K96" s="47"/>
      <c r="L96" s="103"/>
      <c r="M96" s="103"/>
      <c r="N96" s="47"/>
      <c r="O96" s="47"/>
      <c r="P96" s="47"/>
      <c r="Q96" s="51"/>
      <c r="R96" s="47"/>
      <c r="S96" s="47"/>
      <c r="T96" s="47"/>
      <c r="U96" s="47"/>
      <c r="V96" s="47"/>
      <c r="W96" s="51"/>
      <c r="X96" s="47"/>
      <c r="Y96" s="47"/>
      <c r="Z96" s="47"/>
      <c r="AA96" s="51"/>
      <c r="AB96" s="47"/>
      <c r="AC96" s="47"/>
      <c r="AD96" s="47"/>
      <c r="AE96" s="47"/>
      <c r="AF96" s="47"/>
      <c r="AG96" s="1560"/>
      <c r="AH96" s="1560"/>
      <c r="AI96" s="1560"/>
      <c r="AJ96" s="1560"/>
      <c r="AK96" s="1560"/>
      <c r="AL96" s="1560"/>
      <c r="AM96" s="1560"/>
      <c r="AN96" s="1560"/>
      <c r="AO96" s="1645"/>
    </row>
    <row r="97" spans="1:41" ht="10.5" customHeight="1">
      <c r="A97" s="168"/>
      <c r="B97" s="34"/>
      <c r="C97" s="34"/>
      <c r="D97" s="34"/>
      <c r="E97" s="34"/>
      <c r="F97" s="34"/>
      <c r="G97" s="34"/>
      <c r="H97" s="34"/>
      <c r="I97" s="34"/>
      <c r="J97" s="34"/>
      <c r="K97" s="34"/>
      <c r="L97" s="34"/>
      <c r="M97" s="34"/>
    </row>
    <row r="98" spans="1:41">
      <c r="A98" s="231" t="s">
        <v>1810</v>
      </c>
      <c r="B98" s="232"/>
      <c r="C98" s="483">
        <f>'10% Package Page 12'!C98</f>
        <v>0</v>
      </c>
      <c r="D98" s="233" t="s">
        <v>1811</v>
      </c>
      <c r="E98" s="232"/>
      <c r="F98" s="232"/>
      <c r="G98" s="232"/>
      <c r="H98" s="232"/>
      <c r="I98" s="232"/>
      <c r="J98" s="483">
        <f>'10% Package Page 12'!J98</f>
        <v>0</v>
      </c>
      <c r="K98" s="233" t="s">
        <v>1813</v>
      </c>
      <c r="L98" s="232"/>
      <c r="M98" s="232"/>
      <c r="N98" s="224"/>
      <c r="O98" s="224"/>
      <c r="P98" s="224"/>
      <c r="Q98" s="483">
        <f>'10% Package Page 12'!Q98</f>
        <v>0</v>
      </c>
      <c r="R98" s="233" t="s">
        <v>1814</v>
      </c>
      <c r="S98" s="224"/>
      <c r="T98" s="224"/>
      <c r="U98" s="224"/>
      <c r="V98" s="224"/>
      <c r="W98" s="483">
        <f>'10% Package Page 12'!W98</f>
        <v>0</v>
      </c>
      <c r="X98" s="233" t="s">
        <v>1812</v>
      </c>
      <c r="Y98" s="224"/>
      <c r="Z98" s="224"/>
      <c r="AA98" s="483">
        <f>'10% Package Page 12'!AA98</f>
        <v>0</v>
      </c>
      <c r="AB98" s="233" t="s">
        <v>1815</v>
      </c>
      <c r="AC98" s="224"/>
      <c r="AD98" s="224"/>
      <c r="AE98" s="224"/>
      <c r="AF98" s="224"/>
      <c r="AG98" s="483">
        <f>'10% Package Page 12'!AG98</f>
        <v>0</v>
      </c>
      <c r="AH98" s="233" t="s">
        <v>1816</v>
      </c>
      <c r="AI98" s="224"/>
      <c r="AJ98" s="224"/>
      <c r="AK98" s="224"/>
      <c r="AL98" s="224"/>
      <c r="AM98" s="224"/>
      <c r="AN98" s="224"/>
      <c r="AO98" s="225"/>
    </row>
    <row r="99" spans="1:41">
      <c r="A99" s="245"/>
      <c r="B99" s="14"/>
      <c r="C99" s="483">
        <f>'10% Package Page 12'!C99</f>
        <v>0</v>
      </c>
      <c r="D99" s="236" t="s">
        <v>2391</v>
      </c>
      <c r="E99" s="14"/>
      <c r="F99" s="14"/>
      <c r="G99" s="14"/>
      <c r="H99" s="14"/>
      <c r="I99" s="14"/>
      <c r="J99" s="483">
        <f>'10% Package Page 12'!J99</f>
        <v>0</v>
      </c>
      <c r="K99" s="237" t="s">
        <v>2392</v>
      </c>
      <c r="L99" s="14"/>
      <c r="M99" s="14"/>
      <c r="N99" s="13"/>
      <c r="O99" s="13"/>
      <c r="P99" s="13"/>
      <c r="Q99" s="483">
        <f>'10% Package Page 12'!Q99</f>
        <v>0</v>
      </c>
      <c r="R99" s="237" t="s">
        <v>2393</v>
      </c>
      <c r="S99" s="13"/>
      <c r="T99" s="13"/>
      <c r="U99" s="13"/>
      <c r="V99" s="13"/>
      <c r="W99" s="1447">
        <f>'10% Package Page 12'!W99:AO99</f>
        <v>0</v>
      </c>
      <c r="X99" s="1447"/>
      <c r="Y99" s="1447"/>
      <c r="Z99" s="1447"/>
      <c r="AA99" s="1447"/>
      <c r="AB99" s="1447"/>
      <c r="AC99" s="1447"/>
      <c r="AD99" s="1447"/>
      <c r="AE99" s="1447"/>
      <c r="AF99" s="1447"/>
      <c r="AG99" s="1447"/>
      <c r="AH99" s="1447"/>
      <c r="AI99" s="1447"/>
      <c r="AJ99" s="1447"/>
      <c r="AK99" s="1447"/>
      <c r="AL99" s="1447"/>
      <c r="AM99" s="1447"/>
      <c r="AN99" s="1447"/>
      <c r="AO99" s="1643"/>
    </row>
    <row r="100" spans="1:41" s="22" customFormat="1" ht="3" customHeight="1">
      <c r="A100" s="90"/>
      <c r="B100" s="47"/>
      <c r="C100" s="68"/>
      <c r="D100" s="47"/>
      <c r="E100" s="103"/>
      <c r="F100" s="103"/>
      <c r="G100" s="103"/>
      <c r="H100" s="103"/>
      <c r="I100" s="103"/>
      <c r="J100" s="68"/>
      <c r="K100" s="47"/>
      <c r="L100" s="103"/>
      <c r="M100" s="103"/>
      <c r="N100" s="47"/>
      <c r="O100" s="47"/>
      <c r="P100" s="47"/>
      <c r="Q100" s="51"/>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246"/>
    </row>
    <row r="101" spans="1:41" ht="11.25" customHeight="1">
      <c r="A101" s="25"/>
      <c r="B101" s="34"/>
      <c r="C101" s="34"/>
      <c r="D101" s="34"/>
      <c r="E101" s="34"/>
      <c r="F101" s="34"/>
      <c r="G101" s="34"/>
      <c r="H101" s="34"/>
      <c r="I101" s="34"/>
      <c r="J101" s="34"/>
      <c r="K101" s="14"/>
      <c r="L101" s="34"/>
      <c r="M101" s="34"/>
    </row>
    <row r="102" spans="1:41" ht="14.25" customHeight="1">
      <c r="A102" s="25">
        <v>5</v>
      </c>
      <c r="B102" s="25" t="s">
        <v>994</v>
      </c>
      <c r="C102" s="34"/>
      <c r="D102" s="34"/>
      <c r="E102" s="34"/>
      <c r="F102" s="34"/>
      <c r="G102" s="34"/>
      <c r="H102" s="34"/>
      <c r="I102" s="34"/>
      <c r="J102" s="1591">
        <f>B77</f>
        <v>0</v>
      </c>
      <c r="K102" s="1592"/>
      <c r="L102" s="1592"/>
      <c r="M102" s="1592"/>
      <c r="N102" s="1592"/>
      <c r="O102" s="1592"/>
      <c r="P102" s="1592"/>
      <c r="Q102" s="1592"/>
      <c r="R102" s="1592"/>
      <c r="S102" s="1592"/>
      <c r="T102" s="1592"/>
      <c r="U102" s="1592"/>
      <c r="V102" s="1592"/>
      <c r="W102" s="1592"/>
      <c r="X102" s="1592"/>
      <c r="Y102" s="1560" t="s">
        <v>1511</v>
      </c>
      <c r="Z102" s="1560"/>
      <c r="AA102" s="1560"/>
      <c r="AB102" s="1560"/>
      <c r="AC102" s="1447">
        <f>'10% Package Page 12'!AC102:AO102</f>
        <v>0</v>
      </c>
      <c r="AD102" s="1447"/>
      <c r="AE102" s="1447"/>
      <c r="AF102" s="1447"/>
      <c r="AG102" s="1447"/>
      <c r="AH102" s="1447"/>
      <c r="AI102" s="1447"/>
      <c r="AJ102" s="1447"/>
      <c r="AK102" s="1447"/>
      <c r="AL102" s="1447"/>
      <c r="AM102" s="1447"/>
      <c r="AN102" s="1447"/>
      <c r="AO102" s="1447"/>
    </row>
    <row r="103" spans="1:41" ht="14.25" customHeight="1">
      <c r="A103" s="34"/>
      <c r="B103" s="25" t="s">
        <v>116</v>
      </c>
      <c r="C103" s="34"/>
      <c r="D103" s="34"/>
      <c r="E103" s="1512">
        <f>'10% Package Page 12'!E103:AO103</f>
        <v>0</v>
      </c>
      <c r="F103" s="1447"/>
      <c r="G103" s="1447"/>
      <c r="H103" s="1447"/>
      <c r="I103" s="1447"/>
      <c r="J103" s="1447"/>
      <c r="K103" s="1447"/>
      <c r="L103" s="1447"/>
      <c r="M103" s="1447"/>
      <c r="N103" s="1447"/>
      <c r="O103" s="1447"/>
      <c r="P103" s="1447"/>
      <c r="Q103" s="1447"/>
      <c r="R103" s="1447"/>
      <c r="S103" s="1447"/>
      <c r="T103" s="1447"/>
      <c r="U103" s="1447"/>
      <c r="V103" s="1447"/>
      <c r="W103" s="1447"/>
      <c r="X103" s="1447"/>
      <c r="Y103" s="1447"/>
      <c r="Z103" s="1447"/>
      <c r="AA103" s="1447"/>
      <c r="AB103" s="1447"/>
      <c r="AC103" s="1447"/>
      <c r="AD103" s="1447"/>
      <c r="AE103" s="1447"/>
      <c r="AF103" s="1447"/>
      <c r="AG103" s="1447"/>
      <c r="AH103" s="1447"/>
      <c r="AI103" s="1447"/>
      <c r="AJ103" s="1447"/>
      <c r="AK103" s="1447"/>
      <c r="AL103" s="1447"/>
      <c r="AM103" s="1447"/>
      <c r="AN103" s="1447"/>
      <c r="AO103" s="1447"/>
    </row>
    <row r="104" spans="1:41" ht="14.25" customHeight="1">
      <c r="A104" s="34"/>
      <c r="B104" s="25" t="s">
        <v>1677</v>
      </c>
      <c r="C104" s="34"/>
      <c r="D104" s="1581">
        <f>'10% Package Page 12'!D104:Q104</f>
        <v>0</v>
      </c>
      <c r="E104" s="1491"/>
      <c r="F104" s="1491"/>
      <c r="G104" s="1491"/>
      <c r="H104" s="1491"/>
      <c r="I104" s="1491"/>
      <c r="J104" s="1491"/>
      <c r="K104" s="1491"/>
      <c r="L104" s="1491"/>
      <c r="M104" s="1491"/>
      <c r="N104" s="1491"/>
      <c r="O104" s="1491"/>
      <c r="P104" s="1491"/>
      <c r="Q104" s="1491"/>
      <c r="T104" s="169" t="s">
        <v>974</v>
      </c>
      <c r="U104" s="1589">
        <f>'10% Package Page 12'!U104:V104</f>
        <v>0</v>
      </c>
      <c r="V104" s="1589"/>
      <c r="AA104" s="169" t="s">
        <v>1679</v>
      </c>
      <c r="AB104" s="1590">
        <f>'10% Package Page 12'!AB104</f>
        <v>0</v>
      </c>
      <c r="AC104" s="1589"/>
      <c r="AD104" s="1589"/>
      <c r="AE104" s="1589"/>
      <c r="AF104" s="1589"/>
      <c r="AH104" s="25" t="s">
        <v>976</v>
      </c>
      <c r="AK104" s="1627">
        <f>'10% Package Page 12'!AK104:AO104</f>
        <v>0</v>
      </c>
      <c r="AL104" s="1627"/>
      <c r="AM104" s="1627"/>
      <c r="AN104" s="1627"/>
      <c r="AO104" s="1627"/>
    </row>
    <row r="105" spans="1:41" s="22" customFormat="1" ht="4.5" customHeight="1">
      <c r="A105" s="241"/>
      <c r="B105" s="185"/>
      <c r="C105" s="241"/>
      <c r="D105" s="212"/>
      <c r="E105" s="49"/>
      <c r="F105" s="49"/>
      <c r="G105" s="49"/>
      <c r="H105" s="49"/>
      <c r="I105" s="49"/>
      <c r="J105" s="49"/>
      <c r="K105" s="49"/>
      <c r="L105" s="49"/>
      <c r="M105" s="49"/>
      <c r="N105" s="49"/>
      <c r="O105" s="49"/>
      <c r="P105" s="49"/>
      <c r="Q105" s="49"/>
      <c r="T105" s="242"/>
      <c r="U105" s="72"/>
      <c r="V105" s="72"/>
      <c r="AA105" s="242"/>
      <c r="AB105" s="243"/>
      <c r="AC105" s="72"/>
      <c r="AD105" s="72"/>
      <c r="AE105" s="72"/>
      <c r="AF105" s="72"/>
      <c r="AH105" s="185"/>
      <c r="AK105" s="72"/>
      <c r="AL105" s="72"/>
      <c r="AM105" s="72"/>
      <c r="AN105" s="72"/>
      <c r="AO105" s="72"/>
    </row>
    <row r="106" spans="1:41">
      <c r="A106" s="231" t="s">
        <v>2267</v>
      </c>
      <c r="B106" s="232"/>
      <c r="C106" s="483">
        <f>'Page 20'!C106</f>
        <v>0</v>
      </c>
      <c r="D106" s="233" t="s">
        <v>2268</v>
      </c>
      <c r="E106" s="232"/>
      <c r="F106" s="232"/>
      <c r="G106" s="232"/>
      <c r="H106" s="232"/>
      <c r="I106" s="232"/>
      <c r="J106" s="483">
        <f>'Page 20'!J106</f>
        <v>0</v>
      </c>
      <c r="K106" s="233" t="s">
        <v>2268</v>
      </c>
      <c r="L106" s="232"/>
      <c r="M106" s="232"/>
      <c r="N106" s="224"/>
      <c r="O106" s="224"/>
      <c r="P106" s="224"/>
      <c r="Q106" s="483">
        <f>'Page 20'!Q106</f>
        <v>0</v>
      </c>
      <c r="R106" s="233" t="s">
        <v>2269</v>
      </c>
      <c r="S106" s="224"/>
      <c r="T106" s="224"/>
      <c r="U106" s="224"/>
      <c r="V106" s="224"/>
      <c r="W106" s="483">
        <f>'Page 20'!W106</f>
        <v>0</v>
      </c>
      <c r="X106" s="233" t="s">
        <v>622</v>
      </c>
      <c r="Y106" s="224"/>
      <c r="Z106" s="224"/>
      <c r="AA106" s="483">
        <f>'Page 20'!AA106</f>
        <v>0</v>
      </c>
      <c r="AB106" s="233" t="s">
        <v>2270</v>
      </c>
      <c r="AC106" s="224"/>
      <c r="AD106" s="224"/>
      <c r="AE106" s="224"/>
      <c r="AF106" s="224"/>
      <c r="AG106" s="483">
        <f>'Page 20'!AG106</f>
        <v>0</v>
      </c>
      <c r="AH106" s="233" t="s">
        <v>621</v>
      </c>
      <c r="AI106" s="224"/>
      <c r="AJ106" s="224"/>
      <c r="AK106" s="483">
        <f>'Page 20'!AK106</f>
        <v>0</v>
      </c>
      <c r="AL106" s="233" t="s">
        <v>2271</v>
      </c>
      <c r="AM106" s="224"/>
      <c r="AN106" s="224"/>
      <c r="AO106" s="225"/>
    </row>
    <row r="107" spans="1:41">
      <c r="A107" s="245"/>
      <c r="B107" s="14"/>
      <c r="C107" s="483">
        <f>'Page 20'!C107</f>
        <v>0</v>
      </c>
      <c r="D107" s="237" t="s">
        <v>2272</v>
      </c>
      <c r="E107" s="14"/>
      <c r="F107" s="14"/>
      <c r="G107" s="14"/>
      <c r="H107" s="14"/>
      <c r="I107" s="14"/>
      <c r="J107" s="483">
        <f>'Page 20'!J107</f>
        <v>0</v>
      </c>
      <c r="K107" s="237" t="s">
        <v>1807</v>
      </c>
      <c r="L107" s="14"/>
      <c r="M107" s="14"/>
      <c r="N107" s="13"/>
      <c r="O107" s="13"/>
      <c r="P107" s="13"/>
      <c r="Q107" s="483">
        <f>'Page 20'!Q107</f>
        <v>0</v>
      </c>
      <c r="R107" s="237" t="s">
        <v>1808</v>
      </c>
      <c r="S107" s="13"/>
      <c r="T107" s="13"/>
      <c r="U107" s="13"/>
      <c r="V107" s="13"/>
      <c r="W107" s="483">
        <f>'Page 20'!W107</f>
        <v>0</v>
      </c>
      <c r="X107" s="237" t="s">
        <v>1809</v>
      </c>
      <c r="Y107" s="13"/>
      <c r="Z107" s="13"/>
      <c r="AA107" s="483">
        <f>'Page 20'!AA107</f>
        <v>0</v>
      </c>
      <c r="AB107" s="237" t="s">
        <v>1299</v>
      </c>
      <c r="AC107" s="13"/>
      <c r="AD107" s="13"/>
      <c r="AE107" s="13"/>
      <c r="AF107" s="13"/>
      <c r="AG107" s="1447">
        <f>'10% Package Page 12'!AG107:AO107</f>
        <v>0</v>
      </c>
      <c r="AH107" s="1447"/>
      <c r="AI107" s="1447"/>
      <c r="AJ107" s="1447"/>
      <c r="AK107" s="1447"/>
      <c r="AL107" s="1447"/>
      <c r="AM107" s="1447"/>
      <c r="AN107" s="1447"/>
      <c r="AO107" s="1643"/>
    </row>
    <row r="108" spans="1:41" s="22" customFormat="1" ht="3" customHeight="1">
      <c r="A108" s="90"/>
      <c r="B108" s="103"/>
      <c r="C108" s="68"/>
      <c r="D108" s="47"/>
      <c r="E108" s="103"/>
      <c r="F108" s="103"/>
      <c r="G108" s="103"/>
      <c r="H108" s="103"/>
      <c r="I108" s="103"/>
      <c r="J108" s="68"/>
      <c r="K108" s="47"/>
      <c r="L108" s="103"/>
      <c r="M108" s="103"/>
      <c r="N108" s="47"/>
      <c r="O108" s="47"/>
      <c r="P108" s="47"/>
      <c r="Q108" s="51"/>
      <c r="R108" s="47"/>
      <c r="S108" s="47"/>
      <c r="T108" s="47"/>
      <c r="U108" s="47"/>
      <c r="V108" s="47"/>
      <c r="W108" s="51"/>
      <c r="X108" s="47"/>
      <c r="Y108" s="47"/>
      <c r="Z108" s="47"/>
      <c r="AA108" s="51"/>
      <c r="AB108" s="47"/>
      <c r="AC108" s="47"/>
      <c r="AD108" s="47"/>
      <c r="AE108" s="47"/>
      <c r="AF108" s="47"/>
      <c r="AG108" s="1560"/>
      <c r="AH108" s="1560"/>
      <c r="AI108" s="1560"/>
      <c r="AJ108" s="1560"/>
      <c r="AK108" s="1560"/>
      <c r="AL108" s="1560"/>
      <c r="AM108" s="1560"/>
      <c r="AN108" s="1560"/>
      <c r="AO108" s="1645"/>
    </row>
    <row r="109" spans="1:41" ht="10.5" customHeight="1">
      <c r="A109" s="168"/>
      <c r="B109" s="34"/>
      <c r="C109" s="34"/>
      <c r="D109" s="34"/>
      <c r="E109" s="34"/>
      <c r="F109" s="34"/>
      <c r="G109" s="34"/>
      <c r="H109" s="34"/>
      <c r="I109" s="34"/>
      <c r="J109" s="34"/>
      <c r="K109" s="34"/>
      <c r="L109" s="34"/>
      <c r="M109" s="34"/>
    </row>
    <row r="110" spans="1:41">
      <c r="A110" s="231" t="s">
        <v>1810</v>
      </c>
      <c r="B110" s="232"/>
      <c r="C110" s="483">
        <f>'Page 20'!C110</f>
        <v>0</v>
      </c>
      <c r="D110" s="233" t="s">
        <v>1811</v>
      </c>
      <c r="E110" s="232"/>
      <c r="F110" s="232"/>
      <c r="G110" s="232"/>
      <c r="H110" s="232"/>
      <c r="I110" s="232"/>
      <c r="J110" s="483">
        <f>'Page 20'!J110</f>
        <v>0</v>
      </c>
      <c r="K110" s="233" t="s">
        <v>1813</v>
      </c>
      <c r="L110" s="232"/>
      <c r="M110" s="232"/>
      <c r="N110" s="224"/>
      <c r="O110" s="224"/>
      <c r="P110" s="224"/>
      <c r="Q110" s="483">
        <f>'Page 20'!Q110</f>
        <v>0</v>
      </c>
      <c r="R110" s="233" t="s">
        <v>1814</v>
      </c>
      <c r="S110" s="224"/>
      <c r="T110" s="224"/>
      <c r="U110" s="224"/>
      <c r="V110" s="224"/>
      <c r="W110" s="483">
        <f>'Page 20'!W110</f>
        <v>0</v>
      </c>
      <c r="X110" s="233" t="s">
        <v>1812</v>
      </c>
      <c r="Y110" s="224"/>
      <c r="Z110" s="224"/>
      <c r="AA110" s="483">
        <f>'Page 20'!AA110</f>
        <v>0</v>
      </c>
      <c r="AB110" s="233" t="s">
        <v>1815</v>
      </c>
      <c r="AC110" s="224"/>
      <c r="AD110" s="224"/>
      <c r="AE110" s="224"/>
      <c r="AF110" s="224"/>
      <c r="AG110" s="483">
        <f>'Page 20'!AG110</f>
        <v>0</v>
      </c>
      <c r="AH110" s="233" t="s">
        <v>1816</v>
      </c>
      <c r="AI110" s="224"/>
      <c r="AJ110" s="224"/>
      <c r="AK110" s="224"/>
      <c r="AL110" s="224"/>
      <c r="AM110" s="224"/>
      <c r="AN110" s="224"/>
      <c r="AO110" s="225"/>
    </row>
    <row r="111" spans="1:41">
      <c r="A111" s="245"/>
      <c r="B111" s="14"/>
      <c r="C111" s="483">
        <f>'Page 20'!C111</f>
        <v>0</v>
      </c>
      <c r="D111" s="236" t="s">
        <v>2391</v>
      </c>
      <c r="E111" s="14"/>
      <c r="F111" s="14"/>
      <c r="G111" s="14"/>
      <c r="H111" s="14"/>
      <c r="I111" s="14"/>
      <c r="J111" s="483">
        <f>'Page 20'!J111</f>
        <v>0</v>
      </c>
      <c r="K111" s="237" t="s">
        <v>2392</v>
      </c>
      <c r="L111" s="14"/>
      <c r="M111" s="14"/>
      <c r="N111" s="13"/>
      <c r="O111" s="13"/>
      <c r="P111" s="13"/>
      <c r="Q111" s="483">
        <f>'Page 20'!Q111</f>
        <v>0</v>
      </c>
      <c r="R111" s="237" t="s">
        <v>2393</v>
      </c>
      <c r="S111" s="13"/>
      <c r="T111" s="13"/>
      <c r="U111" s="13"/>
      <c r="V111" s="13"/>
      <c r="W111" s="1447">
        <f>'10% Package Page 12'!W111:AO111</f>
        <v>0</v>
      </c>
      <c r="X111" s="1447"/>
      <c r="Y111" s="1447"/>
      <c r="Z111" s="1447"/>
      <c r="AA111" s="1447"/>
      <c r="AB111" s="1447"/>
      <c r="AC111" s="1447"/>
      <c r="AD111" s="1447"/>
      <c r="AE111" s="1447"/>
      <c r="AF111" s="1447"/>
      <c r="AG111" s="1447"/>
      <c r="AH111" s="1447"/>
      <c r="AI111" s="1447"/>
      <c r="AJ111" s="1447"/>
      <c r="AK111" s="1447"/>
      <c r="AL111" s="1447"/>
      <c r="AM111" s="1447"/>
      <c r="AN111" s="1447"/>
      <c r="AO111" s="1643"/>
    </row>
    <row r="112" spans="1:41" s="22" customFormat="1" ht="3" customHeight="1">
      <c r="A112" s="90"/>
      <c r="B112" s="47"/>
      <c r="C112" s="68"/>
      <c r="D112" s="47"/>
      <c r="E112" s="103"/>
      <c r="F112" s="103"/>
      <c r="G112" s="103"/>
      <c r="H112" s="103"/>
      <c r="I112" s="103"/>
      <c r="J112" s="68"/>
      <c r="K112" s="47"/>
      <c r="L112" s="103"/>
      <c r="M112" s="103"/>
      <c r="N112" s="47"/>
      <c r="O112" s="47"/>
      <c r="P112" s="47"/>
      <c r="Q112" s="51"/>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246"/>
    </row>
    <row r="113" spans="1:41" ht="11.25" customHeight="1">
      <c r="A113" s="168"/>
      <c r="B113" s="34"/>
      <c r="C113" s="34"/>
      <c r="D113" s="34"/>
      <c r="E113" s="34"/>
      <c r="F113" s="34"/>
      <c r="G113" s="34"/>
      <c r="H113" s="34"/>
      <c r="I113" s="34"/>
      <c r="J113" s="34"/>
      <c r="K113" s="34"/>
      <c r="L113" s="34"/>
      <c r="M113" s="34"/>
    </row>
    <row r="114" spans="1:41" ht="14.25" customHeight="1">
      <c r="A114" s="25">
        <v>6</v>
      </c>
      <c r="B114" s="25" t="s">
        <v>994</v>
      </c>
      <c r="C114" s="34"/>
      <c r="D114" s="34"/>
      <c r="E114" s="34"/>
      <c r="F114" s="34"/>
      <c r="G114" s="34"/>
      <c r="H114" s="34"/>
      <c r="I114" s="34"/>
      <c r="J114" s="1591" t="str">
        <f>B79</f>
        <v>Grants only listed here</v>
      </c>
      <c r="K114" s="1592"/>
      <c r="L114" s="1592"/>
      <c r="M114" s="1592"/>
      <c r="N114" s="1592"/>
      <c r="O114" s="1592"/>
      <c r="P114" s="1592"/>
      <c r="Q114" s="1592"/>
      <c r="R114" s="1592"/>
      <c r="S114" s="1592"/>
      <c r="T114" s="1592"/>
      <c r="U114" s="1592"/>
      <c r="V114" s="1592"/>
      <c r="W114" s="1592"/>
      <c r="X114" s="1592"/>
      <c r="Y114" s="1560" t="s">
        <v>1511</v>
      </c>
      <c r="Z114" s="1560"/>
      <c r="AA114" s="1560"/>
      <c r="AB114" s="1560"/>
      <c r="AC114" s="1447">
        <f>'10% Package Page 12'!AC114:AO114</f>
        <v>0</v>
      </c>
      <c r="AD114" s="1447"/>
      <c r="AE114" s="1447"/>
      <c r="AF114" s="1447"/>
      <c r="AG114" s="1447"/>
      <c r="AH114" s="1447"/>
      <c r="AI114" s="1447"/>
      <c r="AJ114" s="1447"/>
      <c r="AK114" s="1447"/>
      <c r="AL114" s="1447"/>
      <c r="AM114" s="1447"/>
      <c r="AN114" s="1447"/>
      <c r="AO114" s="1447"/>
    </row>
    <row r="115" spans="1:41" ht="14.25" customHeight="1">
      <c r="A115" s="34"/>
      <c r="B115" s="25" t="s">
        <v>116</v>
      </c>
      <c r="C115" s="34"/>
      <c r="D115" s="34"/>
      <c r="E115" s="1512">
        <f>'10% Package Page 12'!E115:AO115</f>
        <v>0</v>
      </c>
      <c r="F115" s="1447"/>
      <c r="G115" s="1447"/>
      <c r="H115" s="1447"/>
      <c r="I115" s="1447"/>
      <c r="J115" s="1447"/>
      <c r="K115" s="1447"/>
      <c r="L115" s="1447"/>
      <c r="M115" s="1447"/>
      <c r="N115" s="1447"/>
      <c r="O115" s="1447"/>
      <c r="P115" s="1447"/>
      <c r="Q115" s="1447"/>
      <c r="R115" s="1447"/>
      <c r="S115" s="1447"/>
      <c r="T115" s="1447"/>
      <c r="U115" s="1447"/>
      <c r="V115" s="1447"/>
      <c r="W115" s="1447"/>
      <c r="X115" s="1447"/>
      <c r="Y115" s="1447"/>
      <c r="Z115" s="1447"/>
      <c r="AA115" s="1447"/>
      <c r="AB115" s="1447"/>
      <c r="AC115" s="1447"/>
      <c r="AD115" s="1447"/>
      <c r="AE115" s="1447"/>
      <c r="AF115" s="1447"/>
      <c r="AG115" s="1447"/>
      <c r="AH115" s="1447"/>
      <c r="AI115" s="1447"/>
      <c r="AJ115" s="1447"/>
      <c r="AK115" s="1447"/>
      <c r="AL115" s="1447"/>
      <c r="AM115" s="1447"/>
      <c r="AN115" s="1447"/>
      <c r="AO115" s="1447"/>
    </row>
    <row r="116" spans="1:41" ht="14.25" customHeight="1">
      <c r="A116" s="34"/>
      <c r="B116" s="25" t="s">
        <v>1677</v>
      </c>
      <c r="C116" s="34"/>
      <c r="D116" s="1581">
        <f>'10% Package Page 12'!D116:Q116</f>
        <v>0</v>
      </c>
      <c r="E116" s="1491"/>
      <c r="F116" s="1491"/>
      <c r="G116" s="1491"/>
      <c r="H116" s="1491"/>
      <c r="I116" s="1491"/>
      <c r="J116" s="1491"/>
      <c r="K116" s="1491"/>
      <c r="L116" s="1491"/>
      <c r="M116" s="1491"/>
      <c r="N116" s="1491"/>
      <c r="O116" s="1491"/>
      <c r="P116" s="1491"/>
      <c r="Q116" s="1491"/>
      <c r="T116" s="169" t="s">
        <v>974</v>
      </c>
      <c r="U116" s="1589">
        <f>'10% Package Page 12'!U116:V116</f>
        <v>0</v>
      </c>
      <c r="V116" s="1589"/>
      <c r="AA116" s="169" t="s">
        <v>1679</v>
      </c>
      <c r="AB116" s="1590">
        <f>'10% Package Page 12'!AB116</f>
        <v>0</v>
      </c>
      <c r="AC116" s="1589"/>
      <c r="AD116" s="1589"/>
      <c r="AE116" s="1589"/>
      <c r="AF116" s="1589"/>
      <c r="AH116" s="25" t="s">
        <v>976</v>
      </c>
      <c r="AK116" s="1627">
        <f>'10% Package Page 12'!AK116:AO116</f>
        <v>0</v>
      </c>
      <c r="AL116" s="1627"/>
      <c r="AM116" s="1627"/>
      <c r="AN116" s="1627"/>
      <c r="AO116" s="1627"/>
    </row>
    <row r="117" spans="1:41" s="22" customFormat="1" ht="4.5" customHeight="1">
      <c r="A117" s="241"/>
      <c r="B117" s="185"/>
      <c r="C117" s="241"/>
      <c r="D117" s="212"/>
      <c r="E117" s="49"/>
      <c r="F117" s="49"/>
      <c r="G117" s="49"/>
      <c r="H117" s="49"/>
      <c r="I117" s="49"/>
      <c r="J117" s="49"/>
      <c r="K117" s="49"/>
      <c r="L117" s="49"/>
      <c r="M117" s="49"/>
      <c r="N117" s="49"/>
      <c r="O117" s="49"/>
      <c r="P117" s="49"/>
      <c r="Q117" s="49"/>
      <c r="T117" s="242"/>
      <c r="U117" s="72"/>
      <c r="V117" s="72"/>
      <c r="AA117" s="242"/>
      <c r="AB117" s="243"/>
      <c r="AC117" s="72"/>
      <c r="AD117" s="72"/>
      <c r="AE117" s="72"/>
      <c r="AF117" s="72"/>
      <c r="AH117" s="185"/>
      <c r="AK117" s="72"/>
      <c r="AL117" s="72"/>
      <c r="AM117" s="72"/>
      <c r="AN117" s="72"/>
      <c r="AO117" s="72"/>
    </row>
    <row r="118" spans="1:41">
      <c r="A118" s="231" t="s">
        <v>2267</v>
      </c>
      <c r="B118" s="232"/>
      <c r="C118" s="483">
        <f>'10% Package Page 12'!C118</f>
        <v>0</v>
      </c>
      <c r="D118" s="233" t="s">
        <v>2268</v>
      </c>
      <c r="E118" s="232"/>
      <c r="F118" s="232"/>
      <c r="G118" s="232"/>
      <c r="H118" s="232"/>
      <c r="I118" s="232"/>
      <c r="J118" s="483">
        <f>'10% Package Page 12'!J118</f>
        <v>0</v>
      </c>
      <c r="K118" s="233" t="s">
        <v>2268</v>
      </c>
      <c r="L118" s="232"/>
      <c r="M118" s="232"/>
      <c r="N118" s="224"/>
      <c r="O118" s="224"/>
      <c r="P118" s="224"/>
      <c r="Q118" s="483">
        <f>'10% Package Page 12'!Q118</f>
        <v>0</v>
      </c>
      <c r="R118" s="233" t="s">
        <v>2269</v>
      </c>
      <c r="S118" s="224"/>
      <c r="T118" s="224"/>
      <c r="U118" s="224"/>
      <c r="V118" s="224"/>
      <c r="W118" s="483">
        <f>'10% Package Page 12'!W118</f>
        <v>0</v>
      </c>
      <c r="X118" s="233" t="s">
        <v>622</v>
      </c>
      <c r="Y118" s="224"/>
      <c r="Z118" s="224"/>
      <c r="AA118" s="483">
        <f>'10% Package Page 12'!AA118</f>
        <v>0</v>
      </c>
      <c r="AB118" s="233" t="s">
        <v>2270</v>
      </c>
      <c r="AC118" s="224"/>
      <c r="AD118" s="224"/>
      <c r="AE118" s="224"/>
      <c r="AF118" s="224"/>
      <c r="AG118" s="483">
        <f>'10% Package Page 12'!AG118</f>
        <v>0</v>
      </c>
      <c r="AH118" s="233" t="s">
        <v>621</v>
      </c>
      <c r="AI118" s="224"/>
      <c r="AJ118" s="224"/>
      <c r="AK118" s="483">
        <f>'10% Package Page 12'!AK118</f>
        <v>0</v>
      </c>
      <c r="AL118" s="233" t="s">
        <v>2271</v>
      </c>
      <c r="AM118" s="224"/>
      <c r="AN118" s="224"/>
      <c r="AO118" s="225"/>
    </row>
    <row r="119" spans="1:41">
      <c r="A119" s="245"/>
      <c r="B119" s="14"/>
      <c r="C119" s="483">
        <f>'10% Package Page 12'!C119</f>
        <v>0</v>
      </c>
      <c r="D119" s="237" t="s">
        <v>2272</v>
      </c>
      <c r="E119" s="14"/>
      <c r="F119" s="14"/>
      <c r="G119" s="14"/>
      <c r="H119" s="14"/>
      <c r="I119" s="14"/>
      <c r="J119" s="483">
        <f>'10% Package Page 12'!J119</f>
        <v>0</v>
      </c>
      <c r="K119" s="237" t="s">
        <v>1807</v>
      </c>
      <c r="L119" s="14"/>
      <c r="M119" s="14"/>
      <c r="N119" s="13"/>
      <c r="O119" s="13"/>
      <c r="P119" s="13"/>
      <c r="Q119" s="483">
        <f>'10% Package Page 12'!Q119</f>
        <v>0</v>
      </c>
      <c r="R119" s="237" t="s">
        <v>1808</v>
      </c>
      <c r="S119" s="13"/>
      <c r="T119" s="13"/>
      <c r="U119" s="13"/>
      <c r="V119" s="13"/>
      <c r="W119" s="483">
        <f>'10% Package Page 12'!W119</f>
        <v>0</v>
      </c>
      <c r="X119" s="237" t="s">
        <v>1809</v>
      </c>
      <c r="Y119" s="13"/>
      <c r="Z119" s="13"/>
      <c r="AA119" s="483">
        <f>'10% Package Page 12'!AA119</f>
        <v>0</v>
      </c>
      <c r="AB119" s="237" t="s">
        <v>1299</v>
      </c>
      <c r="AC119" s="13"/>
      <c r="AD119" s="13"/>
      <c r="AE119" s="13"/>
      <c r="AF119" s="13"/>
      <c r="AG119" s="1447">
        <f>'10% Package Page 12'!AG119:AO119</f>
        <v>0</v>
      </c>
      <c r="AH119" s="1447"/>
      <c r="AI119" s="1447"/>
      <c r="AJ119" s="1447"/>
      <c r="AK119" s="1447"/>
      <c r="AL119" s="1447"/>
      <c r="AM119" s="1447"/>
      <c r="AN119" s="1447"/>
      <c r="AO119" s="1643"/>
    </row>
    <row r="120" spans="1:41" s="22" customFormat="1" ht="3" customHeight="1">
      <c r="A120" s="90"/>
      <c r="B120" s="103"/>
      <c r="C120" s="68"/>
      <c r="D120" s="47"/>
      <c r="E120" s="103"/>
      <c r="F120" s="103"/>
      <c r="G120" s="103"/>
      <c r="H120" s="103"/>
      <c r="I120" s="103"/>
      <c r="J120" s="68"/>
      <c r="K120" s="47"/>
      <c r="L120" s="103"/>
      <c r="M120" s="103"/>
      <c r="N120" s="47"/>
      <c r="O120" s="47"/>
      <c r="P120" s="47"/>
      <c r="Q120" s="51"/>
      <c r="R120" s="47"/>
      <c r="S120" s="47"/>
      <c r="T120" s="47"/>
      <c r="U120" s="47"/>
      <c r="V120" s="47"/>
      <c r="W120" s="51"/>
      <c r="X120" s="47"/>
      <c r="Y120" s="47"/>
      <c r="Z120" s="47"/>
      <c r="AA120" s="51"/>
      <c r="AB120" s="47"/>
      <c r="AC120" s="47"/>
      <c r="AD120" s="47"/>
      <c r="AE120" s="47"/>
      <c r="AF120" s="47"/>
      <c r="AG120" s="1560"/>
      <c r="AH120" s="1560"/>
      <c r="AI120" s="1560"/>
      <c r="AJ120" s="1560"/>
      <c r="AK120" s="1560"/>
      <c r="AL120" s="1560"/>
      <c r="AM120" s="1560"/>
      <c r="AN120" s="1560"/>
      <c r="AO120" s="1645"/>
    </row>
    <row r="121" spans="1:41" ht="10.5" customHeight="1">
      <c r="A121" s="168"/>
      <c r="B121" s="34"/>
      <c r="C121" s="34"/>
      <c r="D121" s="34"/>
      <c r="E121" s="34"/>
      <c r="F121" s="34"/>
      <c r="G121" s="34"/>
      <c r="H121" s="34"/>
      <c r="I121" s="34"/>
      <c r="J121" s="34"/>
      <c r="K121" s="34"/>
      <c r="L121" s="34"/>
      <c r="M121" s="34"/>
    </row>
    <row r="122" spans="1:41">
      <c r="A122" s="231" t="s">
        <v>1810</v>
      </c>
      <c r="B122" s="232"/>
      <c r="C122" s="483">
        <f>'10% Package Page 12'!C122</f>
        <v>0</v>
      </c>
      <c r="D122" s="233" t="s">
        <v>1811</v>
      </c>
      <c r="E122" s="232"/>
      <c r="F122" s="232"/>
      <c r="G122" s="232"/>
      <c r="H122" s="232"/>
      <c r="I122" s="232"/>
      <c r="J122" s="483">
        <f>'10% Package Page 12'!J122</f>
        <v>0</v>
      </c>
      <c r="K122" s="233" t="s">
        <v>1813</v>
      </c>
      <c r="L122" s="232"/>
      <c r="M122" s="232"/>
      <c r="N122" s="224"/>
      <c r="O122" s="224"/>
      <c r="P122" s="224"/>
      <c r="Q122" s="483">
        <f>'10% Package Page 12'!Q122</f>
        <v>0</v>
      </c>
      <c r="R122" s="233" t="s">
        <v>1814</v>
      </c>
      <c r="S122" s="224"/>
      <c r="T122" s="224"/>
      <c r="U122" s="224"/>
      <c r="V122" s="224"/>
      <c r="W122" s="483">
        <f>'10% Package Page 12'!W122</f>
        <v>0</v>
      </c>
      <c r="X122" s="233" t="s">
        <v>1812</v>
      </c>
      <c r="Y122" s="224"/>
      <c r="Z122" s="224"/>
      <c r="AA122" s="483">
        <f>'10% Package Page 12'!AA122</f>
        <v>0</v>
      </c>
      <c r="AB122" s="233" t="s">
        <v>1815</v>
      </c>
      <c r="AC122" s="224"/>
      <c r="AD122" s="224"/>
      <c r="AE122" s="224"/>
      <c r="AF122" s="224"/>
      <c r="AG122" s="483">
        <f>'10% Package Page 12'!AG122</f>
        <v>0</v>
      </c>
      <c r="AH122" s="233" t="s">
        <v>1816</v>
      </c>
      <c r="AI122" s="224"/>
      <c r="AJ122" s="224"/>
      <c r="AK122" s="224"/>
      <c r="AL122" s="224"/>
      <c r="AM122" s="224"/>
      <c r="AN122" s="224"/>
      <c r="AO122" s="225"/>
    </row>
    <row r="123" spans="1:41">
      <c r="A123" s="245"/>
      <c r="B123" s="14"/>
      <c r="C123" s="483">
        <f>'10% Package Page 12'!C123</f>
        <v>0</v>
      </c>
      <c r="D123" s="236" t="s">
        <v>2391</v>
      </c>
      <c r="E123" s="14"/>
      <c r="F123" s="14"/>
      <c r="G123" s="14"/>
      <c r="H123" s="14"/>
      <c r="I123" s="14"/>
      <c r="J123" s="483">
        <f>'10% Package Page 12'!J123</f>
        <v>0</v>
      </c>
      <c r="K123" s="237" t="s">
        <v>2392</v>
      </c>
      <c r="L123" s="14"/>
      <c r="M123" s="14"/>
      <c r="N123" s="13"/>
      <c r="O123" s="13"/>
      <c r="P123" s="13"/>
      <c r="Q123" s="483">
        <f>'10% Package Page 12'!Q123</f>
        <v>0</v>
      </c>
      <c r="R123" s="237" t="s">
        <v>2393</v>
      </c>
      <c r="S123" s="13"/>
      <c r="T123" s="13"/>
      <c r="U123" s="13"/>
      <c r="V123" s="13"/>
      <c r="W123" s="1447">
        <f>'10% Package Page 12'!W123:AO123</f>
        <v>0</v>
      </c>
      <c r="X123" s="1447"/>
      <c r="Y123" s="1447"/>
      <c r="Z123" s="1447"/>
      <c r="AA123" s="1447"/>
      <c r="AB123" s="1447"/>
      <c r="AC123" s="1447"/>
      <c r="AD123" s="1447"/>
      <c r="AE123" s="1447"/>
      <c r="AF123" s="1447"/>
      <c r="AG123" s="1447"/>
      <c r="AH123" s="1447"/>
      <c r="AI123" s="1447"/>
      <c r="AJ123" s="1447"/>
      <c r="AK123" s="1447"/>
      <c r="AL123" s="1447"/>
      <c r="AM123" s="1447"/>
      <c r="AN123" s="1447"/>
      <c r="AO123" s="1643"/>
    </row>
    <row r="124" spans="1:41" s="22" customFormat="1" ht="3" customHeight="1">
      <c r="A124" s="90"/>
      <c r="B124" s="47"/>
      <c r="C124" s="68"/>
      <c r="D124" s="47"/>
      <c r="E124" s="103"/>
      <c r="F124" s="103"/>
      <c r="G124" s="103"/>
      <c r="H124" s="103"/>
      <c r="I124" s="103"/>
      <c r="J124" s="68"/>
      <c r="K124" s="47"/>
      <c r="L124" s="103"/>
      <c r="M124" s="103"/>
      <c r="N124" s="47"/>
      <c r="O124" s="47"/>
      <c r="P124" s="47"/>
      <c r="Q124" s="51"/>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246"/>
    </row>
    <row r="125" spans="1:41" s="22" customFormat="1" ht="6.75" customHeight="1">
      <c r="B125" s="40"/>
      <c r="C125" s="182"/>
      <c r="D125" s="236"/>
      <c r="E125" s="182"/>
      <c r="F125" s="182"/>
      <c r="G125" s="182"/>
      <c r="H125" s="182"/>
      <c r="I125" s="182"/>
      <c r="J125" s="182"/>
      <c r="K125" s="236"/>
      <c r="L125" s="182"/>
      <c r="M125" s="182"/>
      <c r="N125" s="40"/>
      <c r="O125" s="40"/>
      <c r="P125" s="40"/>
      <c r="Q125" s="40"/>
      <c r="R125" s="236"/>
      <c r="S125" s="40"/>
      <c r="T125" s="40"/>
      <c r="U125" s="40"/>
      <c r="V125" s="40"/>
      <c r="W125" s="49"/>
      <c r="X125" s="49"/>
      <c r="Y125" s="49"/>
      <c r="Z125" s="49"/>
      <c r="AA125" s="49"/>
      <c r="AB125" s="49"/>
      <c r="AC125" s="49"/>
      <c r="AD125" s="49"/>
      <c r="AE125" s="49"/>
      <c r="AF125" s="49"/>
      <c r="AG125" s="49"/>
      <c r="AH125" s="49"/>
      <c r="AI125" s="49"/>
      <c r="AJ125" s="49"/>
      <c r="AK125" s="49"/>
      <c r="AL125" s="49"/>
      <c r="AM125" s="49"/>
      <c r="AN125" s="49"/>
      <c r="AO125" s="49"/>
    </row>
    <row r="126" spans="1:41" s="22" customFormat="1" ht="12.75" customHeight="1">
      <c r="A126" s="185" t="s">
        <v>1619</v>
      </c>
      <c r="B126" s="40"/>
      <c r="C126" s="182"/>
      <c r="D126" s="236"/>
      <c r="E126" s="182"/>
      <c r="F126" s="182"/>
      <c r="G126" s="182"/>
      <c r="H126" s="182"/>
      <c r="I126" s="182"/>
      <c r="J126" s="182"/>
      <c r="K126" s="236"/>
      <c r="L126" s="182"/>
      <c r="M126" s="182"/>
      <c r="N126" s="40"/>
      <c r="O126" s="40"/>
      <c r="P126" s="40"/>
      <c r="Q126" s="40"/>
      <c r="R126" s="236"/>
      <c r="S126" s="40"/>
      <c r="T126" s="40"/>
      <c r="U126" s="40"/>
      <c r="V126" s="40"/>
      <c r="W126" s="49"/>
      <c r="X126" s="49"/>
      <c r="Y126" s="49"/>
      <c r="Z126" s="49"/>
      <c r="AA126" s="49"/>
      <c r="AB126" s="49"/>
      <c r="AC126" s="49"/>
      <c r="AD126" s="49"/>
      <c r="AE126" s="49"/>
      <c r="AF126" s="49"/>
      <c r="AG126" s="49"/>
      <c r="AH126" s="49"/>
      <c r="AI126" s="49"/>
      <c r="AJ126" s="49"/>
      <c r="AK126" s="49"/>
      <c r="AL126" s="49"/>
      <c r="AM126" s="49"/>
      <c r="AN126" s="49"/>
      <c r="AO126" s="49"/>
    </row>
    <row r="127" spans="1:41" s="22" customFormat="1" ht="8.25" customHeight="1">
      <c r="C127" s="241"/>
      <c r="D127" s="241"/>
      <c r="E127" s="241"/>
      <c r="F127" s="241"/>
      <c r="G127" s="241"/>
      <c r="H127" s="241"/>
      <c r="I127" s="241"/>
      <c r="J127" s="241"/>
      <c r="K127" s="241"/>
      <c r="L127" s="241"/>
      <c r="M127" s="241"/>
    </row>
    <row r="128" spans="1:41" s="22" customFormat="1" ht="12.75" customHeight="1">
      <c r="A128" s="185" t="s">
        <v>996</v>
      </c>
      <c r="B128" s="185" t="s">
        <v>997</v>
      </c>
      <c r="C128" s="241"/>
      <c r="D128" s="241"/>
      <c r="E128" s="241"/>
      <c r="F128" s="241"/>
      <c r="G128" s="241"/>
      <c r="H128" s="241"/>
      <c r="I128" s="241"/>
      <c r="J128" s="241"/>
      <c r="K128" s="241"/>
      <c r="L128" s="241"/>
      <c r="M128" s="241"/>
    </row>
  </sheetData>
  <sheetProtection password="FEF7" sheet="1" objects="1" scenarios="1"/>
  <mergeCells count="149">
    <mergeCell ref="AG107:AO107"/>
    <mergeCell ref="AG108:AO108"/>
    <mergeCell ref="W111:AO111"/>
    <mergeCell ref="J114:X114"/>
    <mergeCell ref="Y114:AB114"/>
    <mergeCell ref="AC114:AO114"/>
    <mergeCell ref="AG119:AO119"/>
    <mergeCell ref="AG120:AO120"/>
    <mergeCell ref="W123:AO123"/>
    <mergeCell ref="E115:AO115"/>
    <mergeCell ref="D116:Q116"/>
    <mergeCell ref="U116:V116"/>
    <mergeCell ref="AB116:AF116"/>
    <mergeCell ref="AK116:AO116"/>
    <mergeCell ref="E103:AO103"/>
    <mergeCell ref="D104:Q104"/>
    <mergeCell ref="U104:V104"/>
    <mergeCell ref="AB104:AF104"/>
    <mergeCell ref="AK104:AO104"/>
    <mergeCell ref="AG95:AO95"/>
    <mergeCell ref="AG96:AO96"/>
    <mergeCell ref="W99:AO99"/>
    <mergeCell ref="J102:X102"/>
    <mergeCell ref="Y102:AB102"/>
    <mergeCell ref="AC102:AO102"/>
    <mergeCell ref="D92:Q92"/>
    <mergeCell ref="U92:V92"/>
    <mergeCell ref="AB92:AF92"/>
    <mergeCell ref="AK92:AO92"/>
    <mergeCell ref="J90:X90"/>
    <mergeCell ref="Y90:AB90"/>
    <mergeCell ref="AC90:AO90"/>
    <mergeCell ref="E91:AO91"/>
    <mergeCell ref="B79:O79"/>
    <mergeCell ref="P79:V79"/>
    <mergeCell ref="X79:Z79"/>
    <mergeCell ref="AF79:AJ79"/>
    <mergeCell ref="P85:V85"/>
    <mergeCell ref="AL85:AP87"/>
    <mergeCell ref="P87:V87"/>
    <mergeCell ref="AF87:AJ87"/>
    <mergeCell ref="P83:V83"/>
    <mergeCell ref="AF83:AJ83"/>
    <mergeCell ref="AM83:AP83"/>
    <mergeCell ref="P81:V81"/>
    <mergeCell ref="P82:V82"/>
    <mergeCell ref="B77:O77"/>
    <mergeCell ref="P77:V77"/>
    <mergeCell ref="X77:Z77"/>
    <mergeCell ref="AF77:AJ77"/>
    <mergeCell ref="AM77:AP77"/>
    <mergeCell ref="B75:O75"/>
    <mergeCell ref="P75:V75"/>
    <mergeCell ref="X75:Z75"/>
    <mergeCell ref="AF75:AJ75"/>
    <mergeCell ref="AB7:AD7"/>
    <mergeCell ref="AH7:AJ7"/>
    <mergeCell ref="Q8:V8"/>
    <mergeCell ref="X8:Z8"/>
    <mergeCell ref="AB8:AD8"/>
    <mergeCell ref="AH8:AJ8"/>
    <mergeCell ref="AM8:AP8"/>
    <mergeCell ref="AM9:AP9"/>
    <mergeCell ref="B14:O14"/>
    <mergeCell ref="P14:V14"/>
    <mergeCell ref="X14:Z14"/>
    <mergeCell ref="AF14:AJ14"/>
    <mergeCell ref="AM14:AP14"/>
    <mergeCell ref="Q9:V9"/>
    <mergeCell ref="X9:Z9"/>
    <mergeCell ref="AB9:AD9"/>
    <mergeCell ref="AH9:AJ9"/>
    <mergeCell ref="AM10:AP10"/>
    <mergeCell ref="B12:O12"/>
    <mergeCell ref="P12:V12"/>
    <mergeCell ref="X12:Z12"/>
    <mergeCell ref="AF12:AJ12"/>
    <mergeCell ref="AM12:AP12"/>
    <mergeCell ref="B10:O10"/>
    <mergeCell ref="P10:V10"/>
    <mergeCell ref="X10:Z10"/>
    <mergeCell ref="AF10:AJ10"/>
    <mergeCell ref="X17:Z17"/>
    <mergeCell ref="AF17:AJ17"/>
    <mergeCell ref="AM17:AP17"/>
    <mergeCell ref="P17:V17"/>
    <mergeCell ref="J25:X25"/>
    <mergeCell ref="Y25:AB25"/>
    <mergeCell ref="AC25:AO25"/>
    <mergeCell ref="P18:V18"/>
    <mergeCell ref="X18:Z18"/>
    <mergeCell ref="AL20:AP22"/>
    <mergeCell ref="P21:V21"/>
    <mergeCell ref="P22:V22"/>
    <mergeCell ref="AF22:AJ22"/>
    <mergeCell ref="P16:V16"/>
    <mergeCell ref="X16:Z16"/>
    <mergeCell ref="AF16:AJ16"/>
    <mergeCell ref="AM16:AP16"/>
    <mergeCell ref="AF18:AJ18"/>
    <mergeCell ref="AM18:AP18"/>
    <mergeCell ref="P19:V19"/>
    <mergeCell ref="P20:V20"/>
    <mergeCell ref="E26:AO26"/>
    <mergeCell ref="AG31:AO31"/>
    <mergeCell ref="W34:AO34"/>
    <mergeCell ref="J37:X37"/>
    <mergeCell ref="Y37:AB37"/>
    <mergeCell ref="AC37:AO37"/>
    <mergeCell ref="D27:Q27"/>
    <mergeCell ref="U27:V27"/>
    <mergeCell ref="AG30:AO30"/>
    <mergeCell ref="AB27:AF27"/>
    <mergeCell ref="AK27:AO27"/>
    <mergeCell ref="J49:X49"/>
    <mergeCell ref="Y49:AB49"/>
    <mergeCell ref="AC49:AO49"/>
    <mergeCell ref="AG54:AO54"/>
    <mergeCell ref="E50:AO50"/>
    <mergeCell ref="D51:Q51"/>
    <mergeCell ref="U51:V51"/>
    <mergeCell ref="AB51:AF51"/>
    <mergeCell ref="AG42:AO42"/>
    <mergeCell ref="AG43:AO43"/>
    <mergeCell ref="W46:AO46"/>
    <mergeCell ref="E38:AO38"/>
    <mergeCell ref="D39:Q39"/>
    <mergeCell ref="U39:V39"/>
    <mergeCell ref="AB39:AF39"/>
    <mergeCell ref="AK39:AO39"/>
    <mergeCell ref="AK51:AO51"/>
    <mergeCell ref="P84:V84"/>
    <mergeCell ref="P86:V86"/>
    <mergeCell ref="AG55:AO55"/>
    <mergeCell ref="W58:AO58"/>
    <mergeCell ref="AB72:AD72"/>
    <mergeCell ref="AH72:AJ72"/>
    <mergeCell ref="Q73:V73"/>
    <mergeCell ref="X73:Z73"/>
    <mergeCell ref="AB73:AD73"/>
    <mergeCell ref="AM73:AP73"/>
    <mergeCell ref="Q74:V74"/>
    <mergeCell ref="X74:Z74"/>
    <mergeCell ref="AB74:AD74"/>
    <mergeCell ref="AH74:AJ74"/>
    <mergeCell ref="AM74:AP74"/>
    <mergeCell ref="AH73:AJ73"/>
    <mergeCell ref="AM75:AP75"/>
    <mergeCell ref="AM79:AP79"/>
  </mergeCells>
  <phoneticPr fontId="5" type="noConversion"/>
  <conditionalFormatting sqref="J25:X25 J90:X90">
    <cfRule type="expression" dxfId="145" priority="1" stopIfTrue="1">
      <formula>$P$10&gt;0</formula>
    </cfRule>
  </conditionalFormatting>
  <conditionalFormatting sqref="J37:X37 J102:X102">
    <cfRule type="expression" dxfId="144" priority="2" stopIfTrue="1">
      <formula>$P$12&gt;0</formula>
    </cfRule>
  </conditionalFormatting>
  <conditionalFormatting sqref="J49:X49 J114:X114">
    <cfRule type="expression" dxfId="143" priority="3" stopIfTrue="1">
      <formula>$P$14&gt;0</formula>
    </cfRule>
  </conditionalFormatting>
  <conditionalFormatting sqref="AF14:AJ14 AF18:AJ18 AF10:AJ10 AF12:AJ12 AF79:AJ79 AF83:AJ83 AF75:AJ75 AF77:AJ77">
    <cfRule type="cellIs" dxfId="142" priority="4" stopIfTrue="1" operator="greaterThanOrEqual">
      <formula>0</formula>
    </cfRule>
  </conditionalFormatting>
  <conditionalFormatting sqref="P16:AP17">
    <cfRule type="expression" dxfId="141" priority="5" stopIfTrue="1">
      <formula>$AR$2=1</formula>
    </cfRule>
  </conditionalFormatting>
  <pageMargins left="0.5" right="0.5" top="1" bottom="0.5" header="0.5" footer="0.5"/>
  <pageSetup orientation="portrait"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sheetPr codeName="Sheet8">
    <pageSetUpPr autoPageBreaks="0"/>
  </sheetPr>
  <dimension ref="A1:AF46"/>
  <sheetViews>
    <sheetView showGridLines="0" showRowColHeaders="0" topLeftCell="A16" workbookViewId="0">
      <selection activeCell="S37" sqref="S37:T37"/>
    </sheetView>
  </sheetViews>
  <sheetFormatPr defaultRowHeight="12.75"/>
  <cols>
    <col min="1" max="1" width="4.5703125" style="22" customWidth="1"/>
    <col min="2" max="2" width="2.7109375" style="22" customWidth="1"/>
    <col min="3" max="3" width="3.42578125" style="22" customWidth="1"/>
    <col min="4" max="5" width="3.7109375" style="22" customWidth="1"/>
    <col min="6" max="6" width="3" style="22" customWidth="1"/>
    <col min="7" max="7" width="3.7109375" style="22" customWidth="1"/>
    <col min="8" max="8" width="4.5703125" style="22" customWidth="1"/>
    <col min="9" max="9" width="3" style="22" customWidth="1"/>
    <col min="10" max="21" width="3.7109375" style="22" customWidth="1"/>
    <col min="22" max="22" width="4.28515625" style="22" customWidth="1"/>
    <col min="23" max="28" width="3.7109375" style="22" customWidth="1"/>
    <col min="29" max="16384" width="9.140625" style="22"/>
  </cols>
  <sheetData>
    <row r="1" spans="1:32" ht="15.75">
      <c r="A1" s="66" t="s">
        <v>2039</v>
      </c>
      <c r="B1" s="57"/>
      <c r="C1" s="57"/>
      <c r="D1" s="57"/>
      <c r="E1" s="57"/>
      <c r="F1" s="57"/>
      <c r="G1" s="57"/>
      <c r="H1" s="57"/>
      <c r="I1" s="57"/>
      <c r="J1" s="57"/>
      <c r="K1" s="57"/>
      <c r="L1" s="57"/>
      <c r="M1" s="57"/>
      <c r="N1" s="57"/>
      <c r="O1" s="57"/>
      <c r="P1" s="57"/>
      <c r="Q1" s="57"/>
      <c r="R1" s="57"/>
      <c r="S1" s="57"/>
      <c r="T1" s="57"/>
      <c r="U1" s="57"/>
      <c r="V1" s="57"/>
      <c r="W1" s="57"/>
      <c r="X1" s="57"/>
      <c r="Y1" s="57"/>
      <c r="Z1" s="57"/>
      <c r="AA1" s="1182"/>
      <c r="AB1" s="808"/>
      <c r="AC1" s="808"/>
      <c r="AD1" s="808"/>
      <c r="AE1" s="808"/>
      <c r="AF1" s="808"/>
    </row>
    <row r="2" spans="1:32" s="46" customFormat="1" ht="29.25" customHeight="1">
      <c r="AA2" s="1232"/>
      <c r="AB2" s="898"/>
      <c r="AC2" s="898"/>
      <c r="AD2" s="898"/>
      <c r="AE2" s="898"/>
      <c r="AF2" s="898"/>
    </row>
    <row r="3" spans="1:32" customFormat="1" ht="15.75">
      <c r="A3" s="10" t="s">
        <v>1990</v>
      </c>
      <c r="B3" s="16" t="s">
        <v>558</v>
      </c>
      <c r="C3" s="41"/>
      <c r="D3" s="41"/>
      <c r="E3" s="34"/>
      <c r="F3" s="34"/>
      <c r="G3" s="34"/>
      <c r="H3" s="34"/>
      <c r="I3" s="34"/>
      <c r="J3" s="34"/>
      <c r="K3" s="16" t="s">
        <v>559</v>
      </c>
      <c r="U3" s="906"/>
      <c r="V3" s="250"/>
      <c r="W3" s="40"/>
      <c r="X3" s="921" t="s">
        <v>1916</v>
      </c>
      <c r="Y3" s="1437"/>
      <c r="Z3" s="1438"/>
      <c r="AA3" s="1233"/>
      <c r="AB3" s="800"/>
      <c r="AC3" s="800" t="s">
        <v>194</v>
      </c>
      <c r="AD3" s="800"/>
      <c r="AE3" s="800"/>
      <c r="AF3" s="800"/>
    </row>
    <row r="4" spans="1:32" customFormat="1">
      <c r="A4" s="34"/>
      <c r="B4" s="1503"/>
      <c r="C4" s="1475"/>
      <c r="D4" s="1475"/>
      <c r="E4" s="1475"/>
      <c r="F4" s="1475"/>
      <c r="G4" s="1475"/>
      <c r="H4" s="1475"/>
      <c r="I4" s="1475"/>
      <c r="J4" s="1475"/>
      <c r="K4" s="1475"/>
      <c r="L4" s="1475"/>
      <c r="M4" s="1475"/>
      <c r="N4" s="1475"/>
      <c r="O4" s="1475"/>
      <c r="P4" s="1475"/>
      <c r="Q4" s="1475"/>
      <c r="R4" s="1475"/>
      <c r="S4" s="1475"/>
      <c r="T4" s="1475"/>
      <c r="U4" s="1475"/>
      <c r="V4" s="1475"/>
      <c r="W4" s="1475"/>
      <c r="X4" s="1475"/>
      <c r="Y4" s="1475"/>
      <c r="Z4" s="1504"/>
      <c r="AA4" s="1233"/>
      <c r="AB4" s="800"/>
      <c r="AC4" s="800" t="s">
        <v>193</v>
      </c>
      <c r="AD4" s="800"/>
      <c r="AE4" s="800"/>
      <c r="AF4" s="800"/>
    </row>
    <row r="5" spans="1:32" s="46" customFormat="1" ht="15.75" customHeight="1">
      <c r="B5" s="1476"/>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505"/>
      <c r="AA5" s="1232"/>
      <c r="AB5" s="898"/>
      <c r="AC5" s="898"/>
      <c r="AD5" s="898"/>
      <c r="AE5" s="898"/>
      <c r="AF5" s="898"/>
    </row>
    <row r="6" spans="1:32" s="46" customFormat="1" ht="15.75" customHeight="1">
      <c r="B6" s="400"/>
      <c r="C6" s="400"/>
      <c r="D6" s="400"/>
      <c r="E6" s="400"/>
      <c r="F6" s="400"/>
      <c r="G6" s="400"/>
      <c r="H6" s="400"/>
      <c r="I6" s="400"/>
      <c r="J6" s="400"/>
      <c r="K6" s="400"/>
      <c r="L6" s="400"/>
      <c r="M6" s="400"/>
      <c r="N6" s="400"/>
      <c r="O6" s="400"/>
      <c r="P6" s="400"/>
      <c r="Q6" s="400"/>
      <c r="R6" s="400"/>
      <c r="S6" s="400"/>
      <c r="T6" s="400"/>
      <c r="U6" s="400"/>
      <c r="V6" s="400"/>
      <c r="W6" s="400"/>
      <c r="X6" s="400"/>
      <c r="Y6" s="400"/>
      <c r="AA6" s="1232"/>
      <c r="AB6" s="898"/>
      <c r="AC6" s="898"/>
      <c r="AD6" s="898"/>
      <c r="AE6" s="898"/>
      <c r="AF6" s="898"/>
    </row>
    <row r="7" spans="1:32" s="46" customFormat="1" ht="15.75">
      <c r="A7" s="61" t="s">
        <v>557</v>
      </c>
      <c r="B7" s="50" t="s">
        <v>359</v>
      </c>
      <c r="X7" s="921" t="s">
        <v>1916</v>
      </c>
      <c r="Y7" s="1437"/>
      <c r="Z7" s="1438"/>
      <c r="AA7" s="1232"/>
      <c r="AB7" s="898"/>
      <c r="AC7" s="898"/>
      <c r="AD7" s="898"/>
      <c r="AE7" s="898"/>
      <c r="AF7" s="898"/>
    </row>
    <row r="8" spans="1:32" s="46" customFormat="1" ht="15.75">
      <c r="B8" s="50" t="s">
        <v>280</v>
      </c>
      <c r="C8" s="67"/>
      <c r="D8" s="67"/>
      <c r="AA8" s="1232"/>
      <c r="AB8" s="898"/>
      <c r="AC8" s="898"/>
      <c r="AD8" s="898"/>
      <c r="AE8" s="898"/>
      <c r="AF8" s="898"/>
    </row>
    <row r="9" spans="1:32" s="46" customFormat="1" ht="15.75">
      <c r="B9" s="50" t="s">
        <v>323</v>
      </c>
      <c r="C9" s="67"/>
      <c r="D9" s="67"/>
      <c r="Q9" s="49"/>
      <c r="R9" s="49"/>
      <c r="S9" s="49"/>
      <c r="T9" s="49"/>
      <c r="U9" s="906"/>
      <c r="V9" s="250"/>
      <c r="W9" s="40"/>
      <c r="X9" s="906"/>
      <c r="AA9" s="1232"/>
      <c r="AB9" s="898"/>
      <c r="AC9" s="898"/>
      <c r="AD9" s="898"/>
      <c r="AE9" s="898"/>
      <c r="AF9" s="898"/>
    </row>
    <row r="10" spans="1:32" s="46" customFormat="1" ht="15.75">
      <c r="B10" s="50" t="s">
        <v>360</v>
      </c>
      <c r="V10" s="1473"/>
      <c r="W10" s="1473"/>
      <c r="X10" s="1473"/>
      <c r="Y10" s="1473"/>
      <c r="Z10" s="1473"/>
      <c r="AA10" s="1232"/>
      <c r="AB10" s="898"/>
      <c r="AC10" s="898"/>
      <c r="AD10" s="898"/>
      <c r="AE10" s="898"/>
      <c r="AF10" s="898"/>
    </row>
    <row r="11" spans="1:32" s="46" customFormat="1" ht="15.75">
      <c r="B11" s="50" t="s">
        <v>1016</v>
      </c>
      <c r="C11" s="69"/>
      <c r="D11" s="49"/>
      <c r="E11" s="49"/>
      <c r="F11" s="906"/>
      <c r="G11" s="1450"/>
      <c r="H11" s="1447"/>
      <c r="I11" s="1447"/>
      <c r="J11" s="1447"/>
      <c r="K11" s="1447"/>
      <c r="L11" s="1447"/>
      <c r="M11" s="1447"/>
      <c r="N11" s="1447"/>
      <c r="O11" s="1447"/>
      <c r="P11" s="1447"/>
      <c r="Q11" s="1447"/>
      <c r="R11" s="1447"/>
      <c r="S11" s="1447"/>
      <c r="T11" s="1447"/>
      <c r="U11" s="1447"/>
      <c r="V11" s="1447"/>
      <c r="W11" s="1447"/>
      <c r="X11" s="1447"/>
      <c r="Y11" s="1447"/>
      <c r="Z11" s="1447"/>
      <c r="AA11" s="1232"/>
      <c r="AB11" s="898"/>
      <c r="AC11" s="898" t="s">
        <v>283</v>
      </c>
      <c r="AD11" s="898">
        <f>IF(V10=AC11,1,0)</f>
        <v>0</v>
      </c>
      <c r="AE11" s="898"/>
      <c r="AF11" s="898"/>
    </row>
    <row r="12" spans="1:32" s="46" customFormat="1" ht="15.75">
      <c r="B12" s="50" t="s">
        <v>285</v>
      </c>
      <c r="I12" s="1500"/>
      <c r="J12" s="1500"/>
      <c r="K12" s="1500"/>
      <c r="L12" s="46" t="s">
        <v>462</v>
      </c>
      <c r="P12" s="46" t="s">
        <v>463</v>
      </c>
      <c r="U12" s="1502"/>
      <c r="V12" s="1502"/>
      <c r="W12" s="1502"/>
      <c r="X12" s="1502"/>
      <c r="Y12" s="1502"/>
      <c r="Z12" s="1502"/>
      <c r="AA12" s="1232"/>
      <c r="AB12" s="898"/>
      <c r="AC12" s="898" t="s">
        <v>282</v>
      </c>
      <c r="AD12" s="898">
        <f>IF(V10=AC12,1,0)</f>
        <v>0</v>
      </c>
      <c r="AE12" s="898"/>
      <c r="AF12" s="898"/>
    </row>
    <row r="13" spans="1:32" s="46" customFormat="1" ht="15.75">
      <c r="B13" s="50" t="s">
        <v>464</v>
      </c>
      <c r="F13" s="1447"/>
      <c r="G13" s="1447"/>
      <c r="H13" s="1447"/>
      <c r="I13" s="1447"/>
      <c r="J13" s="1447"/>
      <c r="K13" s="1447"/>
      <c r="L13" s="1447"/>
      <c r="M13" s="1447"/>
      <c r="N13" s="1447"/>
      <c r="O13" s="1447"/>
      <c r="P13" s="1447"/>
      <c r="Q13" s="1447"/>
      <c r="R13" s="1447"/>
      <c r="S13" s="1447"/>
      <c r="T13" s="46" t="s">
        <v>465</v>
      </c>
      <c r="V13" s="1499"/>
      <c r="W13" s="1499"/>
      <c r="X13" s="1499"/>
      <c r="Y13" s="1499"/>
      <c r="Z13" s="1499"/>
      <c r="AA13" s="1232"/>
      <c r="AB13" s="898"/>
      <c r="AC13" s="898" t="s">
        <v>281</v>
      </c>
      <c r="AD13" s="898">
        <f>IF(V10=AC13,1,0)</f>
        <v>0</v>
      </c>
      <c r="AE13" s="898"/>
      <c r="AF13" s="898"/>
    </row>
    <row r="14" spans="1:32" s="46" customFormat="1" ht="15.75">
      <c r="B14" s="50" t="s">
        <v>466</v>
      </c>
      <c r="E14" s="1447"/>
      <c r="F14" s="1447"/>
      <c r="G14" s="1447"/>
      <c r="H14" s="1447"/>
      <c r="I14" s="1447"/>
      <c r="J14" s="1447"/>
      <c r="K14" s="1447"/>
      <c r="L14" s="1447"/>
      <c r="M14" s="1447"/>
      <c r="N14" s="46" t="s">
        <v>468</v>
      </c>
      <c r="O14" s="1447"/>
      <c r="P14" s="1447"/>
      <c r="Q14" s="1447"/>
      <c r="R14" s="1447"/>
      <c r="S14" s="1447"/>
      <c r="T14" s="1447"/>
      <c r="U14" s="1447"/>
      <c r="V14" s="1447"/>
      <c r="W14" s="46" t="s">
        <v>467</v>
      </c>
      <c r="Y14" s="1460"/>
      <c r="Z14" s="1460"/>
      <c r="AA14" s="1232"/>
      <c r="AB14" s="898"/>
      <c r="AC14" s="898" t="s">
        <v>356</v>
      </c>
      <c r="AD14" s="898"/>
      <c r="AE14" s="898"/>
      <c r="AF14" s="898"/>
    </row>
    <row r="15" spans="1:32" s="46" customFormat="1" ht="15.75">
      <c r="A15" s="50"/>
      <c r="AA15" s="1232"/>
      <c r="AB15" s="898"/>
      <c r="AC15" s="898"/>
      <c r="AD15" s="898">
        <f>SUM(AD11:AD14)</f>
        <v>0</v>
      </c>
      <c r="AE15" s="898"/>
      <c r="AF15" s="898"/>
    </row>
    <row r="16" spans="1:32" s="46" customFormat="1" ht="15.75">
      <c r="A16" s="50" t="s">
        <v>358</v>
      </c>
      <c r="B16" s="50" t="s">
        <v>2273</v>
      </c>
      <c r="C16" s="67"/>
      <c r="I16" s="921" t="s">
        <v>1916</v>
      </c>
      <c r="J16" s="1437"/>
      <c r="K16" s="1479"/>
      <c r="L16" s="906"/>
      <c r="M16" s="250"/>
      <c r="N16" s="49"/>
      <c r="P16" s="67" t="s">
        <v>469</v>
      </c>
      <c r="AA16" s="1234"/>
      <c r="AB16" s="768"/>
      <c r="AC16" s="898"/>
      <c r="AD16" s="898"/>
      <c r="AE16" s="898"/>
      <c r="AF16" s="898"/>
    </row>
    <row r="17" spans="1:32" s="46" customFormat="1" ht="15.75">
      <c r="B17" s="50" t="s">
        <v>314</v>
      </c>
      <c r="C17" s="50"/>
      <c r="D17" s="67"/>
      <c r="O17" s="921" t="s">
        <v>1916</v>
      </c>
      <c r="P17" s="1437"/>
      <c r="Q17" s="1479"/>
      <c r="R17" s="50" t="s">
        <v>315</v>
      </c>
      <c r="S17" s="59"/>
      <c r="AA17" s="1232"/>
      <c r="AB17" s="898"/>
      <c r="AC17" s="898"/>
      <c r="AD17" s="898"/>
      <c r="AE17" s="898"/>
      <c r="AF17" s="898"/>
    </row>
    <row r="18" spans="1:32" s="46" customFormat="1" ht="18" customHeight="1">
      <c r="B18" s="1495"/>
      <c r="C18" s="1495"/>
      <c r="D18" s="1495"/>
      <c r="E18" s="1495"/>
      <c r="F18" s="1495"/>
      <c r="G18" s="1495"/>
      <c r="H18" s="1495"/>
      <c r="I18" s="1495"/>
      <c r="J18" s="1495"/>
      <c r="K18" s="1495"/>
      <c r="L18" s="1495"/>
      <c r="M18" s="1495"/>
      <c r="N18" s="1495"/>
      <c r="O18" s="1495"/>
      <c r="P18" s="1495"/>
      <c r="Q18" s="1495"/>
      <c r="R18" s="1495"/>
      <c r="S18" s="1495"/>
      <c r="T18" s="1495"/>
      <c r="U18" s="1495"/>
      <c r="V18" s="1495"/>
      <c r="W18" s="1495"/>
      <c r="X18" s="1495"/>
      <c r="Y18" s="1495"/>
      <c r="Z18" s="1495"/>
      <c r="AA18" s="1232"/>
      <c r="AB18" s="898"/>
      <c r="AC18" s="898"/>
      <c r="AD18" s="898"/>
      <c r="AE18" s="898"/>
      <c r="AF18" s="898"/>
    </row>
    <row r="19" spans="1:32" s="46" customFormat="1" ht="18" customHeight="1">
      <c r="B19" s="1496"/>
      <c r="C19" s="1496"/>
      <c r="D19" s="1496"/>
      <c r="E19" s="1496"/>
      <c r="F19" s="1496"/>
      <c r="G19" s="1496"/>
      <c r="H19" s="1496"/>
      <c r="I19" s="1496"/>
      <c r="J19" s="1496"/>
      <c r="K19" s="1496"/>
      <c r="L19" s="1496"/>
      <c r="M19" s="1496"/>
      <c r="N19" s="1496"/>
      <c r="O19" s="1496"/>
      <c r="P19" s="1496"/>
      <c r="Q19" s="1496"/>
      <c r="R19" s="1496"/>
      <c r="S19" s="1496"/>
      <c r="T19" s="1496"/>
      <c r="U19" s="1496"/>
      <c r="V19" s="1496"/>
      <c r="W19" s="1496"/>
      <c r="X19" s="1496"/>
      <c r="Y19" s="1496"/>
      <c r="Z19" s="1496"/>
      <c r="AA19" s="1232"/>
      <c r="AB19" s="898"/>
      <c r="AC19" s="898"/>
      <c r="AD19" s="898"/>
      <c r="AE19" s="898"/>
      <c r="AF19" s="898"/>
    </row>
    <row r="20" spans="1:32" s="46" customFormat="1" ht="18" customHeight="1">
      <c r="B20" s="1497"/>
      <c r="C20" s="1497"/>
      <c r="D20" s="1497"/>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7"/>
      <c r="AA20" s="1232"/>
      <c r="AB20" s="898"/>
      <c r="AC20" s="898"/>
      <c r="AD20" s="898"/>
      <c r="AE20" s="898"/>
      <c r="AF20" s="898"/>
    </row>
    <row r="21" spans="1:32" s="46" customFormat="1" ht="18" customHeight="1">
      <c r="B21" s="69"/>
      <c r="C21" s="69"/>
      <c r="D21" s="70"/>
      <c r="E21" s="49"/>
      <c r="F21" s="49"/>
      <c r="G21" s="49"/>
      <c r="H21" s="49"/>
      <c r="I21" s="49"/>
      <c r="J21" s="49"/>
      <c r="K21" s="49"/>
      <c r="L21" s="49"/>
      <c r="M21" s="49"/>
      <c r="N21" s="49"/>
      <c r="O21" s="40"/>
      <c r="P21" s="40"/>
      <c r="Q21" s="40"/>
      <c r="R21" s="40"/>
      <c r="S21" s="40"/>
      <c r="T21" s="49"/>
      <c r="U21" s="49"/>
      <c r="V21" s="49"/>
      <c r="W21" s="71"/>
      <c r="X21" s="72"/>
      <c r="Y21" s="72"/>
      <c r="Z21" s="49"/>
      <c r="AA21" s="1232"/>
      <c r="AB21" s="898"/>
      <c r="AC21" s="898"/>
      <c r="AD21" s="898"/>
      <c r="AE21" s="898"/>
      <c r="AF21" s="898"/>
    </row>
    <row r="22" spans="1:32" s="46" customFormat="1" ht="15.75">
      <c r="B22" s="50" t="s">
        <v>2081</v>
      </c>
      <c r="W22" s="1498"/>
      <c r="X22" s="1498"/>
      <c r="Y22" s="1498"/>
      <c r="AA22" s="1232"/>
      <c r="AB22" s="898"/>
      <c r="AC22" s="898"/>
      <c r="AD22" s="898"/>
      <c r="AE22" s="898"/>
      <c r="AF22" s="898"/>
    </row>
    <row r="23" spans="1:32" s="46" customFormat="1" ht="15.75">
      <c r="A23" s="50"/>
      <c r="U23" s="427"/>
      <c r="AA23" s="1232"/>
      <c r="AB23" s="898"/>
      <c r="AC23" s="898"/>
      <c r="AD23" s="898"/>
      <c r="AE23" s="898"/>
      <c r="AF23" s="898"/>
    </row>
    <row r="24" spans="1:32" s="46" customFormat="1" ht="15.75">
      <c r="A24" s="50" t="s">
        <v>361</v>
      </c>
      <c r="B24" s="50" t="s">
        <v>317</v>
      </c>
      <c r="C24" s="67"/>
      <c r="D24" s="50"/>
      <c r="E24" s="67"/>
      <c r="F24" s="50"/>
      <c r="V24" s="250"/>
      <c r="W24" s="921" t="s">
        <v>1916</v>
      </c>
      <c r="X24" s="1437"/>
      <c r="Y24" s="1469"/>
      <c r="Z24" s="435"/>
      <c r="AA24" s="1234"/>
      <c r="AB24" s="768"/>
      <c r="AC24" s="898"/>
      <c r="AD24" s="898"/>
      <c r="AE24" s="898"/>
      <c r="AF24" s="898"/>
    </row>
    <row r="25" spans="1:32" s="46" customFormat="1" ht="15.75">
      <c r="B25" s="50" t="s">
        <v>2347</v>
      </c>
      <c r="I25" s="1498"/>
      <c r="J25" s="1498"/>
      <c r="K25" s="1498"/>
      <c r="M25" s="50" t="s">
        <v>470</v>
      </c>
      <c r="AA25" s="1232"/>
      <c r="AB25" s="898"/>
      <c r="AC25" s="898"/>
      <c r="AD25" s="898"/>
      <c r="AE25" s="898"/>
      <c r="AF25" s="898"/>
    </row>
    <row r="26" spans="1:32" s="46" customFormat="1" ht="18" customHeight="1">
      <c r="B26" s="1495"/>
      <c r="C26" s="1495"/>
      <c r="D26" s="1495"/>
      <c r="E26" s="1495"/>
      <c r="F26" s="1495"/>
      <c r="G26" s="1495"/>
      <c r="H26" s="1495"/>
      <c r="I26" s="1495"/>
      <c r="J26" s="1495"/>
      <c r="K26" s="1495"/>
      <c r="L26" s="1495"/>
      <c r="M26" s="1495"/>
      <c r="N26" s="1495"/>
      <c r="O26" s="1495"/>
      <c r="P26" s="1495"/>
      <c r="Q26" s="1495"/>
      <c r="R26" s="1495"/>
      <c r="S26" s="1495"/>
      <c r="T26" s="1495"/>
      <c r="U26" s="1495"/>
      <c r="V26" s="1495"/>
      <c r="W26" s="1495"/>
      <c r="X26" s="1495"/>
      <c r="Y26" s="1495"/>
      <c r="Z26" s="1495"/>
      <c r="AA26" s="1232"/>
      <c r="AB26" s="898"/>
      <c r="AC26" s="898"/>
      <c r="AD26" s="898"/>
      <c r="AE26" s="898"/>
      <c r="AF26" s="898"/>
    </row>
    <row r="27" spans="1:32" s="46" customFormat="1" ht="18" customHeight="1">
      <c r="B27" s="1496"/>
      <c r="C27" s="1496"/>
      <c r="D27" s="1496"/>
      <c r="E27" s="1496"/>
      <c r="F27" s="1496"/>
      <c r="G27" s="1496"/>
      <c r="H27" s="1496"/>
      <c r="I27" s="1496"/>
      <c r="J27" s="1496"/>
      <c r="K27" s="1496"/>
      <c r="L27" s="1496"/>
      <c r="M27" s="1496"/>
      <c r="N27" s="1496"/>
      <c r="O27" s="1496"/>
      <c r="P27" s="1496"/>
      <c r="Q27" s="1496"/>
      <c r="R27" s="1496"/>
      <c r="S27" s="1496"/>
      <c r="T27" s="1496"/>
      <c r="U27" s="1496"/>
      <c r="V27" s="1496"/>
      <c r="W27" s="1496"/>
      <c r="X27" s="1496"/>
      <c r="Y27" s="1496"/>
      <c r="Z27" s="1496"/>
      <c r="AA27" s="1232"/>
      <c r="AB27" s="898"/>
      <c r="AC27" s="898"/>
      <c r="AD27" s="898"/>
      <c r="AE27" s="898"/>
      <c r="AF27" s="898"/>
    </row>
    <row r="28" spans="1:32" s="46" customFormat="1" ht="18" customHeight="1">
      <c r="B28" s="1497"/>
      <c r="C28" s="1497"/>
      <c r="D28" s="1497"/>
      <c r="E28" s="1497"/>
      <c r="F28" s="1497"/>
      <c r="G28" s="1497"/>
      <c r="H28" s="1497"/>
      <c r="I28" s="1497"/>
      <c r="J28" s="1497"/>
      <c r="K28" s="1497"/>
      <c r="L28" s="1497"/>
      <c r="M28" s="1497"/>
      <c r="N28" s="1497"/>
      <c r="O28" s="1497"/>
      <c r="P28" s="1497"/>
      <c r="Q28" s="1497"/>
      <c r="R28" s="1497"/>
      <c r="S28" s="1497"/>
      <c r="T28" s="1497"/>
      <c r="U28" s="1497"/>
      <c r="V28" s="1497"/>
      <c r="W28" s="1497"/>
      <c r="X28" s="1497"/>
      <c r="Y28" s="1497"/>
      <c r="Z28" s="1497"/>
      <c r="AA28" s="1232"/>
      <c r="AB28" s="898"/>
      <c r="AC28" s="898"/>
      <c r="AD28" s="898"/>
      <c r="AE28" s="898"/>
      <c r="AF28" s="898"/>
    </row>
    <row r="29" spans="1:32" s="46" customFormat="1" ht="15.75">
      <c r="A29" s="50"/>
      <c r="AA29" s="1232"/>
      <c r="AB29" s="898"/>
      <c r="AC29" s="898"/>
      <c r="AD29" s="898"/>
      <c r="AE29" s="898"/>
      <c r="AF29" s="898"/>
    </row>
    <row r="30" spans="1:32" s="46" customFormat="1" ht="15.75">
      <c r="A30" s="50" t="s">
        <v>316</v>
      </c>
      <c r="B30" s="50" t="s">
        <v>319</v>
      </c>
      <c r="C30" s="67"/>
      <c r="D30" s="50"/>
      <c r="E30" s="67"/>
      <c r="F30" s="50"/>
      <c r="O30" s="921" t="s">
        <v>1916</v>
      </c>
      <c r="P30" s="1437"/>
      <c r="Q30" s="1447"/>
      <c r="T30" s="49"/>
      <c r="U30" s="906"/>
      <c r="V30" s="250"/>
      <c r="W30" s="40"/>
      <c r="Z30" s="49"/>
      <c r="AA30" s="1234"/>
      <c r="AB30" s="768"/>
      <c r="AC30" s="898"/>
      <c r="AD30" s="898"/>
      <c r="AE30" s="898"/>
      <c r="AF30" s="898"/>
    </row>
    <row r="31" spans="1:32" s="46" customFormat="1" ht="15.75">
      <c r="B31" s="50" t="s">
        <v>320</v>
      </c>
      <c r="C31" s="67"/>
      <c r="D31" s="50"/>
      <c r="E31" s="67"/>
      <c r="F31" s="50"/>
      <c r="O31" s="921" t="s">
        <v>1916</v>
      </c>
      <c r="P31" s="1501"/>
      <c r="Q31" s="1460"/>
      <c r="S31" s="50" t="s">
        <v>962</v>
      </c>
      <c r="U31" s="906"/>
      <c r="V31" s="250"/>
      <c r="W31" s="40"/>
      <c r="Z31" s="49"/>
      <c r="AA31" s="1234"/>
      <c r="AB31" s="768"/>
      <c r="AC31" s="898"/>
      <c r="AD31" s="898"/>
      <c r="AE31" s="898"/>
      <c r="AF31" s="898"/>
    </row>
    <row r="32" spans="1:32" s="46" customFormat="1" ht="18" customHeight="1">
      <c r="B32" s="1493"/>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232"/>
      <c r="AB32" s="898"/>
      <c r="AC32" s="898"/>
      <c r="AD32" s="898"/>
      <c r="AE32" s="898"/>
      <c r="AF32" s="898"/>
    </row>
    <row r="33" spans="1:32" s="46" customFormat="1" ht="18" customHeight="1">
      <c r="A33" s="50"/>
      <c r="B33" s="1493"/>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232"/>
      <c r="AB33" s="898"/>
      <c r="AC33" s="898"/>
      <c r="AD33" s="898"/>
      <c r="AE33" s="898"/>
      <c r="AF33" s="898"/>
    </row>
    <row r="34" spans="1:32" s="46" customFormat="1" ht="18" customHeight="1">
      <c r="A34" s="50"/>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232"/>
      <c r="AB34" s="898"/>
      <c r="AC34" s="898"/>
      <c r="AD34" s="898"/>
      <c r="AE34" s="898"/>
      <c r="AF34" s="898"/>
    </row>
    <row r="35" spans="1:32" s="46" customFormat="1" ht="18" customHeight="1">
      <c r="A35" s="50"/>
      <c r="B35" s="1476"/>
      <c r="C35" s="1476"/>
      <c r="D35" s="1476"/>
      <c r="E35" s="1476"/>
      <c r="F35" s="1476"/>
      <c r="G35" s="1476"/>
      <c r="H35" s="1476"/>
      <c r="I35" s="1476"/>
      <c r="J35" s="1476"/>
      <c r="K35" s="1476"/>
      <c r="L35" s="1476"/>
      <c r="M35" s="1476"/>
      <c r="N35" s="1476"/>
      <c r="O35" s="1476"/>
      <c r="P35" s="1476"/>
      <c r="Q35" s="1476"/>
      <c r="R35" s="1476"/>
      <c r="S35" s="1476"/>
      <c r="T35" s="1476"/>
      <c r="U35" s="1476"/>
      <c r="V35" s="1476"/>
      <c r="W35" s="1476"/>
      <c r="X35" s="1476"/>
      <c r="Y35" s="1476"/>
      <c r="Z35" s="1476"/>
      <c r="AA35" s="1232"/>
      <c r="AB35" s="898"/>
      <c r="AC35" s="898"/>
      <c r="AD35" s="898"/>
      <c r="AE35" s="898"/>
      <c r="AF35" s="898"/>
    </row>
    <row r="36" spans="1:32" s="46" customFormat="1" ht="15.75">
      <c r="A36" s="50"/>
      <c r="B36" s="69"/>
      <c r="C36" s="69"/>
      <c r="D36" s="70"/>
      <c r="E36" s="49"/>
      <c r="F36" s="49"/>
      <c r="G36" s="49"/>
      <c r="H36" s="49"/>
      <c r="I36" s="49"/>
      <c r="J36" s="49"/>
      <c r="K36" s="49"/>
      <c r="L36" s="49"/>
      <c r="M36" s="49"/>
      <c r="N36" s="49"/>
      <c r="O36" s="40"/>
      <c r="P36" s="40"/>
      <c r="Q36" s="40"/>
      <c r="R36" s="40"/>
      <c r="S36" s="40"/>
      <c r="T36" s="49"/>
      <c r="U36" s="49"/>
      <c r="V36" s="49"/>
      <c r="W36" s="69"/>
      <c r="X36" s="49"/>
      <c r="Y36" s="49"/>
      <c r="Z36" s="49"/>
      <c r="AA36" s="1232"/>
      <c r="AB36" s="898"/>
      <c r="AC36" s="898"/>
      <c r="AD36" s="898"/>
      <c r="AE36" s="898"/>
      <c r="AF36" s="898"/>
    </row>
    <row r="37" spans="1:32" s="46" customFormat="1" ht="15.75">
      <c r="A37" s="50" t="s">
        <v>318</v>
      </c>
      <c r="B37" s="50" t="s">
        <v>322</v>
      </c>
      <c r="C37" s="67"/>
      <c r="D37" s="50"/>
      <c r="E37" s="67"/>
      <c r="F37" s="50"/>
      <c r="R37" s="921" t="s">
        <v>1916</v>
      </c>
      <c r="S37" s="1473"/>
      <c r="T37" s="1473"/>
      <c r="U37" s="46" t="s">
        <v>1017</v>
      </c>
      <c r="V37" s="250"/>
      <c r="W37" s="40"/>
      <c r="X37" s="906"/>
      <c r="Y37" s="250"/>
      <c r="AA37" s="1232"/>
      <c r="AB37" s="898"/>
      <c r="AC37" s="898"/>
      <c r="AD37" s="898"/>
      <c r="AE37" s="898"/>
      <c r="AF37" s="898"/>
    </row>
    <row r="38" spans="1:32" s="46" customFormat="1">
      <c r="B38" s="1494"/>
      <c r="C38" s="1493"/>
      <c r="D38" s="1493"/>
      <c r="E38" s="1493"/>
      <c r="F38" s="1493"/>
      <c r="G38" s="1493"/>
      <c r="H38" s="1493"/>
      <c r="I38" s="1493"/>
      <c r="J38" s="1493"/>
      <c r="K38" s="1493"/>
      <c r="L38" s="1493"/>
      <c r="M38" s="1493"/>
      <c r="N38" s="1493"/>
      <c r="O38" s="1493"/>
      <c r="P38" s="1493"/>
      <c r="Q38" s="1493"/>
      <c r="R38" s="1493"/>
      <c r="S38" s="1493"/>
      <c r="T38" s="1493"/>
      <c r="U38" s="1493"/>
      <c r="V38" s="1493"/>
      <c r="W38" s="1493"/>
      <c r="X38" s="1493"/>
      <c r="Y38" s="1493"/>
      <c r="Z38" s="1493"/>
      <c r="AA38" s="1232"/>
      <c r="AB38" s="898"/>
      <c r="AC38" s="898"/>
      <c r="AD38" s="898"/>
      <c r="AE38" s="898"/>
      <c r="AF38" s="898"/>
    </row>
    <row r="39" spans="1:32" s="46" customFormat="1">
      <c r="B39" s="1493"/>
      <c r="C39" s="1493"/>
      <c r="D39" s="1493"/>
      <c r="E39" s="1493"/>
      <c r="F39" s="1493"/>
      <c r="G39" s="1493"/>
      <c r="H39" s="1493"/>
      <c r="I39" s="1493"/>
      <c r="J39" s="1493"/>
      <c r="K39" s="1493"/>
      <c r="L39" s="1493"/>
      <c r="M39" s="1493"/>
      <c r="N39" s="1493"/>
      <c r="O39" s="1493"/>
      <c r="P39" s="1493"/>
      <c r="Q39" s="1493"/>
      <c r="R39" s="1493"/>
      <c r="S39" s="1493"/>
      <c r="T39" s="1493"/>
      <c r="U39" s="1493"/>
      <c r="V39" s="1493"/>
      <c r="W39" s="1493"/>
      <c r="X39" s="1493"/>
      <c r="Y39" s="1493"/>
      <c r="Z39" s="1493"/>
      <c r="AA39" s="1232"/>
      <c r="AB39" s="898"/>
      <c r="AC39" s="898"/>
      <c r="AD39" s="898"/>
      <c r="AE39" s="898"/>
      <c r="AF39" s="898"/>
    </row>
    <row r="40" spans="1:32" s="46" customFormat="1">
      <c r="B40" s="1493"/>
      <c r="C40" s="1493"/>
      <c r="D40" s="1493"/>
      <c r="E40" s="1493"/>
      <c r="F40" s="1493"/>
      <c r="G40" s="1493"/>
      <c r="H40" s="1493"/>
      <c r="I40" s="1493"/>
      <c r="J40" s="1493"/>
      <c r="K40" s="1493"/>
      <c r="L40" s="1493"/>
      <c r="M40" s="1493"/>
      <c r="N40" s="1493"/>
      <c r="O40" s="1493"/>
      <c r="P40" s="1493"/>
      <c r="Q40" s="1493"/>
      <c r="R40" s="1493"/>
      <c r="S40" s="1493"/>
      <c r="T40" s="1493"/>
      <c r="U40" s="1493"/>
      <c r="V40" s="1493"/>
      <c r="W40" s="1493"/>
      <c r="X40" s="1493"/>
      <c r="Y40" s="1493"/>
      <c r="Z40" s="1493"/>
      <c r="AA40" s="1232"/>
      <c r="AB40" s="898"/>
      <c r="AC40" s="898"/>
      <c r="AD40" s="898"/>
      <c r="AE40" s="898"/>
      <c r="AF40" s="898"/>
    </row>
    <row r="41" spans="1:32" s="46" customFormat="1">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232"/>
      <c r="AB41" s="898"/>
      <c r="AC41" s="898"/>
      <c r="AD41" s="898"/>
      <c r="AE41" s="898"/>
      <c r="AF41" s="898"/>
    </row>
    <row r="42" spans="1:32" s="46" customFormat="1"/>
    <row r="43" spans="1:32" s="46" customFormat="1"/>
    <row r="44" spans="1:32" s="46" customFormat="1"/>
    <row r="45" spans="1:32" s="46" customFormat="1"/>
    <row r="46" spans="1:32" s="46" customFormat="1"/>
  </sheetData>
  <sheetProtection password="FEF7" sheet="1" objects="1" scenarios="1"/>
  <mergeCells count="24">
    <mergeCell ref="Y3:Z3"/>
    <mergeCell ref="Y7:Z7"/>
    <mergeCell ref="V10:Z10"/>
    <mergeCell ref="G11:Z11"/>
    <mergeCell ref="B4:Z5"/>
    <mergeCell ref="V13:Z13"/>
    <mergeCell ref="I12:K12"/>
    <mergeCell ref="P30:Q30"/>
    <mergeCell ref="P31:Q31"/>
    <mergeCell ref="I25:K25"/>
    <mergeCell ref="X24:Y24"/>
    <mergeCell ref="O14:V14"/>
    <mergeCell ref="Y14:Z14"/>
    <mergeCell ref="E14:M14"/>
    <mergeCell ref="U12:Z12"/>
    <mergeCell ref="F13:S13"/>
    <mergeCell ref="B32:Z35"/>
    <mergeCell ref="B38:Z41"/>
    <mergeCell ref="S37:T37"/>
    <mergeCell ref="J16:K16"/>
    <mergeCell ref="P17:Q17"/>
    <mergeCell ref="B18:Z20"/>
    <mergeCell ref="B26:Z28"/>
    <mergeCell ref="W22:Y22"/>
  </mergeCells>
  <phoneticPr fontId="5" type="noConversion"/>
  <conditionalFormatting sqref="B22:Z22 M18:Q20 R17:Z20 B17:L20">
    <cfRule type="expression" dxfId="550" priority="1" stopIfTrue="1">
      <formula>$J$16=$AC$3</formula>
    </cfRule>
  </conditionalFormatting>
  <conditionalFormatting sqref="B25:Z28">
    <cfRule type="expression" dxfId="549" priority="2" stopIfTrue="1">
      <formula>$X$24=$AC$3</formula>
    </cfRule>
  </conditionalFormatting>
  <conditionalFormatting sqref="B31:B32 C31:M31 U31:Z31">
    <cfRule type="expression" dxfId="548" priority="3" stopIfTrue="1">
      <formula>$P$30=$AC$4</formula>
    </cfRule>
  </conditionalFormatting>
  <conditionalFormatting sqref="B38:Z41">
    <cfRule type="expression" dxfId="547" priority="4" stopIfTrue="1">
      <formula>$S$37=$AC$4</formula>
    </cfRule>
  </conditionalFormatting>
  <conditionalFormatting sqref="B10:Z10 B12:Z14">
    <cfRule type="expression" dxfId="546" priority="5" stopIfTrue="1">
      <formula>$Y$7=$AC$4</formula>
    </cfRule>
  </conditionalFormatting>
  <conditionalFormatting sqref="B11:Z11">
    <cfRule type="expression" dxfId="545" priority="6" stopIfTrue="1">
      <formula>$Y$7=$AC$4</formula>
    </cfRule>
    <cfRule type="expression" dxfId="544" priority="7" stopIfTrue="1">
      <formula>$AD$15=1</formula>
    </cfRule>
  </conditionalFormatting>
  <conditionalFormatting sqref="M17:Q17">
    <cfRule type="expression" dxfId="543" priority="8" stopIfTrue="1">
      <formula>$J$16=$AC$3</formula>
    </cfRule>
  </conditionalFormatting>
  <conditionalFormatting sqref="B4:Y5">
    <cfRule type="expression" dxfId="542" priority="9" stopIfTrue="1">
      <formula>$Y$3=$AC$4</formula>
    </cfRule>
  </conditionalFormatting>
  <conditionalFormatting sqref="N31:T31">
    <cfRule type="expression" dxfId="541" priority="10" stopIfTrue="1">
      <formula>$P$30=$AC$4</formula>
    </cfRule>
  </conditionalFormatting>
  <dataValidations count="2">
    <dataValidation type="list" allowBlank="1" showInputMessage="1" showErrorMessage="1" prompt="Please make selection from Drop Down Menu." sqref="S37:T37 Y3:Z3 X24:Y24 Y7:Z7 P17 P30:P31 J16">
      <formula1>$AC$3:$AC$4</formula1>
    </dataValidation>
    <dataValidation type="list" allowBlank="1" showInputMessage="1" showErrorMessage="1" prompt="Please make selection from Drop Down Menu." sqref="V10:Z10">
      <formula1>$AC$11:$AC$14</formula1>
    </dataValidation>
  </dataValidations>
  <pageMargins left="0.75" right="0.35" top="1" bottom="0.25" header="0.5" footer="0.5"/>
  <pageSetup orientation="portrait" r:id="rId1"/>
  <headerFooter alignWithMargins="0">
    <oddFooter>&amp;CApplication Page 8</oddFooter>
  </headerFooter>
</worksheet>
</file>

<file path=xl/worksheets/sheet80.xml><?xml version="1.0" encoding="utf-8"?>
<worksheet xmlns="http://schemas.openxmlformats.org/spreadsheetml/2006/main" xmlns:r="http://schemas.openxmlformats.org/officeDocument/2006/relationships">
  <sheetPr>
    <pageSetUpPr autoPageBreaks="0"/>
  </sheetPr>
  <dimension ref="A1:K123"/>
  <sheetViews>
    <sheetView showGridLines="0" showRowColHeaders="0" workbookViewId="0">
      <selection sqref="A1:J1"/>
    </sheetView>
  </sheetViews>
  <sheetFormatPr defaultRowHeight="15"/>
  <cols>
    <col min="1" max="1" width="7.85546875" style="2" customWidth="1"/>
    <col min="2" max="2" width="8.28515625" style="2" customWidth="1"/>
    <col min="3" max="3" width="3.7109375" style="2" customWidth="1"/>
    <col min="4" max="7" width="19.28515625" style="2" customWidth="1"/>
    <col min="8" max="8" width="1.85546875" style="2" customWidth="1"/>
    <col min="9" max="10" width="10.85546875" style="2" bestFit="1" customWidth="1"/>
    <col min="11" max="16384" width="9.140625" style="2"/>
  </cols>
  <sheetData>
    <row r="1" spans="1:11" ht="15.75">
      <c r="A1" s="83" t="s">
        <v>1719</v>
      </c>
      <c r="B1" s="83"/>
      <c r="C1" s="83"/>
      <c r="D1" s="18"/>
      <c r="E1" s="18"/>
      <c r="F1" s="18"/>
      <c r="G1" s="18"/>
      <c r="I1" s="768">
        <f>'Page 5'!AB10</f>
        <v>0</v>
      </c>
      <c r="J1" s="768">
        <f>'Page 5'!AC10</f>
        <v>0</v>
      </c>
      <c r="K1" s="768"/>
    </row>
    <row r="2" spans="1:11" ht="8.25" customHeight="1">
      <c r="I2" s="768"/>
      <c r="J2" s="768"/>
      <c r="K2" s="768"/>
    </row>
    <row r="3" spans="1:11" ht="31.5" customHeight="1">
      <c r="A3" s="1718" t="s">
        <v>891</v>
      </c>
      <c r="B3" s="1718"/>
      <c r="C3" s="1718"/>
      <c r="D3" s="1520"/>
      <c r="E3" s="1520"/>
      <c r="F3" s="1520"/>
      <c r="G3" s="1520"/>
    </row>
    <row r="4" spans="1:11" ht="4.5" customHeight="1" thickBot="1"/>
    <row r="5" spans="1:11" ht="33" thickTop="1" thickBot="1">
      <c r="A5" s="1719" t="s">
        <v>1844</v>
      </c>
      <c r="B5" s="1720"/>
      <c r="C5" s="1721"/>
      <c r="D5" s="251" t="s">
        <v>889</v>
      </c>
      <c r="E5" s="251" t="s">
        <v>890</v>
      </c>
      <c r="F5" s="251" t="s">
        <v>584</v>
      </c>
      <c r="G5" s="252" t="s">
        <v>289</v>
      </c>
    </row>
    <row r="6" spans="1:11" ht="16.5" thickBot="1">
      <c r="A6" s="1684" t="s">
        <v>585</v>
      </c>
      <c r="B6" s="1685"/>
      <c r="C6" s="1685"/>
      <c r="D6" s="1685"/>
      <c r="E6" s="1685"/>
      <c r="F6" s="1685"/>
      <c r="G6" s="1686"/>
    </row>
    <row r="7" spans="1:11" ht="24.95" customHeight="1">
      <c r="A7" s="1704" t="s">
        <v>586</v>
      </c>
      <c r="B7" s="1705"/>
      <c r="C7" s="1706"/>
      <c r="D7" s="488"/>
      <c r="E7" s="488"/>
      <c r="F7" s="489"/>
      <c r="G7" s="490"/>
    </row>
    <row r="8" spans="1:11" ht="24.95" customHeight="1">
      <c r="A8" s="1689" t="s">
        <v>887</v>
      </c>
      <c r="B8" s="1713"/>
      <c r="C8" s="1691"/>
      <c r="D8" s="491"/>
      <c r="E8" s="491"/>
      <c r="F8" s="491"/>
      <c r="G8" s="492"/>
    </row>
    <row r="9" spans="1:11" ht="24.95" customHeight="1">
      <c r="A9" s="1689" t="s">
        <v>587</v>
      </c>
      <c r="B9" s="1713"/>
      <c r="C9" s="1691"/>
      <c r="D9" s="491"/>
      <c r="E9" s="491"/>
      <c r="F9" s="493"/>
      <c r="G9" s="492"/>
    </row>
    <row r="10" spans="1:11" ht="26.1" customHeight="1" thickBot="1">
      <c r="A10" s="1681" t="s">
        <v>588</v>
      </c>
      <c r="B10" s="1682"/>
      <c r="C10" s="1683"/>
      <c r="D10" s="494">
        <f>SUM(D7:D9)</f>
        <v>0</v>
      </c>
      <c r="E10" s="494">
        <f>SUM(E7:E9)</f>
        <v>0</v>
      </c>
      <c r="F10" s="494">
        <f>F8</f>
        <v>0</v>
      </c>
      <c r="G10" s="495"/>
    </row>
    <row r="11" spans="1:11" ht="16.5" customHeight="1" thickBot="1">
      <c r="A11" s="1694"/>
      <c r="B11" s="1695"/>
      <c r="C11" s="1695"/>
      <c r="D11" s="1695"/>
      <c r="E11" s="1695"/>
      <c r="F11" s="1695"/>
      <c r="G11" s="1696"/>
    </row>
    <row r="12" spans="1:11" s="254" customFormat="1" ht="9" customHeight="1" thickTop="1" thickBot="1">
      <c r="A12" s="253"/>
      <c r="B12" s="253"/>
      <c r="C12" s="253"/>
      <c r="D12" s="253"/>
      <c r="E12" s="253"/>
      <c r="F12" s="253"/>
      <c r="G12" s="253"/>
    </row>
    <row r="13" spans="1:11" ht="16.5" customHeight="1" thickTop="1" thickBot="1">
      <c r="A13" s="1726" t="s">
        <v>589</v>
      </c>
      <c r="B13" s="1727"/>
      <c r="C13" s="1727"/>
      <c r="D13" s="1728"/>
      <c r="E13" s="1728"/>
      <c r="F13" s="1728"/>
      <c r="G13" s="1729"/>
    </row>
    <row r="14" spans="1:11" ht="24.95" customHeight="1">
      <c r="A14" s="1701" t="s">
        <v>583</v>
      </c>
      <c r="B14" s="1702"/>
      <c r="C14" s="267" t="s">
        <v>582</v>
      </c>
      <c r="D14" s="488"/>
      <c r="E14" s="488"/>
      <c r="F14" s="488"/>
      <c r="G14" s="496"/>
    </row>
    <row r="15" spans="1:11" ht="24.95" customHeight="1">
      <c r="A15" s="1707" t="s">
        <v>33</v>
      </c>
      <c r="B15" s="1708"/>
      <c r="C15" s="1711"/>
      <c r="D15" s="491"/>
      <c r="E15" s="491"/>
      <c r="F15" s="493"/>
      <c r="G15" s="497"/>
    </row>
    <row r="16" spans="1:11" ht="24.95" customHeight="1">
      <c r="A16" s="1707" t="s">
        <v>590</v>
      </c>
      <c r="B16" s="1708"/>
      <c r="C16" s="1711"/>
      <c r="D16" s="491"/>
      <c r="E16" s="491"/>
      <c r="F16" s="491"/>
      <c r="G16" s="498"/>
    </row>
    <row r="17" spans="1:7" ht="24.95" customHeight="1" thickBot="1">
      <c r="A17" s="1681" t="s">
        <v>591</v>
      </c>
      <c r="B17" s="1682"/>
      <c r="C17" s="1683"/>
      <c r="D17" s="494">
        <f>SUM(D14:D16)</f>
        <v>0</v>
      </c>
      <c r="E17" s="494">
        <f>SUM(E14:E16)</f>
        <v>0</v>
      </c>
      <c r="F17" s="494">
        <f>SUM(F14:F16)</f>
        <v>0</v>
      </c>
      <c r="G17" s="499">
        <f>SUM(G14:G16)</f>
        <v>0</v>
      </c>
    </row>
    <row r="18" spans="1:7" ht="16.5" customHeight="1" thickBot="1">
      <c r="A18" s="1722"/>
      <c r="B18" s="1723"/>
      <c r="C18" s="1723"/>
      <c r="D18" s="1723"/>
      <c r="E18" s="1723"/>
      <c r="F18" s="1723"/>
      <c r="G18" s="1724"/>
    </row>
    <row r="19" spans="1:7" ht="9" customHeight="1" thickTop="1" thickBot="1">
      <c r="A19" s="1725"/>
      <c r="B19" s="1725"/>
      <c r="C19" s="1725"/>
      <c r="D19" s="1725"/>
      <c r="E19" s="1725"/>
      <c r="F19" s="1725"/>
      <c r="G19" s="1725"/>
    </row>
    <row r="20" spans="1:7" ht="17.25" customHeight="1" thickTop="1" thickBot="1">
      <c r="A20" s="1697" t="s">
        <v>883</v>
      </c>
      <c r="B20" s="1698"/>
      <c r="C20" s="1698"/>
      <c r="D20" s="1699"/>
      <c r="E20" s="1699"/>
      <c r="F20" s="1699"/>
      <c r="G20" s="1700"/>
    </row>
    <row r="21" spans="1:7" ht="24.95" customHeight="1">
      <c r="A21" s="1701" t="s">
        <v>592</v>
      </c>
      <c r="B21" s="1702"/>
      <c r="C21" s="272" t="s">
        <v>595</v>
      </c>
      <c r="D21" s="259"/>
      <c r="E21" s="259"/>
      <c r="F21" s="259"/>
      <c r="G21" s="262"/>
    </row>
    <row r="22" spans="1:7" ht="24.95" customHeight="1">
      <c r="A22" s="1707" t="s">
        <v>593</v>
      </c>
      <c r="B22" s="1710"/>
      <c r="C22" s="273" t="s">
        <v>595</v>
      </c>
      <c r="D22" s="260"/>
      <c r="E22" s="260"/>
      <c r="F22" s="260"/>
      <c r="G22" s="263"/>
    </row>
    <row r="23" spans="1:7" ht="24.95" customHeight="1">
      <c r="A23" s="1707" t="s">
        <v>594</v>
      </c>
      <c r="B23" s="1710"/>
      <c r="C23" s="268" t="s">
        <v>595</v>
      </c>
      <c r="D23" s="260"/>
      <c r="E23" s="260"/>
      <c r="F23" s="260"/>
      <c r="G23" s="263"/>
    </row>
    <row r="24" spans="1:7" ht="24.95" customHeight="1">
      <c r="A24" s="1707" t="s">
        <v>287</v>
      </c>
      <c r="B24" s="1708"/>
      <c r="C24" s="1709"/>
      <c r="D24" s="260"/>
      <c r="E24" s="260"/>
      <c r="F24" s="260"/>
      <c r="G24" s="263"/>
    </row>
    <row r="25" spans="1:7" ht="24.95" customHeight="1">
      <c r="A25" s="1707" t="s">
        <v>34</v>
      </c>
      <c r="B25" s="1708"/>
      <c r="C25" s="1709"/>
      <c r="D25" s="260"/>
      <c r="E25" s="260"/>
      <c r="F25" s="260"/>
      <c r="G25" s="263"/>
    </row>
    <row r="26" spans="1:7" ht="24.95" customHeight="1">
      <c r="A26" s="1707" t="s">
        <v>286</v>
      </c>
      <c r="B26" s="1708"/>
      <c r="C26" s="1709"/>
      <c r="D26" s="260"/>
      <c r="E26" s="260"/>
      <c r="F26" s="260"/>
      <c r="G26" s="263"/>
    </row>
    <row r="27" spans="1:7" ht="24.95" customHeight="1">
      <c r="A27" s="1707" t="s">
        <v>288</v>
      </c>
      <c r="B27" s="1708"/>
      <c r="C27" s="1709"/>
      <c r="D27" s="260"/>
      <c r="E27" s="260"/>
      <c r="F27" s="260"/>
      <c r="G27" s="263"/>
    </row>
    <row r="28" spans="1:7" ht="24.95" customHeight="1">
      <c r="A28" s="269" t="s">
        <v>884</v>
      </c>
      <c r="B28" s="271"/>
      <c r="C28" s="265"/>
      <c r="D28" s="260"/>
      <c r="E28" s="260"/>
      <c r="F28" s="260"/>
      <c r="G28" s="263"/>
    </row>
    <row r="29" spans="1:7" ht="24.95" customHeight="1">
      <c r="A29" s="266" t="s">
        <v>290</v>
      </c>
      <c r="B29" s="1687"/>
      <c r="C29" s="1688"/>
      <c r="D29" s="260"/>
      <c r="E29" s="260"/>
      <c r="F29" s="260"/>
      <c r="G29" s="263"/>
    </row>
    <row r="30" spans="1:7" ht="24.95" customHeight="1" thickBot="1">
      <c r="A30" s="1681" t="s">
        <v>885</v>
      </c>
      <c r="B30" s="1682"/>
      <c r="C30" s="1683"/>
      <c r="D30" s="261">
        <f>SUM(D21:D29)</f>
        <v>0</v>
      </c>
      <c r="E30" s="261">
        <f>SUM(E21:E29)</f>
        <v>0</v>
      </c>
      <c r="F30" s="261">
        <f>SUM(F21:F29)</f>
        <v>0</v>
      </c>
      <c r="G30" s="264">
        <f>SUM(G21:G29)</f>
        <v>0</v>
      </c>
    </row>
    <row r="31" spans="1:7" ht="16.5" customHeight="1" thickBot="1">
      <c r="A31" s="256"/>
      <c r="B31" s="257"/>
      <c r="C31" s="257"/>
      <c r="D31" s="257"/>
      <c r="E31" s="257"/>
      <c r="F31" s="257"/>
      <c r="G31" s="258"/>
    </row>
    <row r="32" spans="1:7" ht="16.5" thickTop="1" thickBot="1"/>
    <row r="33" spans="1:11" ht="16.5" customHeight="1" thickBot="1">
      <c r="A33" s="1684" t="s">
        <v>602</v>
      </c>
      <c r="B33" s="1685"/>
      <c r="C33" s="1685"/>
      <c r="D33" s="1685"/>
      <c r="E33" s="1685"/>
      <c r="F33" s="1685"/>
      <c r="G33" s="1686"/>
    </row>
    <row r="34" spans="1:11" ht="23.25" customHeight="1">
      <c r="A34" s="1704" t="s">
        <v>596</v>
      </c>
      <c r="B34" s="1705"/>
      <c r="C34" s="1706"/>
      <c r="D34" s="488"/>
      <c r="E34" s="488"/>
      <c r="F34" s="500"/>
      <c r="G34" s="501"/>
    </row>
    <row r="35" spans="1:11" ht="23.25" customHeight="1">
      <c r="A35" s="1689" t="s">
        <v>597</v>
      </c>
      <c r="B35" s="1690"/>
      <c r="C35" s="1691"/>
      <c r="D35" s="502"/>
      <c r="E35" s="502"/>
      <c r="F35" s="503"/>
      <c r="G35" s="504"/>
    </row>
    <row r="36" spans="1:11" ht="23.25" customHeight="1">
      <c r="A36" s="1689" t="s">
        <v>598</v>
      </c>
      <c r="B36" s="1690"/>
      <c r="C36" s="1691"/>
      <c r="D36" s="502"/>
      <c r="E36" s="502"/>
      <c r="F36" s="503"/>
      <c r="G36" s="504"/>
    </row>
    <row r="37" spans="1:11" ht="23.25" customHeight="1">
      <c r="A37" s="1689" t="s">
        <v>599</v>
      </c>
      <c r="B37" s="1690"/>
      <c r="C37" s="1691"/>
      <c r="D37" s="502"/>
      <c r="E37" s="502"/>
      <c r="F37" s="503"/>
      <c r="G37" s="504"/>
    </row>
    <row r="38" spans="1:11" ht="23.25" customHeight="1">
      <c r="A38" s="1689" t="s">
        <v>600</v>
      </c>
      <c r="B38" s="1713"/>
      <c r="C38" s="1691"/>
      <c r="D38" s="491"/>
      <c r="E38" s="491"/>
      <c r="F38" s="505"/>
      <c r="G38" s="506"/>
    </row>
    <row r="39" spans="1:11" ht="25.5">
      <c r="A39" s="270" t="s">
        <v>601</v>
      </c>
      <c r="B39" s="1692"/>
      <c r="C39" s="1693"/>
      <c r="D39" s="491"/>
      <c r="E39" s="491"/>
      <c r="F39" s="505"/>
      <c r="G39" s="506"/>
    </row>
    <row r="40" spans="1:11" ht="24" customHeight="1" thickBot="1">
      <c r="A40" s="1681" t="s">
        <v>1416</v>
      </c>
      <c r="B40" s="1682"/>
      <c r="C40" s="1683"/>
      <c r="D40" s="494">
        <f>SUM(D34:D39)</f>
        <v>0</v>
      </c>
      <c r="E40" s="494">
        <f>SUM(E34:E39)</f>
        <v>0</v>
      </c>
      <c r="F40" s="507">
        <f>SUM(F34:F39)</f>
        <v>0</v>
      </c>
      <c r="G40" s="508">
        <f>SUM(G34:G39)</f>
        <v>0</v>
      </c>
    </row>
    <row r="41" spans="1:11" ht="16.5" customHeight="1" thickBot="1">
      <c r="A41" s="1694"/>
      <c r="B41" s="1695"/>
      <c r="C41" s="1695"/>
      <c r="D41" s="1695"/>
      <c r="E41" s="1695"/>
      <c r="F41" s="1695"/>
      <c r="G41" s="1696"/>
    </row>
    <row r="42" spans="1:11" ht="17.25" thickTop="1" thickBot="1">
      <c r="A42" s="253"/>
      <c r="B42" s="253"/>
      <c r="C42" s="253"/>
      <c r="D42" s="253"/>
      <c r="E42" s="253"/>
      <c r="F42" s="253"/>
      <c r="G42" s="253"/>
    </row>
    <row r="43" spans="1:11" ht="17.25" customHeight="1" thickTop="1" thickBot="1">
      <c r="A43" s="1697" t="s">
        <v>603</v>
      </c>
      <c r="B43" s="1698"/>
      <c r="C43" s="1698"/>
      <c r="D43" s="1699"/>
      <c r="E43" s="1699"/>
      <c r="F43" s="1699"/>
      <c r="G43" s="1700"/>
    </row>
    <row r="44" spans="1:11" ht="23.1" customHeight="1">
      <c r="A44" s="1701" t="s">
        <v>604</v>
      </c>
      <c r="B44" s="1702"/>
      <c r="C44" s="1703"/>
      <c r="D44" s="259"/>
      <c r="E44" s="259"/>
      <c r="F44" s="259"/>
      <c r="G44" s="262"/>
    </row>
    <row r="45" spans="1:11" ht="23.1" customHeight="1">
      <c r="A45" s="1707" t="s">
        <v>605</v>
      </c>
      <c r="B45" s="1710"/>
      <c r="C45" s="1711"/>
      <c r="D45" s="260"/>
      <c r="E45" s="260"/>
      <c r="F45" s="260"/>
      <c r="G45" s="263"/>
    </row>
    <row r="46" spans="1:11" ht="23.1" customHeight="1">
      <c r="A46" s="1707" t="s">
        <v>606</v>
      </c>
      <c r="B46" s="1710"/>
      <c r="C46" s="1711"/>
      <c r="D46" s="260"/>
      <c r="E46" s="260"/>
      <c r="F46" s="260"/>
      <c r="G46" s="263"/>
    </row>
    <row r="47" spans="1:11" ht="23.1" customHeight="1">
      <c r="A47" s="1707" t="s">
        <v>607</v>
      </c>
      <c r="B47" s="1708"/>
      <c r="C47" s="1709"/>
      <c r="D47" s="260"/>
      <c r="E47" s="260"/>
      <c r="F47" s="260"/>
      <c r="G47" s="263"/>
    </row>
    <row r="48" spans="1:11" ht="23.1" customHeight="1">
      <c r="A48" s="1707" t="s">
        <v>608</v>
      </c>
      <c r="B48" s="1708"/>
      <c r="C48" s="1709"/>
      <c r="D48" s="260"/>
      <c r="E48" s="260"/>
      <c r="F48" s="260"/>
      <c r="G48" s="263"/>
      <c r="I48" s="2114" t="s">
        <v>1821</v>
      </c>
      <c r="J48" s="2114"/>
      <c r="K48" s="2114"/>
    </row>
    <row r="49" spans="1:11" ht="23.1" customHeight="1">
      <c r="A49" s="1707" t="s">
        <v>609</v>
      </c>
      <c r="B49" s="1708"/>
      <c r="C49" s="1709"/>
      <c r="D49" s="260"/>
      <c r="E49" s="260"/>
      <c r="F49" s="260"/>
      <c r="G49" s="263"/>
      <c r="I49" s="2114"/>
      <c r="J49" s="2114"/>
      <c r="K49" s="2114"/>
    </row>
    <row r="50" spans="1:11" ht="23.1" customHeight="1">
      <c r="A50" s="1707" t="s">
        <v>610</v>
      </c>
      <c r="B50" s="1708"/>
      <c r="C50" s="1709"/>
      <c r="D50" s="260"/>
      <c r="E50" s="260"/>
      <c r="F50" s="260"/>
      <c r="G50" s="263"/>
      <c r="I50" s="1520"/>
      <c r="J50" s="1520"/>
      <c r="K50" s="1520"/>
    </row>
    <row r="51" spans="1:11" ht="23.1" customHeight="1">
      <c r="A51" s="1714" t="s">
        <v>1816</v>
      </c>
      <c r="B51" s="1715"/>
      <c r="C51" s="1709"/>
      <c r="D51" s="260"/>
      <c r="E51" s="260"/>
      <c r="F51" s="260"/>
      <c r="G51" s="263"/>
    </row>
    <row r="52" spans="1:11" ht="23.1" customHeight="1">
      <c r="A52" s="1714" t="s">
        <v>611</v>
      </c>
      <c r="B52" s="1715"/>
      <c r="C52" s="1709"/>
      <c r="D52" s="260"/>
      <c r="E52" s="260"/>
      <c r="F52" s="260"/>
      <c r="G52" s="263"/>
    </row>
    <row r="53" spans="1:11" ht="23.1" customHeight="1">
      <c r="A53" s="1714" t="s">
        <v>612</v>
      </c>
      <c r="B53" s="1715"/>
      <c r="C53" s="1709"/>
      <c r="D53" s="260"/>
      <c r="E53" s="260"/>
      <c r="F53" s="260"/>
      <c r="G53" s="263"/>
    </row>
    <row r="54" spans="1:11" ht="23.1" customHeight="1">
      <c r="A54" s="1714" t="s">
        <v>613</v>
      </c>
      <c r="B54" s="1715"/>
      <c r="C54" s="1709"/>
      <c r="D54" s="260"/>
      <c r="E54" s="260"/>
      <c r="F54" s="260"/>
      <c r="G54" s="263"/>
    </row>
    <row r="55" spans="1:11" ht="23.1" customHeight="1">
      <c r="A55" s="1714" t="s">
        <v>614</v>
      </c>
      <c r="B55" s="1715"/>
      <c r="C55" s="1709"/>
      <c r="D55" s="260"/>
      <c r="E55" s="260"/>
      <c r="F55" s="260"/>
      <c r="G55" s="263"/>
    </row>
    <row r="56" spans="1:11" ht="23.1" customHeight="1">
      <c r="A56" s="1714" t="s">
        <v>615</v>
      </c>
      <c r="B56" s="1715"/>
      <c r="C56" s="1709"/>
      <c r="D56" s="260"/>
      <c r="E56" s="260"/>
      <c r="F56" s="274"/>
      <c r="G56" s="275"/>
    </row>
    <row r="57" spans="1:11" ht="25.5">
      <c r="A57" s="266" t="s">
        <v>290</v>
      </c>
      <c r="B57" s="1687"/>
      <c r="C57" s="1688"/>
      <c r="D57" s="260"/>
      <c r="E57" s="260"/>
      <c r="F57" s="260"/>
      <c r="G57" s="263"/>
    </row>
    <row r="58" spans="1:11" ht="20.25" customHeight="1" thickBot="1">
      <c r="A58" s="1681" t="s">
        <v>1417</v>
      </c>
      <c r="B58" s="1682"/>
      <c r="C58" s="1683"/>
      <c r="D58" s="261">
        <f>SUM(D44:D57)</f>
        <v>0</v>
      </c>
      <c r="E58" s="261">
        <f>SUM(E44:E57)</f>
        <v>0</v>
      </c>
      <c r="F58" s="261">
        <f>SUM(F44:F57)</f>
        <v>0</v>
      </c>
      <c r="G58" s="264">
        <f>SUM(G44:G57)</f>
        <v>0</v>
      </c>
    </row>
    <row r="59" spans="1:11" ht="16.5" customHeight="1" thickBot="1">
      <c r="A59" s="256"/>
      <c r="B59" s="257"/>
      <c r="C59" s="257"/>
      <c r="D59" s="257"/>
      <c r="E59" s="257"/>
      <c r="F59" s="257"/>
      <c r="G59" s="258"/>
    </row>
    <row r="60" spans="1:11" ht="6.75" customHeight="1" thickTop="1"/>
    <row r="61" spans="1:11" ht="15.75" thickBot="1"/>
    <row r="62" spans="1:11" ht="16.5" thickBot="1">
      <c r="A62" s="1684" t="s">
        <v>1115</v>
      </c>
      <c r="B62" s="1685"/>
      <c r="C62" s="1685"/>
      <c r="D62" s="1685"/>
      <c r="E62" s="1685"/>
      <c r="F62" s="1685"/>
      <c r="G62" s="1686"/>
    </row>
    <row r="63" spans="1:11" ht="23.25" customHeight="1">
      <c r="A63" s="1704" t="s">
        <v>615</v>
      </c>
      <c r="B63" s="1705"/>
      <c r="C63" s="1706"/>
      <c r="D63" s="488"/>
      <c r="E63" s="488"/>
      <c r="F63" s="509"/>
      <c r="G63" s="510"/>
    </row>
    <row r="64" spans="1:11" ht="23.25" customHeight="1">
      <c r="A64" s="1689" t="s">
        <v>1117</v>
      </c>
      <c r="B64" s="1690"/>
      <c r="C64" s="1691"/>
      <c r="D64" s="502"/>
      <c r="E64" s="502"/>
      <c r="F64" s="511"/>
      <c r="G64" s="512"/>
    </row>
    <row r="65" spans="1:7" ht="23.25" customHeight="1">
      <c r="A65" s="1689" t="s">
        <v>607</v>
      </c>
      <c r="B65" s="1690"/>
      <c r="C65" s="1691"/>
      <c r="D65" s="502"/>
      <c r="E65" s="502"/>
      <c r="F65" s="511"/>
      <c r="G65" s="512"/>
    </row>
    <row r="66" spans="1:7" ht="23.25" customHeight="1">
      <c r="A66" s="1689" t="s">
        <v>610</v>
      </c>
      <c r="B66" s="1690"/>
      <c r="C66" s="1691"/>
      <c r="D66" s="502"/>
      <c r="E66" s="502"/>
      <c r="F66" s="511"/>
      <c r="G66" s="512"/>
    </row>
    <row r="67" spans="1:7" ht="23.25" customHeight="1">
      <c r="A67" s="1689" t="s">
        <v>1118</v>
      </c>
      <c r="B67" s="1713"/>
      <c r="C67" s="1691"/>
      <c r="D67" s="502"/>
      <c r="E67" s="502"/>
      <c r="F67" s="511"/>
      <c r="G67" s="512"/>
    </row>
    <row r="68" spans="1:7" ht="23.25" customHeight="1">
      <c r="A68" s="1689" t="s">
        <v>1816</v>
      </c>
      <c r="B68" s="1690"/>
      <c r="C68" s="1691"/>
      <c r="D68" s="502"/>
      <c r="E68" s="502"/>
      <c r="F68" s="511"/>
      <c r="G68" s="512"/>
    </row>
    <row r="69" spans="1:7" ht="23.25" customHeight="1">
      <c r="A69" s="1689" t="s">
        <v>612</v>
      </c>
      <c r="B69" s="1713"/>
      <c r="C69" s="1691"/>
      <c r="D69" s="491"/>
      <c r="E69" s="491"/>
      <c r="F69" s="513"/>
      <c r="G69" s="514"/>
    </row>
    <row r="70" spans="1:7" ht="23.25" customHeight="1">
      <c r="A70" s="1689" t="s">
        <v>613</v>
      </c>
      <c r="B70" s="1690"/>
      <c r="C70" s="1691"/>
      <c r="D70" s="491"/>
      <c r="E70" s="491"/>
      <c r="F70" s="513"/>
      <c r="G70" s="514"/>
    </row>
    <row r="71" spans="1:7" ht="23.25" customHeight="1">
      <c r="A71" s="1689" t="s">
        <v>1119</v>
      </c>
      <c r="B71" s="1690"/>
      <c r="C71" s="1691"/>
      <c r="D71" s="491"/>
      <c r="E71" s="491"/>
      <c r="F71" s="513"/>
      <c r="G71" s="514"/>
    </row>
    <row r="72" spans="1:7" ht="25.5">
      <c r="A72" s="270" t="s">
        <v>601</v>
      </c>
      <c r="B72" s="1692"/>
      <c r="C72" s="1693"/>
      <c r="D72" s="491"/>
      <c r="E72" s="491"/>
      <c r="F72" s="513"/>
      <c r="G72" s="514"/>
    </row>
    <row r="73" spans="1:7" ht="26.25" customHeight="1" thickBot="1">
      <c r="A73" s="1681" t="s">
        <v>1418</v>
      </c>
      <c r="B73" s="1682"/>
      <c r="C73" s="1683"/>
      <c r="D73" s="494">
        <f>SUM(D63:D72)</f>
        <v>0</v>
      </c>
      <c r="E73" s="494">
        <f>SUM(E63:E72)</f>
        <v>0</v>
      </c>
      <c r="F73" s="507">
        <f>F69</f>
        <v>0</v>
      </c>
      <c r="G73" s="508">
        <f>SUM(G63:G72)</f>
        <v>0</v>
      </c>
    </row>
    <row r="74" spans="1:7" ht="16.5" customHeight="1" thickBot="1">
      <c r="A74" s="1694"/>
      <c r="B74" s="1695"/>
      <c r="C74" s="1695"/>
      <c r="D74" s="1695"/>
      <c r="E74" s="1695"/>
      <c r="F74" s="1695"/>
      <c r="G74" s="1696"/>
    </row>
    <row r="75" spans="1:7" ht="17.25" thickTop="1" thickBot="1">
      <c r="A75" s="253"/>
      <c r="B75" s="253"/>
      <c r="C75" s="253"/>
      <c r="D75" s="253"/>
      <c r="E75" s="253"/>
      <c r="F75" s="253"/>
      <c r="G75" s="253"/>
    </row>
    <row r="76" spans="1:7" ht="17.25" thickTop="1" thickBot="1">
      <c r="A76" s="1697" t="s">
        <v>1116</v>
      </c>
      <c r="B76" s="1698"/>
      <c r="C76" s="1698"/>
      <c r="D76" s="1699"/>
      <c r="E76" s="1699"/>
      <c r="F76" s="1699"/>
      <c r="G76" s="1700"/>
    </row>
    <row r="77" spans="1:7" ht="23.25" customHeight="1">
      <c r="A77" s="1701" t="s">
        <v>1120</v>
      </c>
      <c r="B77" s="1702"/>
      <c r="C77" s="1703"/>
      <c r="D77" s="259"/>
      <c r="E77" s="259"/>
      <c r="F77" s="259"/>
      <c r="G77" s="262"/>
    </row>
    <row r="78" spans="1:7" ht="23.25" customHeight="1">
      <c r="A78" s="1707" t="s">
        <v>1121</v>
      </c>
      <c r="B78" s="1710"/>
      <c r="C78" s="1711"/>
      <c r="D78" s="260"/>
      <c r="E78" s="260"/>
      <c r="F78" s="260"/>
      <c r="G78" s="263"/>
    </row>
    <row r="79" spans="1:7" ht="23.25" customHeight="1">
      <c r="A79" s="1707" t="s">
        <v>1122</v>
      </c>
      <c r="B79" s="1710"/>
      <c r="C79" s="1711"/>
      <c r="D79" s="260"/>
      <c r="E79" s="260"/>
      <c r="F79" s="260"/>
      <c r="G79" s="263"/>
    </row>
    <row r="80" spans="1:7" ht="23.25" customHeight="1">
      <c r="A80" s="1707" t="s">
        <v>1123</v>
      </c>
      <c r="B80" s="1708"/>
      <c r="C80" s="1709"/>
      <c r="D80" s="260"/>
      <c r="E80" s="260"/>
      <c r="F80" s="274"/>
      <c r="G80" s="275"/>
    </row>
    <row r="81" spans="1:7" ht="23.25" customHeight="1">
      <c r="A81" s="1707" t="s">
        <v>1124</v>
      </c>
      <c r="B81" s="1708"/>
      <c r="C81" s="1709"/>
      <c r="D81" s="260"/>
      <c r="E81" s="260"/>
      <c r="F81" s="274"/>
      <c r="G81" s="275"/>
    </row>
    <row r="82" spans="1:7" ht="23.25" customHeight="1">
      <c r="A82" s="1707" t="s">
        <v>1125</v>
      </c>
      <c r="B82" s="1708"/>
      <c r="C82" s="1709"/>
      <c r="D82" s="260"/>
      <c r="E82" s="260"/>
      <c r="F82" s="274"/>
      <c r="G82" s="275"/>
    </row>
    <row r="83" spans="1:7" ht="28.5" customHeight="1">
      <c r="A83" s="266" t="s">
        <v>290</v>
      </c>
      <c r="B83" s="1687"/>
      <c r="C83" s="1688"/>
      <c r="D83" s="260"/>
      <c r="E83" s="260"/>
      <c r="F83" s="274"/>
      <c r="G83" s="275"/>
    </row>
    <row r="84" spans="1:7" ht="26.25" customHeight="1" thickBot="1">
      <c r="A84" s="1681" t="s">
        <v>1419</v>
      </c>
      <c r="B84" s="1682"/>
      <c r="C84" s="1683"/>
      <c r="D84" s="261">
        <f>SUM(D77:D83)</f>
        <v>0</v>
      </c>
      <c r="E84" s="261">
        <f>SUM(E77:E83)</f>
        <v>0</v>
      </c>
      <c r="F84" s="261">
        <f>SUM(F77:F83)</f>
        <v>0</v>
      </c>
      <c r="G84" s="264">
        <f>SUM(G77:G83)</f>
        <v>0</v>
      </c>
    </row>
    <row r="85" spans="1:7" ht="16.5" customHeight="1" thickBot="1">
      <c r="A85" s="256"/>
      <c r="B85" s="257"/>
      <c r="C85" s="257"/>
      <c r="D85" s="257"/>
      <c r="E85" s="257"/>
      <c r="F85" s="257"/>
      <c r="G85" s="258"/>
    </row>
    <row r="86" spans="1:7" ht="16.5" thickTop="1" thickBot="1"/>
    <row r="87" spans="1:7" ht="16.5" thickBot="1">
      <c r="A87" s="1684" t="s">
        <v>1126</v>
      </c>
      <c r="B87" s="1685"/>
      <c r="C87" s="1685"/>
      <c r="D87" s="1685"/>
      <c r="E87" s="1685"/>
      <c r="F87" s="1685"/>
      <c r="G87" s="1686"/>
    </row>
    <row r="88" spans="1:7" ht="23.25" customHeight="1">
      <c r="A88" s="1704" t="s">
        <v>1435</v>
      </c>
      <c r="B88" s="1705"/>
      <c r="C88" s="1706"/>
      <c r="D88" s="260"/>
      <c r="E88" s="1054"/>
      <c r="F88" s="509"/>
      <c r="G88" s="510"/>
    </row>
    <row r="89" spans="1:7" ht="23.25" customHeight="1">
      <c r="A89" s="1689" t="s">
        <v>1127</v>
      </c>
      <c r="B89" s="1690"/>
      <c r="C89" s="1691"/>
      <c r="D89" s="260"/>
      <c r="E89" s="1054"/>
      <c r="F89" s="511"/>
      <c r="G89" s="512"/>
    </row>
    <row r="90" spans="1:7" ht="23.25" customHeight="1">
      <c r="A90" s="1689" t="s">
        <v>1128</v>
      </c>
      <c r="B90" s="1690"/>
      <c r="C90" s="1691"/>
      <c r="D90" s="260"/>
      <c r="E90" s="1054"/>
      <c r="F90" s="511"/>
      <c r="G90" s="512"/>
    </row>
    <row r="91" spans="1:7" ht="25.5">
      <c r="A91" s="270" t="s">
        <v>601</v>
      </c>
      <c r="B91" s="1692"/>
      <c r="C91" s="1693"/>
      <c r="D91" s="260"/>
      <c r="E91" s="260"/>
      <c r="F91" s="513"/>
      <c r="G91" s="514"/>
    </row>
    <row r="92" spans="1:7" ht="26.25" customHeight="1" thickBot="1">
      <c r="A92" s="1681" t="s">
        <v>1420</v>
      </c>
      <c r="B92" s="1682"/>
      <c r="C92" s="1683"/>
      <c r="D92" s="494">
        <f>SUM(D88:D91)</f>
        <v>0</v>
      </c>
      <c r="E92" s="494">
        <f>SUM(E88:E91)</f>
        <v>0</v>
      </c>
      <c r="F92" s="507">
        <v>0</v>
      </c>
      <c r="G92" s="508">
        <v>0</v>
      </c>
    </row>
    <row r="93" spans="1:7" ht="16.5" customHeight="1" thickBot="1">
      <c r="A93" s="1694"/>
      <c r="B93" s="1695"/>
      <c r="C93" s="1695"/>
      <c r="D93" s="1695"/>
      <c r="E93" s="1695"/>
      <c r="F93" s="1695"/>
      <c r="G93" s="1696"/>
    </row>
    <row r="94" spans="1:7" ht="17.25" thickTop="1" thickBot="1">
      <c r="A94" s="253"/>
      <c r="B94" s="253"/>
      <c r="C94" s="253"/>
      <c r="D94" s="253"/>
      <c r="E94" s="253"/>
      <c r="F94" s="253"/>
      <c r="G94" s="253"/>
    </row>
    <row r="95" spans="1:7" ht="17.25" thickTop="1" thickBot="1">
      <c r="A95" s="1697" t="s">
        <v>1129</v>
      </c>
      <c r="B95" s="1698"/>
      <c r="C95" s="1698"/>
      <c r="D95" s="1699"/>
      <c r="E95" s="1699"/>
      <c r="F95" s="1699"/>
      <c r="G95" s="1700"/>
    </row>
    <row r="96" spans="1:7" ht="23.25" customHeight="1">
      <c r="A96" s="1701" t="s">
        <v>1130</v>
      </c>
      <c r="B96" s="1702"/>
      <c r="C96" s="1703"/>
      <c r="D96" s="259"/>
      <c r="E96" s="259"/>
      <c r="F96" s="259"/>
      <c r="G96" s="262"/>
    </row>
    <row r="97" spans="1:7" ht="23.25" customHeight="1">
      <c r="A97" s="1707" t="s">
        <v>1131</v>
      </c>
      <c r="B97" s="1710"/>
      <c r="C97" s="1711"/>
      <c r="D97" s="260"/>
      <c r="E97" s="260"/>
      <c r="F97" s="260"/>
      <c r="G97" s="263"/>
    </row>
    <row r="98" spans="1:7" ht="25.5">
      <c r="A98" s="266" t="s">
        <v>290</v>
      </c>
      <c r="B98" s="1687"/>
      <c r="C98" s="1688"/>
      <c r="D98" s="260"/>
      <c r="E98" s="260"/>
      <c r="F98" s="278"/>
      <c r="G98" s="279"/>
    </row>
    <row r="99" spans="1:7" ht="26.25" customHeight="1" thickBot="1">
      <c r="A99" s="1681" t="s">
        <v>1421</v>
      </c>
      <c r="B99" s="1682"/>
      <c r="C99" s="1683"/>
      <c r="D99" s="261">
        <f>SUM(D96:D98)</f>
        <v>0</v>
      </c>
      <c r="E99" s="261">
        <f>SUM(E96:E98)</f>
        <v>0</v>
      </c>
      <c r="F99" s="261">
        <f>SUM(F96:F98)</f>
        <v>0</v>
      </c>
      <c r="G99" s="264">
        <f>SUM(G96:G98)</f>
        <v>0</v>
      </c>
    </row>
    <row r="100" spans="1:7" ht="16.5" customHeight="1" thickBot="1">
      <c r="A100" s="256"/>
      <c r="B100" s="257"/>
      <c r="C100" s="257"/>
      <c r="D100" s="257"/>
      <c r="E100" s="257"/>
      <c r="F100" s="257"/>
      <c r="G100" s="258"/>
    </row>
    <row r="101" spans="1:7" ht="16.5" thickTop="1" thickBot="1"/>
    <row r="102" spans="1:7" ht="17.25" thickTop="1" thickBot="1">
      <c r="A102" s="1697" t="s">
        <v>1132</v>
      </c>
      <c r="B102" s="1698"/>
      <c r="C102" s="1698"/>
      <c r="D102" s="1699"/>
      <c r="E102" s="1699"/>
      <c r="F102" s="1699"/>
      <c r="G102" s="1700"/>
    </row>
    <row r="103" spans="1:7" ht="23.25" customHeight="1">
      <c r="A103" s="1701" t="s">
        <v>1133</v>
      </c>
      <c r="B103" s="1702"/>
      <c r="C103" s="1703"/>
      <c r="D103" s="259"/>
      <c r="E103" s="259"/>
      <c r="F103" s="276"/>
      <c r="G103" s="277"/>
    </row>
    <row r="104" spans="1:7" ht="23.25" customHeight="1">
      <c r="A104" s="1707" t="s">
        <v>202</v>
      </c>
      <c r="B104" s="1710"/>
      <c r="C104" s="1711"/>
      <c r="D104" s="260"/>
      <c r="E104" s="260"/>
      <c r="F104" s="274"/>
      <c r="G104" s="275"/>
    </row>
    <row r="105" spans="1:7" ht="23.25" customHeight="1">
      <c r="A105" s="1707" t="s">
        <v>1436</v>
      </c>
      <c r="B105" s="1710"/>
      <c r="C105" s="1711"/>
      <c r="D105" s="260"/>
      <c r="E105" s="260"/>
      <c r="F105" s="274"/>
      <c r="G105" s="275"/>
    </row>
    <row r="106" spans="1:7" ht="23.25" customHeight="1">
      <c r="A106" s="1707" t="s">
        <v>203</v>
      </c>
      <c r="B106" s="1708"/>
      <c r="C106" s="1709"/>
      <c r="D106" s="260"/>
      <c r="E106" s="260"/>
      <c r="F106" s="274"/>
      <c r="G106" s="275"/>
    </row>
    <row r="107" spans="1:7" ht="23.25" customHeight="1">
      <c r="A107" s="1707" t="s">
        <v>204</v>
      </c>
      <c r="B107" s="1708"/>
      <c r="C107" s="1709"/>
      <c r="D107" s="260"/>
      <c r="E107" s="260"/>
      <c r="F107" s="274"/>
      <c r="G107" s="275"/>
    </row>
    <row r="108" spans="1:7" ht="25.5">
      <c r="A108" s="266" t="s">
        <v>290</v>
      </c>
      <c r="B108" s="1687"/>
      <c r="C108" s="1688"/>
      <c r="D108" s="260"/>
      <c r="E108" s="260"/>
      <c r="F108" s="274"/>
      <c r="G108" s="275"/>
    </row>
    <row r="109" spans="1:7" ht="26.25" customHeight="1" thickBot="1">
      <c r="A109" s="1681" t="s">
        <v>628</v>
      </c>
      <c r="B109" s="1682"/>
      <c r="C109" s="1683"/>
      <c r="D109" s="261">
        <f>SUM(D103:D108)</f>
        <v>0</v>
      </c>
      <c r="E109" s="261">
        <f>SUM(E103:E108)</f>
        <v>0</v>
      </c>
      <c r="F109" s="261">
        <f>SUM(F103:F108)</f>
        <v>0</v>
      </c>
      <c r="G109" s="264">
        <f>SUM(G103:G108)</f>
        <v>0</v>
      </c>
    </row>
    <row r="110" spans="1:7" ht="16.5" customHeight="1" thickBot="1">
      <c r="A110" s="256"/>
      <c r="B110" s="257"/>
      <c r="C110" s="257"/>
      <c r="D110" s="257"/>
      <c r="E110" s="257"/>
      <c r="F110" s="257"/>
      <c r="G110" s="258"/>
    </row>
    <row r="111" spans="1:7" ht="16.5" thickTop="1" thickBot="1"/>
    <row r="112" spans="1:7" ht="16.5" thickBot="1">
      <c r="A112" s="1684" t="s">
        <v>205</v>
      </c>
      <c r="B112" s="1685"/>
      <c r="C112" s="1685"/>
      <c r="D112" s="1685"/>
      <c r="E112" s="1685"/>
      <c r="F112" s="1685"/>
      <c r="G112" s="1686"/>
    </row>
    <row r="113" spans="1:10" ht="33.75" customHeight="1" thickBot="1">
      <c r="A113" s="1662" t="s">
        <v>206</v>
      </c>
      <c r="B113" s="1663"/>
      <c r="C113" s="1664"/>
      <c r="D113" s="494">
        <f>D10+D17+D30+D40+D58+D73+D84+D92+D99+D109</f>
        <v>0</v>
      </c>
      <c r="E113" s="494">
        <f>E10+E17+E30+E40+E58+E73+E84+E92+E99+E109</f>
        <v>0</v>
      </c>
      <c r="F113" s="494">
        <f>F10+F17+F30+F40+F58+F73+F84+F92+F99+F109</f>
        <v>0</v>
      </c>
      <c r="G113" s="515">
        <f>G10+G17+G30+G40+G58+G73+G84+G92+G99+G109</f>
        <v>0</v>
      </c>
    </row>
    <row r="114" spans="1:10" ht="33.75" customHeight="1">
      <c r="A114" s="1665" t="s">
        <v>207</v>
      </c>
      <c r="B114" s="1666"/>
      <c r="C114" s="1666"/>
      <c r="D114" s="2151"/>
      <c r="E114" s="2152"/>
      <c r="F114" s="516"/>
      <c r="G114" s="517"/>
    </row>
    <row r="115" spans="1:10" ht="33.75" customHeight="1">
      <c r="A115" s="1668" t="s">
        <v>1987</v>
      </c>
      <c r="B115" s="1669"/>
      <c r="C115" s="1669"/>
      <c r="D115" s="2153"/>
      <c r="E115" s="2154"/>
      <c r="F115" s="518"/>
      <c r="G115" s="519"/>
    </row>
    <row r="116" spans="1:10" ht="33.75" customHeight="1">
      <c r="A116" s="1668" t="s">
        <v>554</v>
      </c>
      <c r="B116" s="2153"/>
      <c r="C116" s="2153"/>
      <c r="D116" s="2153"/>
      <c r="E116" s="2154"/>
      <c r="F116" s="518"/>
      <c r="G116" s="519"/>
    </row>
    <row r="117" spans="1:10" ht="33.75" customHeight="1">
      <c r="A117" s="1668" t="s">
        <v>382</v>
      </c>
      <c r="B117" s="2153"/>
      <c r="C117" s="2153"/>
      <c r="D117" s="2153"/>
      <c r="E117" s="2154"/>
      <c r="F117" s="520"/>
      <c r="G117" s="521"/>
      <c r="I117" s="1171" t="s">
        <v>1296</v>
      </c>
      <c r="J117" s="1171" t="s">
        <v>1297</v>
      </c>
    </row>
    <row r="118" spans="1:10" ht="33.75" customHeight="1" thickBot="1">
      <c r="A118" s="1676" t="s">
        <v>383</v>
      </c>
      <c r="B118" s="1677"/>
      <c r="C118" s="1678"/>
      <c r="D118" s="2155"/>
      <c r="E118" s="2156"/>
      <c r="F118" s="522">
        <f>F113-(F114+F115+F116+F117)</f>
        <v>0</v>
      </c>
      <c r="G118" s="523">
        <f>G113-(G114+G115+G116+G117)</f>
        <v>0</v>
      </c>
      <c r="I118" s="924" t="e">
        <f>F118*'Final Package Page 16'!B9</f>
        <v>#DIV/0!</v>
      </c>
      <c r="J118" s="924" t="e">
        <f>G118*'Final Package Page 16'!B15</f>
        <v>#DIV/0!</v>
      </c>
    </row>
    <row r="119" spans="1:10" ht="15.75">
      <c r="A119" s="255"/>
      <c r="B119" s="255"/>
      <c r="C119" s="280"/>
      <c r="D119" s="281"/>
      <c r="E119" s="281"/>
      <c r="F119" s="281"/>
      <c r="G119" s="281"/>
    </row>
    <row r="120" spans="1:10" ht="32.25" customHeight="1">
      <c r="A120" s="1680" t="s">
        <v>1414</v>
      </c>
      <c r="B120" s="1520"/>
      <c r="C120" s="1520"/>
      <c r="D120" s="1520"/>
      <c r="E120" s="1520"/>
      <c r="F120" s="1520"/>
      <c r="G120" s="1520"/>
    </row>
    <row r="121" spans="1:10" ht="15.75">
      <c r="A121" s="255"/>
      <c r="B121" s="255"/>
      <c r="C121" s="280"/>
      <c r="D121" s="281"/>
      <c r="E121" s="281"/>
      <c r="F121" s="281"/>
      <c r="G121" s="281"/>
    </row>
    <row r="123" spans="1:10" ht="30.75" customHeight="1">
      <c r="A123" s="2278"/>
      <c r="B123" s="2279"/>
      <c r="C123" s="2279"/>
      <c r="D123" s="2280"/>
      <c r="E123" s="2280"/>
      <c r="F123" s="2280"/>
      <c r="G123" s="1119"/>
    </row>
  </sheetData>
  <sheetProtection password="FEF7" sheet="1" objects="1" scenarios="1"/>
  <mergeCells count="102">
    <mergeCell ref="A112:G112"/>
    <mergeCell ref="A113:C113"/>
    <mergeCell ref="A114:E114"/>
    <mergeCell ref="A105:C105"/>
    <mergeCell ref="A106:C106"/>
    <mergeCell ref="A107:C107"/>
    <mergeCell ref="B108:C108"/>
    <mergeCell ref="A120:G120"/>
    <mergeCell ref="A123:F123"/>
    <mergeCell ref="A115:E115"/>
    <mergeCell ref="A116:E116"/>
    <mergeCell ref="A117:E117"/>
    <mergeCell ref="A118:E118"/>
    <mergeCell ref="A99:C99"/>
    <mergeCell ref="A102:G102"/>
    <mergeCell ref="A103:C103"/>
    <mergeCell ref="A104:C104"/>
    <mergeCell ref="A95:G95"/>
    <mergeCell ref="A96:C96"/>
    <mergeCell ref="A97:C97"/>
    <mergeCell ref="B98:C98"/>
    <mergeCell ref="A109:C109"/>
    <mergeCell ref="B83:C83"/>
    <mergeCell ref="A76:G76"/>
    <mergeCell ref="A77:C77"/>
    <mergeCell ref="A78:C78"/>
    <mergeCell ref="A79:C79"/>
    <mergeCell ref="A90:C90"/>
    <mergeCell ref="B91:C91"/>
    <mergeCell ref="A92:C92"/>
    <mergeCell ref="A93:G93"/>
    <mergeCell ref="A84:C84"/>
    <mergeCell ref="A87:G87"/>
    <mergeCell ref="A88:C88"/>
    <mergeCell ref="A89:C89"/>
    <mergeCell ref="A73:C73"/>
    <mergeCell ref="A74:G74"/>
    <mergeCell ref="A67:C67"/>
    <mergeCell ref="A68:C68"/>
    <mergeCell ref="A69:C69"/>
    <mergeCell ref="A70:C70"/>
    <mergeCell ref="A80:C80"/>
    <mergeCell ref="A81:C81"/>
    <mergeCell ref="A82:C82"/>
    <mergeCell ref="A64:C64"/>
    <mergeCell ref="A65:C65"/>
    <mergeCell ref="A66:C66"/>
    <mergeCell ref="A56:C56"/>
    <mergeCell ref="B57:C57"/>
    <mergeCell ref="A58:C58"/>
    <mergeCell ref="A62:G62"/>
    <mergeCell ref="A71:C71"/>
    <mergeCell ref="B72:C72"/>
    <mergeCell ref="A52:C52"/>
    <mergeCell ref="A53:C53"/>
    <mergeCell ref="A54:C54"/>
    <mergeCell ref="A55:C55"/>
    <mergeCell ref="I48:K50"/>
    <mergeCell ref="A49:C49"/>
    <mergeCell ref="A50:C50"/>
    <mergeCell ref="A51:C51"/>
    <mergeCell ref="A63:C63"/>
    <mergeCell ref="B39:C39"/>
    <mergeCell ref="A30:C30"/>
    <mergeCell ref="A33:G33"/>
    <mergeCell ref="A34:C34"/>
    <mergeCell ref="A35:C35"/>
    <mergeCell ref="A45:C45"/>
    <mergeCell ref="A46:C46"/>
    <mergeCell ref="A47:C47"/>
    <mergeCell ref="A48:C48"/>
    <mergeCell ref="A40:C40"/>
    <mergeCell ref="A41:G41"/>
    <mergeCell ref="A43:G43"/>
    <mergeCell ref="A44:C44"/>
    <mergeCell ref="A27:C27"/>
    <mergeCell ref="B29:C29"/>
    <mergeCell ref="A21:B21"/>
    <mergeCell ref="A22:B22"/>
    <mergeCell ref="A23:B23"/>
    <mergeCell ref="A24:C24"/>
    <mergeCell ref="A36:C36"/>
    <mergeCell ref="A37:C37"/>
    <mergeCell ref="A38:C38"/>
    <mergeCell ref="A18:G18"/>
    <mergeCell ref="A19:G19"/>
    <mergeCell ref="A20:G20"/>
    <mergeCell ref="A13:G13"/>
    <mergeCell ref="A14:B14"/>
    <mergeCell ref="A15:C15"/>
    <mergeCell ref="A16:C16"/>
    <mergeCell ref="A25:C25"/>
    <mergeCell ref="A26:C26"/>
    <mergeCell ref="A8:C8"/>
    <mergeCell ref="A9:C9"/>
    <mergeCell ref="A10:C10"/>
    <mergeCell ref="A11:G11"/>
    <mergeCell ref="A3:G3"/>
    <mergeCell ref="A5:C5"/>
    <mergeCell ref="A6:G6"/>
    <mergeCell ref="A7:C7"/>
    <mergeCell ref="A17:C17"/>
  </mergeCells>
  <phoneticPr fontId="5" type="noConversion"/>
  <conditionalFormatting sqref="F8 F14:G14 F16:G16 F21:G29 F34:G39 F44:G55 F57:G57 F77:G79 G123 F114:G117 F96:G98 D88:E91 I48:K50">
    <cfRule type="expression" dxfId="140" priority="1" stopIfTrue="1">
      <formula>$J$1=1</formula>
    </cfRule>
  </conditionalFormatting>
  <dataValidations count="1">
    <dataValidation type="custom" allowBlank="1" showInputMessage="1" showErrorMessage="1" error="Page 5, Section B does not show you are applying for Tax Credits. Thus, input is not allowed." sqref="F8 G123 D88:E91 F114:G117 F96:G98 F77:G79 F57:G57 F44:G55 F34:G39 F21:G29 F16:G16 F14:G14">
      <formula1>$I$1=1</formula1>
    </dataValidation>
  </dataValidations>
  <pageMargins left="0.5" right="0.5" top="0.7" bottom="0.75" header="0.5" footer="0.48"/>
  <pageSetup firstPageNumber="11" orientation="portrait" useFirstPageNumber="1" r:id="rId1"/>
  <headerFooter alignWithMargins="0">
    <oddFooter>&amp;CFinal Package Page &amp;P</oddFooter>
  </headerFooter>
  <rowBreaks count="3" manualBreakCount="3">
    <brk id="31" max="16383" man="1"/>
    <brk id="85" max="16383" man="1"/>
    <brk id="110" max="16383" man="1"/>
  </rowBreaks>
</worksheet>
</file>

<file path=xl/worksheets/sheet81.xml><?xml version="1.0" encoding="utf-8"?>
<worksheet xmlns="http://schemas.openxmlformats.org/spreadsheetml/2006/main" xmlns:r="http://schemas.openxmlformats.org/officeDocument/2006/relationships">
  <sheetPr>
    <pageSetUpPr autoPageBreaks="0"/>
  </sheetPr>
  <dimension ref="A1:J45"/>
  <sheetViews>
    <sheetView showGridLines="0" showRowColHeaders="0" workbookViewId="0">
      <selection sqref="A1:J1"/>
    </sheetView>
  </sheetViews>
  <sheetFormatPr defaultRowHeight="12.75"/>
  <cols>
    <col min="1" max="1" width="12.7109375" customWidth="1"/>
    <col min="2" max="2" width="13.140625" customWidth="1"/>
    <col min="3" max="3" width="13.28515625" customWidth="1"/>
    <col min="4" max="4" width="3.140625" customWidth="1"/>
    <col min="5" max="6" width="12.140625" customWidth="1"/>
    <col min="7" max="7" width="10.5703125" customWidth="1"/>
    <col min="8" max="8" width="14.5703125" customWidth="1"/>
    <col min="9" max="9" width="23.28515625" customWidth="1"/>
  </cols>
  <sheetData>
    <row r="1" spans="1:10" ht="15.75">
      <c r="A1" s="83" t="s">
        <v>3</v>
      </c>
      <c r="B1" s="15"/>
      <c r="C1" s="15"/>
      <c r="D1" s="15"/>
      <c r="E1" s="15"/>
      <c r="F1" s="15"/>
      <c r="G1" s="15"/>
      <c r="H1" s="15"/>
      <c r="I1" s="800">
        <f>'Page 5'!AB10</f>
        <v>0</v>
      </c>
      <c r="J1" s="800">
        <f>'Page 5'!AC10</f>
        <v>0</v>
      </c>
    </row>
    <row r="2" spans="1:10" ht="16.5" thickBot="1">
      <c r="A2" s="9"/>
    </row>
    <row r="3" spans="1:10" ht="13.5" thickBot="1">
      <c r="A3" s="343" t="s">
        <v>4</v>
      </c>
      <c r="B3" s="344"/>
      <c r="C3" s="344"/>
      <c r="D3" s="344"/>
      <c r="E3" s="344"/>
      <c r="F3" s="344"/>
      <c r="G3" s="344"/>
      <c r="H3" s="345"/>
    </row>
    <row r="4" spans="1:10" ht="54" customHeight="1" thickTop="1" thickBot="1">
      <c r="A4" s="323" t="s">
        <v>5</v>
      </c>
      <c r="B4" s="323" t="s">
        <v>6</v>
      </c>
      <c r="C4" s="323" t="s">
        <v>7</v>
      </c>
      <c r="D4" s="1763" t="s">
        <v>8</v>
      </c>
      <c r="E4" s="1764"/>
      <c r="F4" s="323" t="s">
        <v>1438</v>
      </c>
      <c r="G4" s="322" t="s">
        <v>1448</v>
      </c>
      <c r="H4" s="352" t="s">
        <v>1009</v>
      </c>
    </row>
    <row r="5" spans="1:10" ht="13.5" thickTop="1">
      <c r="A5" s="319" t="s">
        <v>9</v>
      </c>
      <c r="B5" s="1769" t="s">
        <v>1439</v>
      </c>
      <c r="C5" s="1771">
        <f>325000</f>
        <v>325000</v>
      </c>
      <c r="D5" s="336" t="s">
        <v>1437</v>
      </c>
      <c r="E5" s="330" t="s">
        <v>1010</v>
      </c>
      <c r="F5" s="1771">
        <f>IF(D5="",C5,(C5 *1.3))</f>
        <v>422500</v>
      </c>
      <c r="G5" s="1797" t="s">
        <v>10</v>
      </c>
      <c r="H5" s="1771">
        <v>16900</v>
      </c>
      <c r="I5" s="800" t="s">
        <v>152</v>
      </c>
    </row>
    <row r="6" spans="1:10" ht="13.5" thickBot="1">
      <c r="A6" s="353">
        <v>325000</v>
      </c>
      <c r="B6" s="1770"/>
      <c r="C6" s="1772"/>
      <c r="D6" s="337"/>
      <c r="E6" s="331" t="s">
        <v>1011</v>
      </c>
      <c r="F6" s="1789"/>
      <c r="G6" s="1798"/>
      <c r="H6" s="1772"/>
      <c r="I6" s="800">
        <f>'Page 5'!AB46</f>
        <v>0</v>
      </c>
    </row>
    <row r="7" spans="1:10" ht="13.5" thickTop="1">
      <c r="A7" s="2162">
        <f>'Final Package Page 11-15'!F10</f>
        <v>0</v>
      </c>
      <c r="B7" s="2159" t="e">
        <f>IF('Final Package Page 7'!I23&lt;'Final Package Page 7'!N23,'Final Package Page 7'!I23,'Final Package Page 7'!N23)</f>
        <v>#DIV/0!</v>
      </c>
      <c r="C7" s="1744" t="e">
        <f>A7*B7</f>
        <v>#DIV/0!</v>
      </c>
      <c r="D7" s="1765" t="s">
        <v>1988</v>
      </c>
      <c r="E7" s="1766"/>
      <c r="F7" s="1790" t="e">
        <f>C7</f>
        <v>#DIV/0!</v>
      </c>
      <c r="G7" s="359"/>
      <c r="H7" s="1744" t="e">
        <f>F7*G8</f>
        <v>#DIV/0!</v>
      </c>
    </row>
    <row r="8" spans="1:10" ht="13.5" thickBot="1">
      <c r="A8" s="2163"/>
      <c r="B8" s="2160"/>
      <c r="C8" s="1745"/>
      <c r="D8" s="1767"/>
      <c r="E8" s="1768"/>
      <c r="F8" s="1791"/>
      <c r="G8" s="778">
        <v>0.04</v>
      </c>
      <c r="H8" s="1745"/>
    </row>
    <row r="9" spans="1:10" ht="13.5" thickTop="1">
      <c r="A9" s="2164">
        <f>'Final Package Page 11-15'!F113-'Final Package Page 11-15'!F10</f>
        <v>0</v>
      </c>
      <c r="B9" s="2159" t="e">
        <f>IF('Final Package Page 7'!I23&lt;'Final Package Page 7'!N23,'Final Package Page 7'!I23,'Final Package Page 7'!N23)</f>
        <v>#DIV/0!</v>
      </c>
      <c r="C9" s="1744" t="e">
        <f>A9*B9</f>
        <v>#DIV/0!</v>
      </c>
      <c r="D9" s="866" t="str">
        <f>IF('Page 7'!AC21=1,"X","")</f>
        <v/>
      </c>
      <c r="E9" s="330" t="s">
        <v>1010</v>
      </c>
      <c r="F9" s="1790" t="e">
        <f>IF(D9="",C9,(C9 *1.3))</f>
        <v>#DIV/0!</v>
      </c>
      <c r="G9" s="359"/>
      <c r="H9" s="1744" t="e">
        <f>F9*G10</f>
        <v>#DIV/0!</v>
      </c>
    </row>
    <row r="10" spans="1:10" ht="13.5" thickBot="1">
      <c r="A10" s="2163"/>
      <c r="B10" s="2160"/>
      <c r="C10" s="1745"/>
      <c r="D10" s="867" t="str">
        <f>IF('Page 7'!AC21&lt;1,"X","")</f>
        <v>X</v>
      </c>
      <c r="E10" s="331" t="s">
        <v>1011</v>
      </c>
      <c r="F10" s="1791"/>
      <c r="G10" s="778">
        <v>0.04</v>
      </c>
      <c r="H10" s="1745"/>
    </row>
    <row r="11" spans="1:10" ht="14.25" thickTop="1" thickBot="1">
      <c r="A11" s="354"/>
      <c r="B11" s="317"/>
      <c r="C11" s="317"/>
      <c r="D11" s="317"/>
      <c r="E11" s="317"/>
      <c r="F11" s="317"/>
      <c r="G11" s="317"/>
      <c r="H11" s="355"/>
    </row>
    <row r="12" spans="1:10" ht="54.75" customHeight="1" thickTop="1" thickBot="1">
      <c r="A12" s="357" t="s">
        <v>1449</v>
      </c>
      <c r="B12" s="323" t="s">
        <v>6</v>
      </c>
      <c r="C12" s="323" t="s">
        <v>7</v>
      </c>
      <c r="D12" s="1763" t="s">
        <v>8</v>
      </c>
      <c r="E12" s="1764"/>
      <c r="F12" s="323" t="s">
        <v>1438</v>
      </c>
      <c r="G12" s="322" t="s">
        <v>1448</v>
      </c>
      <c r="H12" s="352" t="s">
        <v>1447</v>
      </c>
    </row>
    <row r="13" spans="1:10" ht="14.25" thickTop="1" thickBot="1">
      <c r="A13" s="329" t="s">
        <v>9</v>
      </c>
      <c r="B13" s="1799" t="s">
        <v>1441</v>
      </c>
      <c r="C13" s="1761">
        <v>630000</v>
      </c>
      <c r="D13" s="334" t="s">
        <v>1440</v>
      </c>
      <c r="E13" s="332" t="s">
        <v>1010</v>
      </c>
      <c r="F13" s="1771">
        <f>IF(D13="",C13,(C13 *1.3))</f>
        <v>819000</v>
      </c>
      <c r="G13" s="2168" t="s">
        <v>11</v>
      </c>
      <c r="H13" s="1803">
        <f>F13*9%</f>
        <v>73710</v>
      </c>
    </row>
    <row r="14" spans="1:10" ht="13.5" thickBot="1">
      <c r="A14" s="356">
        <v>700000</v>
      </c>
      <c r="B14" s="1762"/>
      <c r="C14" s="1762"/>
      <c r="D14" s="335"/>
      <c r="E14" s="333" t="s">
        <v>1011</v>
      </c>
      <c r="F14" s="1789"/>
      <c r="G14" s="1753"/>
      <c r="H14" s="1804"/>
    </row>
    <row r="15" spans="1:10" ht="13.5" thickTop="1">
      <c r="A15" s="1748">
        <f>'Final Package Page 11-15'!G118</f>
        <v>0</v>
      </c>
      <c r="B15" s="2159" t="e">
        <f>IF('Final Package Page 7'!I23&lt;'Final Package Page 7'!N23,'Final Package Page 7'!I23,'Final Package Page 7'!N23)</f>
        <v>#DIV/0!</v>
      </c>
      <c r="C15" s="1744" t="e">
        <f>A15*B15</f>
        <v>#DIV/0!</v>
      </c>
      <c r="D15" s="866" t="str">
        <f>IF('Page 7'!AC21=1,"X","")</f>
        <v/>
      </c>
      <c r="E15" s="330" t="s">
        <v>1010</v>
      </c>
      <c r="F15" s="1790" t="e">
        <f>IF(D15="",C15,(C15 *1.3))</f>
        <v>#DIV/0!</v>
      </c>
      <c r="G15" s="765"/>
      <c r="H15" s="1744" t="e">
        <f>F15*G16</f>
        <v>#DIV/0!</v>
      </c>
    </row>
    <row r="16" spans="1:10" ht="13.5" thickBot="1">
      <c r="A16" s="1749"/>
      <c r="B16" s="2160"/>
      <c r="C16" s="1745"/>
      <c r="D16" s="867" t="str">
        <f>IF('Page 7'!AC21&lt;1,"X","")</f>
        <v>X</v>
      </c>
      <c r="E16" s="331" t="s">
        <v>1011</v>
      </c>
      <c r="F16" s="1791"/>
      <c r="G16" s="1323">
        <v>0.09</v>
      </c>
      <c r="H16" s="1745"/>
    </row>
    <row r="17" spans="1:8" ht="14.25" thickTop="1" thickBot="1">
      <c r="A17" s="320"/>
      <c r="B17" s="318"/>
      <c r="C17" s="318"/>
      <c r="D17" s="318"/>
      <c r="E17" s="318"/>
      <c r="F17" s="318"/>
      <c r="G17" s="318"/>
      <c r="H17" s="321"/>
    </row>
    <row r="18" spans="1:8" ht="13.5" thickBot="1">
      <c r="A18" s="247"/>
    </row>
    <row r="19" spans="1:8">
      <c r="A19" s="343" t="s">
        <v>12</v>
      </c>
      <c r="B19" s="344"/>
      <c r="C19" s="344"/>
      <c r="D19" s="344"/>
      <c r="E19" s="344"/>
      <c r="F19" s="344"/>
      <c r="G19" s="344"/>
      <c r="H19" s="345"/>
    </row>
    <row r="20" spans="1:8">
      <c r="A20" s="1779" t="s">
        <v>13</v>
      </c>
      <c r="B20" s="1780"/>
      <c r="C20" s="1780"/>
      <c r="D20" s="360"/>
      <c r="E20" s="1801" t="s">
        <v>14</v>
      </c>
      <c r="F20" s="1780"/>
      <c r="G20" s="1780"/>
      <c r="H20" s="1802"/>
    </row>
    <row r="21" spans="1:8">
      <c r="A21" s="1759" t="s">
        <v>1896</v>
      </c>
      <c r="B21" s="1757"/>
      <c r="C21" s="341">
        <f>'Final Package Page 11-15'!E113</f>
        <v>0</v>
      </c>
      <c r="D21" s="360"/>
      <c r="E21" s="1784" t="s">
        <v>1445</v>
      </c>
      <c r="F21" s="1757"/>
      <c r="G21" s="1757"/>
      <c r="H21" s="346">
        <f>C28</f>
        <v>0</v>
      </c>
    </row>
    <row r="22" spans="1:8">
      <c r="A22" s="1758" t="s">
        <v>49</v>
      </c>
      <c r="B22" s="1605"/>
      <c r="C22" s="1605"/>
      <c r="D22" s="360"/>
      <c r="E22" s="2161" t="s">
        <v>50</v>
      </c>
      <c r="F22" s="1755"/>
      <c r="G22" s="1755"/>
      <c r="H22" s="347">
        <f>C38</f>
        <v>0</v>
      </c>
    </row>
    <row r="23" spans="1:8">
      <c r="A23" s="1760" t="s">
        <v>51</v>
      </c>
      <c r="B23" s="1757"/>
      <c r="C23" s="26"/>
      <c r="D23" s="360"/>
      <c r="E23" s="1795" t="s">
        <v>52</v>
      </c>
      <c r="F23" s="1605"/>
      <c r="G23" s="1605"/>
      <c r="H23" s="348"/>
    </row>
    <row r="24" spans="1:8">
      <c r="A24" s="1746" t="s">
        <v>1442</v>
      </c>
      <c r="B24" s="1747"/>
      <c r="C24" s="342">
        <f>IF('Final Checks'!F77&lt;0,'Final Checks'!F77,0)</f>
        <v>0</v>
      </c>
      <c r="D24" s="360"/>
      <c r="E24" s="1784" t="s">
        <v>53</v>
      </c>
      <c r="F24" s="1757"/>
      <c r="G24" s="1757"/>
      <c r="H24" s="346">
        <f>H21-H22</f>
        <v>0</v>
      </c>
    </row>
    <row r="25" spans="1:8">
      <c r="A25" s="1746" t="s">
        <v>1443</v>
      </c>
      <c r="B25" s="1747"/>
      <c r="C25" s="342">
        <f>IF('Final Checks'!F48&lt;0,'Final Checks'!F48,0)</f>
        <v>0</v>
      </c>
      <c r="D25" s="360"/>
      <c r="E25" s="339"/>
      <c r="F25" s="13"/>
      <c r="G25" s="13"/>
      <c r="H25" s="349"/>
    </row>
    <row r="26" spans="1:8">
      <c r="A26" s="1746" t="s">
        <v>1444</v>
      </c>
      <c r="B26" s="1747"/>
      <c r="C26" s="342">
        <f>IF('Final Checks'!F44&lt;0,'Final Checks'!F44,0)</f>
        <v>0</v>
      </c>
      <c r="D26" s="360"/>
      <c r="E26" s="1801" t="s">
        <v>54</v>
      </c>
      <c r="F26" s="1780"/>
      <c r="G26" s="1780"/>
      <c r="H26" s="1802"/>
    </row>
    <row r="27" spans="1:8">
      <c r="A27" s="1807" t="s">
        <v>2227</v>
      </c>
      <c r="B27" s="1808"/>
      <c r="C27" s="341">
        <f>IF('Final Checks'!F40&lt;0,'Final Checks'!F40,0)</f>
        <v>0</v>
      </c>
      <c r="D27" s="360"/>
      <c r="E27" s="1795" t="s">
        <v>2228</v>
      </c>
      <c r="F27" s="1605"/>
      <c r="G27" s="1605"/>
      <c r="H27" s="349"/>
    </row>
    <row r="28" spans="1:8">
      <c r="A28" s="1809" t="s">
        <v>2229</v>
      </c>
      <c r="B28" s="1755"/>
      <c r="C28" s="342">
        <f>SUM(C21:C27)</f>
        <v>0</v>
      </c>
      <c r="D28" s="360"/>
      <c r="E28" s="1784" t="s">
        <v>2230</v>
      </c>
      <c r="F28" s="1757"/>
      <c r="G28" s="1757"/>
      <c r="H28" s="346">
        <f>H24</f>
        <v>0</v>
      </c>
    </row>
    <row r="29" spans="1:8">
      <c r="A29" s="338"/>
      <c r="B29" s="13"/>
      <c r="C29" s="13"/>
      <c r="D29" s="360"/>
      <c r="E29" s="2166" t="s">
        <v>171</v>
      </c>
      <c r="F29" s="1755"/>
      <c r="G29" s="1755"/>
      <c r="H29" s="350">
        <v>10</v>
      </c>
    </row>
    <row r="30" spans="1:8">
      <c r="A30" s="1779" t="s">
        <v>254</v>
      </c>
      <c r="B30" s="1780"/>
      <c r="C30" s="1780"/>
      <c r="D30" s="360"/>
      <c r="E30" s="2166" t="s">
        <v>172</v>
      </c>
      <c r="F30" s="1755"/>
      <c r="G30" s="1755"/>
      <c r="H30" s="347">
        <f>H28/10</f>
        <v>0</v>
      </c>
    </row>
    <row r="31" spans="1:8" ht="12.75" customHeight="1">
      <c r="A31" s="1782" t="s">
        <v>1897</v>
      </c>
      <c r="B31" s="1436"/>
      <c r="C31" s="1436"/>
      <c r="D31" s="360"/>
      <c r="E31" s="1795" t="s">
        <v>174</v>
      </c>
      <c r="F31" s="1605"/>
      <c r="G31" s="1605"/>
      <c r="H31" s="967"/>
    </row>
    <row r="32" spans="1:8">
      <c r="A32" s="1807" t="s">
        <v>1134</v>
      </c>
      <c r="B32" s="1808"/>
      <c r="C32" s="220">
        <f>'Final Package Page 10'!P10+'Final Package Page 10'!P12+'Final Package Page 10'!P14+'Final Package Page 10'!P75+'Final Package Page 10'!P77</f>
        <v>0</v>
      </c>
      <c r="D32" s="360"/>
      <c r="E32" s="1795" t="s">
        <v>16</v>
      </c>
      <c r="F32" s="2165"/>
      <c r="G32" s="2165"/>
      <c r="H32" s="349"/>
    </row>
    <row r="33" spans="1:9">
      <c r="A33" s="1812" t="s">
        <v>2356</v>
      </c>
      <c r="B33" s="2167"/>
      <c r="C33" s="220">
        <f>'Final Package Page 10'!P16</f>
        <v>0</v>
      </c>
      <c r="D33" s="360"/>
      <c r="E33" s="1795" t="s">
        <v>17</v>
      </c>
      <c r="F33" s="2165"/>
      <c r="G33" s="2165"/>
      <c r="H33" s="349"/>
    </row>
    <row r="34" spans="1:9">
      <c r="A34" s="1812" t="s">
        <v>2357</v>
      </c>
      <c r="B34" s="2167"/>
      <c r="C34" s="220">
        <f>'Final Package Page 10'!P17</f>
        <v>0</v>
      </c>
      <c r="D34" s="360"/>
      <c r="E34" s="1795" t="s">
        <v>2090</v>
      </c>
      <c r="F34" s="2165"/>
      <c r="G34" s="2165"/>
      <c r="H34" s="349"/>
      <c r="I34" s="2158" t="s">
        <v>871</v>
      </c>
    </row>
    <row r="35" spans="1:9" ht="12.75" customHeight="1">
      <c r="A35" s="1807" t="str">
        <f>'Page 20'!A18</f>
        <v>Deferred Developer Fees</v>
      </c>
      <c r="B35" s="1808"/>
      <c r="C35" s="220">
        <f>'Final Package Page 10'!P18</f>
        <v>0</v>
      </c>
      <c r="D35" s="360"/>
      <c r="E35" s="1795" t="s">
        <v>701</v>
      </c>
      <c r="F35" s="2165"/>
      <c r="G35" s="2165"/>
      <c r="H35" s="349"/>
      <c r="I35" s="2158"/>
    </row>
    <row r="36" spans="1:9" ht="12.75" customHeight="1">
      <c r="A36" s="1242" t="s">
        <v>2358</v>
      </c>
      <c r="B36" s="35"/>
      <c r="C36" s="220">
        <f>'Final Package Page 10'!P20</f>
        <v>0</v>
      </c>
      <c r="D36" s="360"/>
      <c r="E36" s="1795" t="s">
        <v>703</v>
      </c>
      <c r="F36" s="1605"/>
      <c r="G36" s="1605"/>
      <c r="H36" s="968"/>
      <c r="I36" s="966"/>
    </row>
    <row r="37" spans="1:9" ht="12.75" customHeight="1">
      <c r="A37" s="1242" t="s">
        <v>681</v>
      </c>
      <c r="B37" s="35"/>
      <c r="C37" s="166">
        <f>'Final Package Page 10'!P79</f>
        <v>0</v>
      </c>
      <c r="D37" s="360"/>
      <c r="E37" s="1784" t="s">
        <v>702</v>
      </c>
      <c r="F37" s="1757"/>
      <c r="G37" s="1757"/>
      <c r="H37" s="762" t="e">
        <f>'Final Package Page 18'!I33</f>
        <v>#DIV/0!</v>
      </c>
      <c r="I37" s="966"/>
    </row>
    <row r="38" spans="1:9" ht="12.75" customHeight="1" thickBot="1">
      <c r="A38" s="1777" t="s">
        <v>175</v>
      </c>
      <c r="B38" s="1778"/>
      <c r="C38" s="351">
        <f>SUM(C32:C37)</f>
        <v>0</v>
      </c>
      <c r="D38" s="360"/>
      <c r="E38" s="1786" t="s">
        <v>1446</v>
      </c>
      <c r="F38" s="1778"/>
      <c r="G38" s="1778"/>
      <c r="H38" s="763" t="e">
        <f>H30/H37</f>
        <v>#DIV/0!</v>
      </c>
      <c r="I38" s="966"/>
    </row>
    <row r="39" spans="1:9">
      <c r="A39" s="340"/>
      <c r="B39" s="340"/>
      <c r="C39" s="13"/>
      <c r="D39" s="13"/>
      <c r="E39" s="13"/>
      <c r="F39" s="13"/>
      <c r="G39" s="13"/>
      <c r="H39" s="13"/>
    </row>
    <row r="40" spans="1:9" ht="13.5" customHeight="1" thickBot="1">
      <c r="A40" s="1774" t="s">
        <v>176</v>
      </c>
      <c r="B40" s="1436"/>
      <c r="C40" s="1436"/>
      <c r="D40" s="1436"/>
      <c r="E40" s="1436"/>
      <c r="F40" s="1436"/>
      <c r="G40" s="1436"/>
      <c r="H40" s="1436"/>
    </row>
    <row r="41" spans="1:9" ht="12.75" customHeight="1">
      <c r="A41" s="1775" t="s">
        <v>177</v>
      </c>
      <c r="B41" s="1776"/>
      <c r="C41" s="1776"/>
      <c r="D41" s="1776"/>
      <c r="E41" s="1776"/>
      <c r="F41" s="1776"/>
      <c r="G41" s="1776"/>
      <c r="H41" s="358"/>
    </row>
    <row r="42" spans="1:9" ht="13.5" thickBot="1">
      <c r="A42" s="1777" t="s">
        <v>178</v>
      </c>
      <c r="B42" s="1778"/>
      <c r="C42" s="1778"/>
      <c r="D42" s="1778"/>
      <c r="E42" s="1778"/>
      <c r="F42" s="1778"/>
      <c r="G42" s="1778"/>
      <c r="H42" s="764" t="e">
        <f>IF(H38&lt;(H7+H9+H15),H38,H15+H9+H7)</f>
        <v>#DIV/0!</v>
      </c>
    </row>
    <row r="43" spans="1:9" ht="26.25" customHeight="1">
      <c r="A43" s="2157" t="s">
        <v>1991</v>
      </c>
      <c r="B43" s="1436"/>
      <c r="C43" s="1436"/>
      <c r="D43" s="1436"/>
      <c r="E43" s="1436"/>
      <c r="F43" s="1436"/>
      <c r="G43" s="1436"/>
      <c r="H43" s="1436"/>
    </row>
    <row r="44" spans="1:9">
      <c r="A44" s="247"/>
    </row>
    <row r="45" spans="1:9" ht="50.25" customHeight="1">
      <c r="A45" s="1773" t="s">
        <v>1008</v>
      </c>
      <c r="B45" s="1436"/>
      <c r="C45" s="1436"/>
      <c r="D45" s="1436"/>
      <c r="E45" s="1436"/>
      <c r="F45" s="1436"/>
      <c r="G45" s="1436"/>
      <c r="H45" s="1436"/>
    </row>
  </sheetData>
  <sheetProtection password="FEF7" sheet="1" objects="1" scenarios="1"/>
  <mergeCells count="68">
    <mergeCell ref="A42:G42"/>
    <mergeCell ref="A43:H43"/>
    <mergeCell ref="A45:H45"/>
    <mergeCell ref="A38:B38"/>
    <mergeCell ref="E38:G38"/>
    <mergeCell ref="A40:H40"/>
    <mergeCell ref="A41:G41"/>
    <mergeCell ref="E36:G36"/>
    <mergeCell ref="E37:G37"/>
    <mergeCell ref="A33:B33"/>
    <mergeCell ref="E34:G34"/>
    <mergeCell ref="I34:I35"/>
    <mergeCell ref="A34:B34"/>
    <mergeCell ref="E35:G35"/>
    <mergeCell ref="E32:G32"/>
    <mergeCell ref="A32:B32"/>
    <mergeCell ref="E33:G33"/>
    <mergeCell ref="A35:B35"/>
    <mergeCell ref="E29:G29"/>
    <mergeCell ref="A30:C30"/>
    <mergeCell ref="E30:G30"/>
    <mergeCell ref="A31:C31"/>
    <mergeCell ref="E31:G31"/>
    <mergeCell ref="A27:B27"/>
    <mergeCell ref="E27:G27"/>
    <mergeCell ref="A28:B28"/>
    <mergeCell ref="E28:G28"/>
    <mergeCell ref="A24:B24"/>
    <mergeCell ref="E24:G24"/>
    <mergeCell ref="A25:B25"/>
    <mergeCell ref="A26:B26"/>
    <mergeCell ref="E26:H26"/>
    <mergeCell ref="A22:C22"/>
    <mergeCell ref="E22:G22"/>
    <mergeCell ref="A23:B23"/>
    <mergeCell ref="E23:G23"/>
    <mergeCell ref="H15:H16"/>
    <mergeCell ref="A20:C20"/>
    <mergeCell ref="E20:H20"/>
    <mergeCell ref="A21:B21"/>
    <mergeCell ref="E21:G21"/>
    <mergeCell ref="A15:A16"/>
    <mergeCell ref="B15:B16"/>
    <mergeCell ref="C15:C16"/>
    <mergeCell ref="F15:F16"/>
    <mergeCell ref="H9:H10"/>
    <mergeCell ref="D12:E12"/>
    <mergeCell ref="B13:B14"/>
    <mergeCell ref="C13:C14"/>
    <mergeCell ref="F13:F14"/>
    <mergeCell ref="G13:G14"/>
    <mergeCell ref="H13:H14"/>
    <mergeCell ref="A9:A10"/>
    <mergeCell ref="B9:B10"/>
    <mergeCell ref="C9:C10"/>
    <mergeCell ref="F9:F10"/>
    <mergeCell ref="G5:G6"/>
    <mergeCell ref="A7:A8"/>
    <mergeCell ref="B7:B8"/>
    <mergeCell ref="C7:C8"/>
    <mergeCell ref="D7:E8"/>
    <mergeCell ref="F7:F8"/>
    <mergeCell ref="H7:H8"/>
    <mergeCell ref="D4:E4"/>
    <mergeCell ref="B5:B6"/>
    <mergeCell ref="C5:C6"/>
    <mergeCell ref="F5:F6"/>
    <mergeCell ref="H5:H6"/>
  </mergeCells>
  <phoneticPr fontId="5" type="noConversion"/>
  <conditionalFormatting sqref="A43:H45 D15:E16 D9:E10 A11:H14 A15:A16 G15:G16 E33:G38 A17:B31 A39:H40 A41:G42 H41 H33 A3:H6 A7:A10 G7:G10 D7 A38:C38 D17:H32 C17:C30 C32:C36">
    <cfRule type="expression" dxfId="139" priority="1" stopIfTrue="1">
      <formula>$J$1=1</formula>
    </cfRule>
  </conditionalFormatting>
  <conditionalFormatting sqref="H42 F15:F16 C15:C16 H36:H38 F7:F10 H7:H10 C7:C10">
    <cfRule type="cellIs" dxfId="138" priority="2" stopIfTrue="1" operator="greaterThan">
      <formula>0.01</formula>
    </cfRule>
    <cfRule type="expression" dxfId="137" priority="3" stopIfTrue="1">
      <formula>$J$1=1</formula>
    </cfRule>
  </conditionalFormatting>
  <conditionalFormatting sqref="I34:I38">
    <cfRule type="expression" dxfId="136" priority="4" stopIfTrue="1">
      <formula>$H$37=1</formula>
    </cfRule>
  </conditionalFormatting>
  <conditionalFormatting sqref="B15:B16 B7:B10">
    <cfRule type="expression" dxfId="135" priority="5" stopIfTrue="1">
      <formula>$J$1=1</formula>
    </cfRule>
    <cfRule type="cellIs" dxfId="134" priority="6" stopIfTrue="1" operator="greaterThan">
      <formula>0.01</formula>
    </cfRule>
  </conditionalFormatting>
  <conditionalFormatting sqref="H15:H16">
    <cfRule type="expression" dxfId="133" priority="7" stopIfTrue="1">
      <formula>$J$1=1</formula>
    </cfRule>
    <cfRule type="cellIs" dxfId="132" priority="8" stopIfTrue="1" operator="greaterThanOrEqual">
      <formula>0</formula>
    </cfRule>
  </conditionalFormatting>
  <dataValidations count="1">
    <dataValidation type="custom" allowBlank="1" showInputMessage="1" showErrorMessage="1" error="Page 5, Section B does not show you are applying for Tax Credits. Thus, input is not allowed." sqref="G16 D16 G10 D10 G8">
      <formula1>$I$1=1</formula1>
    </dataValidation>
  </dataValidations>
  <pageMargins left="0.75" right="0.5" top="0.5" bottom="0.5" header="0.5" footer="0.5"/>
  <pageSetup orientation="portrait" r:id="rId1"/>
  <headerFooter alignWithMargins="0">
    <oddFooter>&amp;C&amp;A</oddFooter>
  </headerFooter>
</worksheet>
</file>

<file path=xl/worksheets/sheet82.xml><?xml version="1.0" encoding="utf-8"?>
<worksheet xmlns="http://schemas.openxmlformats.org/spreadsheetml/2006/main" xmlns:r="http://schemas.openxmlformats.org/officeDocument/2006/relationships">
  <sheetPr>
    <pageSetUpPr autoPageBreaks="0"/>
  </sheetPr>
  <dimension ref="A1:L47"/>
  <sheetViews>
    <sheetView showGridLines="0" showRowColHeaders="0" workbookViewId="0">
      <selection sqref="A1:J1"/>
    </sheetView>
  </sheetViews>
  <sheetFormatPr defaultRowHeight="12.75"/>
  <cols>
    <col min="1" max="1" width="3.28515625" style="22" customWidth="1"/>
    <col min="2" max="2" width="7.28515625" style="22" customWidth="1"/>
    <col min="3" max="3" width="20" style="22" customWidth="1"/>
    <col min="4" max="4" width="14.7109375" style="22" customWidth="1"/>
    <col min="5" max="5" width="3" style="22" customWidth="1"/>
    <col min="6" max="6" width="6.42578125" style="22" customWidth="1"/>
    <col min="7" max="7" width="27.42578125" style="22" customWidth="1"/>
    <col min="8" max="8" width="14.7109375" style="22" customWidth="1"/>
    <col min="9" max="9" width="29.42578125" style="22" customWidth="1"/>
    <col min="10" max="16384" width="9.140625" style="22"/>
  </cols>
  <sheetData>
    <row r="1" spans="1:12" ht="15.75">
      <c r="A1" s="57"/>
      <c r="B1" s="365" t="s">
        <v>161</v>
      </c>
      <c r="C1" s="57"/>
      <c r="D1" s="57"/>
      <c r="E1" s="57"/>
      <c r="F1" s="57"/>
      <c r="G1" s="57"/>
      <c r="H1" s="57"/>
    </row>
    <row r="2" spans="1:12" ht="15" customHeight="1">
      <c r="B2" s="366"/>
    </row>
    <row r="3" spans="1:12" ht="28.5" customHeight="1">
      <c r="A3" s="367" t="s">
        <v>1674</v>
      </c>
      <c r="B3" s="1819" t="s">
        <v>1451</v>
      </c>
      <c r="C3" s="1820"/>
      <c r="D3" s="1820"/>
      <c r="E3" s="1820"/>
      <c r="F3" s="1820"/>
      <c r="G3" s="1820"/>
      <c r="H3" s="1820"/>
    </row>
    <row r="4" spans="1:12" ht="6" customHeight="1">
      <c r="B4" s="363"/>
    </row>
    <row r="5" spans="1:12" ht="15.75">
      <c r="B5" s="1818" t="s">
        <v>1452</v>
      </c>
      <c r="C5" s="1817"/>
      <c r="F5" s="1818" t="s">
        <v>1453</v>
      </c>
      <c r="G5" s="1818"/>
      <c r="H5" s="165"/>
    </row>
    <row r="6" spans="1:12" ht="15.75">
      <c r="B6" s="1816" t="s">
        <v>1454</v>
      </c>
      <c r="C6" s="1816"/>
      <c r="D6" s="370">
        <f>'10% Package Page 20'!D6</f>
        <v>0</v>
      </c>
      <c r="E6" s="165"/>
      <c r="F6" s="1816" t="s">
        <v>1455</v>
      </c>
      <c r="G6" s="1816"/>
      <c r="H6" s="370">
        <f>'10% Package Page 20'!H6</f>
        <v>0</v>
      </c>
    </row>
    <row r="7" spans="1:12" ht="15.75">
      <c r="B7" s="1816" t="s">
        <v>1456</v>
      </c>
      <c r="C7" s="1817"/>
      <c r="D7" s="370">
        <f>'10% Package Page 20'!D7</f>
        <v>0</v>
      </c>
      <c r="E7" s="165"/>
      <c r="F7" s="1816" t="s">
        <v>1457</v>
      </c>
      <c r="G7" s="1816"/>
      <c r="H7" s="370">
        <f>'10% Package Page 20'!H7</f>
        <v>0</v>
      </c>
    </row>
    <row r="8" spans="1:12" ht="15.75">
      <c r="B8" s="1816" t="s">
        <v>1458</v>
      </c>
      <c r="C8" s="1817"/>
      <c r="D8" s="370">
        <f>'10% Package Page 20'!D8</f>
        <v>0</v>
      </c>
      <c r="E8" s="165"/>
      <c r="F8" s="1816" t="s">
        <v>1459</v>
      </c>
      <c r="G8" s="1816"/>
      <c r="H8" s="370">
        <f>'10% Package Page 20'!H8</f>
        <v>0</v>
      </c>
    </row>
    <row r="9" spans="1:12" ht="15.75">
      <c r="B9" s="1816" t="s">
        <v>1460</v>
      </c>
      <c r="C9" s="1817"/>
      <c r="D9" s="370">
        <f>'10% Package Page 20'!D9</f>
        <v>0</v>
      </c>
      <c r="E9" s="165"/>
      <c r="F9" s="1816" t="s">
        <v>2119</v>
      </c>
      <c r="G9" s="1816"/>
      <c r="H9" s="370">
        <f>'10% Package Page 20'!H9</f>
        <v>0</v>
      </c>
    </row>
    <row r="10" spans="1:12" ht="15.75">
      <c r="B10" s="1816" t="s">
        <v>1461</v>
      </c>
      <c r="C10" s="1817"/>
      <c r="D10" s="370">
        <f>'10% Package Page 20'!D10</f>
        <v>0</v>
      </c>
      <c r="E10" s="165"/>
      <c r="F10" s="1816" t="s">
        <v>1462</v>
      </c>
      <c r="G10" s="1816"/>
      <c r="H10" s="370">
        <f>'10% Package Page 20'!H10</f>
        <v>0</v>
      </c>
    </row>
    <row r="11" spans="1:12" ht="15.75">
      <c r="B11" s="1816" t="s">
        <v>1463</v>
      </c>
      <c r="C11" s="1817"/>
      <c r="D11" s="370">
        <f>'10% Package Page 20'!D11</f>
        <v>0</v>
      </c>
      <c r="E11" s="165"/>
      <c r="F11" s="1816" t="s">
        <v>1464</v>
      </c>
      <c r="G11" s="1816"/>
      <c r="H11" s="370">
        <f>'10% Package Page 20'!H11</f>
        <v>0</v>
      </c>
    </row>
    <row r="12" spans="1:12" ht="15.75">
      <c r="B12" s="1816" t="s">
        <v>1465</v>
      </c>
      <c r="C12" s="1817"/>
      <c r="D12" s="370">
        <f>'10% Package Page 20'!D12</f>
        <v>0</v>
      </c>
      <c r="E12" s="165"/>
      <c r="F12" s="1816" t="s">
        <v>1466</v>
      </c>
      <c r="G12" s="1816"/>
      <c r="H12" s="370">
        <f>'10% Package Page 20'!H12</f>
        <v>0</v>
      </c>
    </row>
    <row r="13" spans="1:12" ht="15.75">
      <c r="B13" s="1816" t="s">
        <v>1467</v>
      </c>
      <c r="C13" s="1817"/>
      <c r="D13" s="370">
        <f>'10% Package Page 20'!D13</f>
        <v>0</v>
      </c>
      <c r="E13" s="165"/>
      <c r="F13" s="363" t="s">
        <v>356</v>
      </c>
      <c r="G13" s="531">
        <f>'10% Package Page 20'!G13</f>
        <v>0</v>
      </c>
      <c r="H13" s="370">
        <f>'10% Package Page 20'!H13</f>
        <v>0</v>
      </c>
    </row>
    <row r="14" spans="1:12" ht="15.75">
      <c r="B14" s="1816" t="s">
        <v>1468</v>
      </c>
      <c r="C14" s="1817"/>
      <c r="D14" s="370">
        <f>'10% Package Page 20'!D14</f>
        <v>0</v>
      </c>
      <c r="E14" s="165"/>
      <c r="F14" s="363" t="s">
        <v>356</v>
      </c>
      <c r="G14" s="531">
        <f>'10% Package Page 20'!G14</f>
        <v>0</v>
      </c>
      <c r="H14" s="370">
        <f>'10% Package Page 20'!H14</f>
        <v>0</v>
      </c>
      <c r="L14" s="40"/>
    </row>
    <row r="15" spans="1:12" ht="15.75">
      <c r="B15" s="1816" t="s">
        <v>18</v>
      </c>
      <c r="C15" s="1817"/>
      <c r="D15" s="370">
        <f>'10% Package Page 20'!D15</f>
        <v>0</v>
      </c>
      <c r="E15" s="165"/>
      <c r="F15" s="363"/>
      <c r="G15" s="364"/>
      <c r="H15" s="370">
        <f>'10% Package Page 20'!H15</f>
        <v>0</v>
      </c>
    </row>
    <row r="16" spans="1:12" ht="15.75" customHeight="1" thickBot="1">
      <c r="B16" s="363" t="s">
        <v>356</v>
      </c>
      <c r="C16" s="531">
        <f>'10% Package Page 20'!C16</f>
        <v>0</v>
      </c>
      <c r="D16" s="370">
        <f>'10% Package Page 20'!D16</f>
        <v>0</v>
      </c>
      <c r="E16" s="165"/>
      <c r="F16" s="363"/>
      <c r="G16" s="364"/>
      <c r="H16" s="370">
        <f>'10% Package Page 20'!H16</f>
        <v>0</v>
      </c>
    </row>
    <row r="17" spans="2:9" ht="32.25" customHeight="1" thickBot="1">
      <c r="B17" s="1821" t="s">
        <v>965</v>
      </c>
      <c r="C17" s="1823"/>
      <c r="D17" s="368">
        <f>SUM(D6:D16)</f>
        <v>0</v>
      </c>
      <c r="E17" s="165"/>
      <c r="F17" s="1821" t="s">
        <v>966</v>
      </c>
      <c r="G17" s="1822"/>
      <c r="H17" s="362">
        <f>SUM(H5:H14)</f>
        <v>0</v>
      </c>
    </row>
    <row r="18" spans="2:9" ht="6" customHeight="1">
      <c r="B18" s="363"/>
    </row>
    <row r="19" spans="2:9" ht="15.75">
      <c r="B19" s="1818" t="s">
        <v>19</v>
      </c>
      <c r="C19" s="1817"/>
      <c r="D19" s="1817"/>
      <c r="F19" s="1818" t="s">
        <v>20</v>
      </c>
      <c r="G19" s="1818"/>
    </row>
    <row r="20" spans="2:9" ht="15.75">
      <c r="B20" s="1816" t="s">
        <v>21</v>
      </c>
      <c r="C20" s="1816"/>
      <c r="D20" s="370">
        <f>'10% Package Page 20'!D20</f>
        <v>0</v>
      </c>
      <c r="F20" s="1816" t="s">
        <v>22</v>
      </c>
      <c r="G20" s="1816"/>
      <c r="H20" s="370">
        <f>'10% Package Page 20'!H20</f>
        <v>0</v>
      </c>
    </row>
    <row r="21" spans="2:9" ht="15.75">
      <c r="B21" s="1816" t="s">
        <v>23</v>
      </c>
      <c r="C21" s="1817"/>
      <c r="D21" s="370">
        <f>'10% Package Page 20'!D21</f>
        <v>0</v>
      </c>
      <c r="F21" s="1816" t="s">
        <v>24</v>
      </c>
      <c r="G21" s="1816"/>
      <c r="H21" s="370">
        <f>'10% Package Page 20'!H21</f>
        <v>0</v>
      </c>
    </row>
    <row r="22" spans="2:9" ht="15.75">
      <c r="B22" s="1816" t="s">
        <v>874</v>
      </c>
      <c r="C22" s="1817"/>
      <c r="D22" s="370">
        <v>0</v>
      </c>
      <c r="F22" s="1816" t="s">
        <v>875</v>
      </c>
      <c r="G22" s="1816"/>
      <c r="H22" s="370">
        <f>'10% Package Page 20'!H22</f>
        <v>0</v>
      </c>
    </row>
    <row r="23" spans="2:9" ht="15.75">
      <c r="B23" s="1816" t="s">
        <v>876</v>
      </c>
      <c r="C23" s="1817"/>
      <c r="D23" s="370">
        <f>'10% Package Page 20'!D23</f>
        <v>0</v>
      </c>
      <c r="F23" s="1816" t="s">
        <v>877</v>
      </c>
      <c r="G23" s="1816"/>
      <c r="H23" s="370">
        <f>'10% Package Page 20'!H23</f>
        <v>0</v>
      </c>
    </row>
    <row r="24" spans="2:9" ht="15.75">
      <c r="B24" s="1816" t="s">
        <v>878</v>
      </c>
      <c r="C24" s="1817"/>
      <c r="D24" s="370">
        <f>'10% Package Page 20'!D24</f>
        <v>0</v>
      </c>
      <c r="F24" s="363" t="s">
        <v>356</v>
      </c>
      <c r="G24" s="531">
        <f>'10% Package Page 20'!G24</f>
        <v>0</v>
      </c>
      <c r="H24" s="370">
        <f>'10% Package Page 20'!H24</f>
        <v>0</v>
      </c>
    </row>
    <row r="25" spans="2:9" ht="15.75">
      <c r="B25" s="1816" t="s">
        <v>879</v>
      </c>
      <c r="C25" s="1817"/>
      <c r="D25" s="370">
        <f>'10% Package Page 20'!D25</f>
        <v>0</v>
      </c>
      <c r="F25" s="363" t="s">
        <v>356</v>
      </c>
      <c r="G25" s="531">
        <f>'10% Package Page 20'!G25</f>
        <v>0</v>
      </c>
      <c r="H25" s="370">
        <f>'10% Package Page 20'!H25</f>
        <v>0</v>
      </c>
    </row>
    <row r="26" spans="2:9" ht="13.5">
      <c r="B26" s="1816" t="s">
        <v>880</v>
      </c>
      <c r="C26" s="1817"/>
      <c r="D26" s="370">
        <f>'10% Package Page 20'!D26</f>
        <v>0</v>
      </c>
    </row>
    <row r="27" spans="2:9" ht="15.75" customHeight="1" thickBot="1">
      <c r="B27" s="364" t="s">
        <v>356</v>
      </c>
      <c r="C27" s="531">
        <f>'10% Package Page 20'!C27</f>
        <v>0</v>
      </c>
      <c r="D27" s="370">
        <f>'10% Package Page 20'!D27</f>
        <v>0</v>
      </c>
    </row>
    <row r="28" spans="2:9" ht="32.25" customHeight="1" thickBot="1">
      <c r="B28" s="1825" t="s">
        <v>1548</v>
      </c>
      <c r="C28" s="1826"/>
      <c r="D28" s="368">
        <f>SUM(D20:D27)</f>
        <v>0</v>
      </c>
      <c r="F28" s="1821" t="s">
        <v>967</v>
      </c>
      <c r="G28" s="1822"/>
      <c r="H28" s="362">
        <f>SUM(H20:H25)</f>
        <v>0</v>
      </c>
    </row>
    <row r="29" spans="2:9" ht="6" customHeight="1">
      <c r="B29" s="363"/>
    </row>
    <row r="30" spans="2:9" ht="6" customHeight="1">
      <c r="B30" s="363"/>
    </row>
    <row r="31" spans="2:9" ht="15.75">
      <c r="B31" s="50" t="s">
        <v>881</v>
      </c>
      <c r="C31" s="363"/>
      <c r="H31" s="165">
        <f>D17+H17+H28+D28</f>
        <v>0</v>
      </c>
      <c r="I31" s="807" t="e">
        <f>Checks!F7</f>
        <v>#DIV/0!</v>
      </c>
    </row>
    <row r="32" spans="2:9" ht="6" customHeight="1">
      <c r="B32" s="50"/>
    </row>
    <row r="33" spans="1:10" ht="15.75">
      <c r="B33" s="50" t="s">
        <v>882</v>
      </c>
      <c r="C33" s="363"/>
      <c r="H33" s="370">
        <f>'10% Package Page 20'!H33</f>
        <v>0</v>
      </c>
    </row>
    <row r="34" spans="1:10" ht="6" customHeight="1">
      <c r="B34" s="50"/>
      <c r="I34" s="2281" t="e">
        <f>"Annual Operating Expense Per Unit Exceed Limit of $ " &amp;J36</f>
        <v>#DIV/0!</v>
      </c>
    </row>
    <row r="35" spans="1:10" ht="15.75">
      <c r="B35" s="50" t="s">
        <v>1524</v>
      </c>
      <c r="C35" s="363"/>
      <c r="H35" s="766" t="e">
        <f>(H31/('Final Package Page 8'!C31+'Final Package Page 8'!C52))/12</f>
        <v>#DIV/0!</v>
      </c>
      <c r="I35" s="2281"/>
    </row>
    <row r="36" spans="1:10" ht="6" customHeight="1">
      <c r="B36" s="50"/>
      <c r="I36" s="2281"/>
      <c r="J36" s="807" t="e">
        <f>ROUND(I31,2)</f>
        <v>#DIV/0!</v>
      </c>
    </row>
    <row r="37" spans="1:10" ht="15.75">
      <c r="B37" s="50" t="s">
        <v>1547</v>
      </c>
      <c r="C37" s="363"/>
      <c r="H37" s="370">
        <f>'10% Package Page 20'!H37</f>
        <v>0</v>
      </c>
      <c r="I37" s="2281"/>
      <c r="J37" s="808"/>
    </row>
    <row r="38" spans="1:10" ht="6" customHeight="1">
      <c r="B38" s="363"/>
    </row>
    <row r="39" spans="1:10" ht="15">
      <c r="A39" s="369" t="s">
        <v>682</v>
      </c>
      <c r="B39" s="1304"/>
      <c r="C39" s="1304"/>
      <c r="D39" s="1304"/>
    </row>
    <row r="40" spans="1:10" ht="15">
      <c r="A40" s="1305" t="s">
        <v>683</v>
      </c>
      <c r="B40" s="1304"/>
      <c r="C40" s="1304"/>
      <c r="D40" s="1304"/>
      <c r="I40" s="807" t="e">
        <f>Checks!F7</f>
        <v>#DIV/0!</v>
      </c>
    </row>
    <row r="41" spans="1:10" ht="15">
      <c r="A41" s="369" t="s">
        <v>1549</v>
      </c>
      <c r="B41" s="1304"/>
      <c r="C41" s="1304"/>
      <c r="D41" s="1304"/>
    </row>
    <row r="42" spans="1:10" ht="15">
      <c r="B42" s="369"/>
      <c r="G42" s="682" t="s">
        <v>686</v>
      </c>
    </row>
    <row r="43" spans="1:10">
      <c r="A43" s="63"/>
      <c r="B43" s="57"/>
      <c r="C43" s="1815" t="s">
        <v>684</v>
      </c>
      <c r="D43" s="1815"/>
      <c r="E43" s="241"/>
      <c r="F43" s="241"/>
      <c r="G43" s="1306" t="s">
        <v>685</v>
      </c>
      <c r="H43" s="241"/>
    </row>
    <row r="44" spans="1:10">
      <c r="C44" s="1814" t="s">
        <v>687</v>
      </c>
      <c r="D44" s="1814"/>
      <c r="G44" s="1307">
        <v>370</v>
      </c>
    </row>
    <row r="45" spans="1:10">
      <c r="C45" s="1814" t="s">
        <v>688</v>
      </c>
      <c r="D45" s="1814"/>
      <c r="G45" s="1307">
        <v>350</v>
      </c>
    </row>
    <row r="46" spans="1:10">
      <c r="C46" s="1814" t="s">
        <v>689</v>
      </c>
      <c r="D46" s="1814"/>
      <c r="G46" s="1307">
        <v>330</v>
      </c>
    </row>
    <row r="47" spans="1:10">
      <c r="C47" s="1814" t="s">
        <v>690</v>
      </c>
      <c r="D47" s="1814"/>
      <c r="G47" s="1307">
        <v>320</v>
      </c>
    </row>
  </sheetData>
  <sheetProtection password="FEF7" sheet="1" objects="1" scenarios="1"/>
  <mergeCells count="43">
    <mergeCell ref="F20:G20"/>
    <mergeCell ref="B26:C26"/>
    <mergeCell ref="B28:C28"/>
    <mergeCell ref="F28:G28"/>
    <mergeCell ref="B23:C23"/>
    <mergeCell ref="F23:G23"/>
    <mergeCell ref="B24:C24"/>
    <mergeCell ref="B25:C25"/>
    <mergeCell ref="B7:C7"/>
    <mergeCell ref="F7:G7"/>
    <mergeCell ref="B8:C8"/>
    <mergeCell ref="F8:G8"/>
    <mergeCell ref="B13:C13"/>
    <mergeCell ref="B11:C11"/>
    <mergeCell ref="F11:G11"/>
    <mergeCell ref="B12:C12"/>
    <mergeCell ref="F12:G12"/>
    <mergeCell ref="C47:D47"/>
    <mergeCell ref="B9:C9"/>
    <mergeCell ref="F9:G9"/>
    <mergeCell ref="B10:C10"/>
    <mergeCell ref="F10:G10"/>
    <mergeCell ref="B14:C14"/>
    <mergeCell ref="B15:C15"/>
    <mergeCell ref="B17:C17"/>
    <mergeCell ref="B21:C21"/>
    <mergeCell ref="F21:G21"/>
    <mergeCell ref="B22:C22"/>
    <mergeCell ref="F22:G22"/>
    <mergeCell ref="F17:G17"/>
    <mergeCell ref="B19:D19"/>
    <mergeCell ref="F19:G19"/>
    <mergeCell ref="B20:C20"/>
    <mergeCell ref="B3:H3"/>
    <mergeCell ref="B5:C5"/>
    <mergeCell ref="F5:G5"/>
    <mergeCell ref="B6:C6"/>
    <mergeCell ref="F6:G6"/>
    <mergeCell ref="I34:I37"/>
    <mergeCell ref="C43:D43"/>
    <mergeCell ref="C44:D44"/>
    <mergeCell ref="C45:D45"/>
    <mergeCell ref="C46:D46"/>
  </mergeCells>
  <phoneticPr fontId="5" type="noConversion"/>
  <conditionalFormatting sqref="H35">
    <cfRule type="cellIs" dxfId="131" priority="1" stopIfTrue="1" operator="greaterThan">
      <formula>0.01</formula>
    </cfRule>
  </conditionalFormatting>
  <conditionalFormatting sqref="I34">
    <cfRule type="expression" dxfId="130" priority="2" stopIfTrue="1">
      <formula>$H$35&gt;$I$40</formula>
    </cfRule>
  </conditionalFormatting>
  <pageMargins left="0.5" right="0.5" top="0.75" bottom="0.75" header="0.5" footer="0.5"/>
  <pageSetup orientation="portrait" r:id="rId1"/>
  <headerFooter alignWithMargins="0">
    <oddFooter>&amp;C&amp;A</oddFooter>
  </headerFooter>
</worksheet>
</file>

<file path=xl/worksheets/sheet83.xml><?xml version="1.0" encoding="utf-8"?>
<worksheet xmlns="http://schemas.openxmlformats.org/spreadsheetml/2006/main" xmlns:r="http://schemas.openxmlformats.org/officeDocument/2006/relationships">
  <sheetPr>
    <pageSetUpPr autoPageBreaks="0"/>
  </sheetPr>
  <dimension ref="A1:Q43"/>
  <sheetViews>
    <sheetView showGridLines="0" showRowColHeaders="0" workbookViewId="0">
      <selection sqref="A1:J1"/>
    </sheetView>
  </sheetViews>
  <sheetFormatPr defaultRowHeight="12.75"/>
  <cols>
    <col min="1" max="2" width="5.28515625" style="34" customWidth="1"/>
    <col min="3" max="3" width="15.28515625" style="34" customWidth="1"/>
    <col min="4" max="4" width="3.7109375" style="34" customWidth="1"/>
    <col min="5" max="6" width="5.5703125" style="34" customWidth="1"/>
    <col min="7" max="7" width="9.140625" style="34"/>
    <col min="8" max="8" width="3.7109375" style="34" customWidth="1"/>
    <col min="9" max="9" width="6.7109375" style="34" customWidth="1"/>
    <col min="10" max="10" width="9.140625" style="34"/>
    <col min="11" max="11" width="3.7109375" style="34" customWidth="1"/>
    <col min="12" max="12" width="6.42578125" style="34" customWidth="1"/>
    <col min="13" max="13" width="3.7109375" style="34" customWidth="1"/>
    <col min="14" max="14" width="14.140625" style="34" customWidth="1"/>
    <col min="15" max="17" width="9.140625" style="801"/>
    <col min="18" max="16384" width="9.140625" style="34"/>
  </cols>
  <sheetData>
    <row r="1" spans="1:16" ht="15.75">
      <c r="A1" s="83" t="s">
        <v>162</v>
      </c>
      <c r="B1" s="15"/>
      <c r="C1" s="15"/>
      <c r="D1" s="15"/>
      <c r="E1" s="15"/>
      <c r="F1" s="15"/>
      <c r="G1" s="15"/>
      <c r="H1" s="15"/>
      <c r="I1" s="15"/>
      <c r="J1" s="15"/>
      <c r="K1" s="15"/>
      <c r="L1" s="15"/>
      <c r="M1" s="15"/>
      <c r="N1" s="15"/>
      <c r="O1" s="426">
        <f>'Page 5'!AB10</f>
        <v>0</v>
      </c>
      <c r="P1" s="426">
        <f>'Page 5'!AC10</f>
        <v>0</v>
      </c>
    </row>
    <row r="2" spans="1:16" ht="15.6" customHeight="1">
      <c r="A2" s="10"/>
      <c r="O2" s="426"/>
      <c r="P2" s="426"/>
    </row>
    <row r="3" spans="1:16" ht="15.6" customHeight="1">
      <c r="A3" s="10" t="s">
        <v>65</v>
      </c>
      <c r="O3" s="426"/>
      <c r="P3" s="426"/>
    </row>
    <row r="4" spans="1:16" ht="15.6" customHeight="1">
      <c r="A4" s="10"/>
      <c r="O4" s="426">
        <f>IF(M5="",0,1)</f>
        <v>0</v>
      </c>
      <c r="P4" s="426"/>
    </row>
    <row r="5" spans="1:16" ht="15.6" customHeight="1">
      <c r="A5" s="10" t="s">
        <v>1674</v>
      </c>
      <c r="B5" s="10" t="s">
        <v>864</v>
      </c>
      <c r="C5" s="8"/>
      <c r="G5" s="8"/>
      <c r="J5" s="540" t="s">
        <v>1916</v>
      </c>
      <c r="K5" s="2170" t="str">
        <f>'10% Package Page 21'!K5</f>
        <v>No</v>
      </c>
      <c r="L5" s="2171"/>
      <c r="M5" s="758"/>
      <c r="N5" s="181"/>
      <c r="O5" s="426" t="s">
        <v>194</v>
      </c>
      <c r="P5" s="426"/>
    </row>
    <row r="6" spans="1:16" ht="15.6" customHeight="1">
      <c r="B6" s="10" t="s">
        <v>865</v>
      </c>
      <c r="C6" s="10"/>
      <c r="F6" s="1832">
        <f>'10% Package Page 21'!F6</f>
        <v>0</v>
      </c>
      <c r="G6" s="1832"/>
      <c r="H6" s="1832"/>
      <c r="J6" s="10" t="s">
        <v>866</v>
      </c>
      <c r="M6" s="1832">
        <f>'10% Package Page 21'!M6</f>
        <v>0</v>
      </c>
      <c r="N6" s="1832"/>
      <c r="O6" s="426" t="s">
        <v>193</v>
      </c>
      <c r="P6" s="426"/>
    </row>
    <row r="7" spans="1:16" ht="15.6" customHeight="1">
      <c r="A7" s="10"/>
      <c r="O7" s="426"/>
      <c r="P7" s="426"/>
    </row>
    <row r="8" spans="1:16" ht="15.6" customHeight="1">
      <c r="A8" s="10" t="s">
        <v>2023</v>
      </c>
      <c r="B8" s="10" t="s">
        <v>867</v>
      </c>
      <c r="D8" s="8"/>
      <c r="H8" s="8"/>
      <c r="J8" s="540" t="s">
        <v>1916</v>
      </c>
      <c r="K8" s="2170" t="str">
        <f>'10% Package Page 21'!K8</f>
        <v>Yes</v>
      </c>
      <c r="L8" s="2171"/>
      <c r="M8" s="758"/>
      <c r="N8" s="181"/>
    </row>
    <row r="9" spans="1:16" ht="15.6" customHeight="1">
      <c r="B9" s="373" t="s">
        <v>271</v>
      </c>
      <c r="C9" s="1833" t="s">
        <v>1939</v>
      </c>
      <c r="D9" s="1834"/>
      <c r="E9" s="1834"/>
      <c r="F9" s="1834"/>
      <c r="G9" s="1834"/>
      <c r="H9" s="1834"/>
      <c r="I9" s="1834"/>
      <c r="J9" s="1834"/>
      <c r="K9" s="1834"/>
      <c r="L9" s="1834"/>
      <c r="M9" s="1834"/>
      <c r="N9" s="1834"/>
    </row>
    <row r="10" spans="1:16" ht="15.6" customHeight="1">
      <c r="B10" s="372" t="s">
        <v>272</v>
      </c>
      <c r="C10" s="10" t="s">
        <v>868</v>
      </c>
      <c r="K10" s="873" t="s">
        <v>134</v>
      </c>
      <c r="L10" s="426"/>
      <c r="M10" s="873" t="s">
        <v>136</v>
      </c>
      <c r="N10" s="426"/>
    </row>
    <row r="11" spans="1:16" ht="15.6" customHeight="1">
      <c r="B11" s="10" t="s">
        <v>869</v>
      </c>
      <c r="D11" s="1830" t="str">
        <f>'10% Package Page 21'!D11</f>
        <v>Public</v>
      </c>
      <c r="E11" s="1447"/>
      <c r="F11" s="1447"/>
      <c r="G11" s="1447"/>
      <c r="H11" s="758"/>
      <c r="J11" s="10"/>
      <c r="K11" s="873" t="s">
        <v>1809</v>
      </c>
      <c r="L11" s="426"/>
      <c r="M11" s="873" t="s">
        <v>135</v>
      </c>
      <c r="N11" s="426"/>
    </row>
    <row r="12" spans="1:16" ht="15.6" customHeight="1">
      <c r="B12" s="10" t="s">
        <v>870</v>
      </c>
      <c r="D12" s="1835" t="str">
        <f>'10% Package Page 21'!D12</f>
        <v>Corporations</v>
      </c>
      <c r="E12" s="1460"/>
      <c r="F12" s="1460"/>
      <c r="G12" s="1460"/>
      <c r="H12" s="758"/>
      <c r="J12" s="10"/>
    </row>
    <row r="13" spans="1:16" ht="15.6" customHeight="1">
      <c r="A13" s="10"/>
    </row>
    <row r="14" spans="1:16" ht="15.6" customHeight="1">
      <c r="A14" s="10" t="s">
        <v>1878</v>
      </c>
      <c r="B14" s="1657" t="s">
        <v>1879</v>
      </c>
      <c r="C14" s="1580"/>
      <c r="D14" s="1580"/>
      <c r="E14" s="1580"/>
      <c r="F14" s="1580"/>
      <c r="G14" s="1580"/>
      <c r="H14" s="1580"/>
      <c r="I14" s="1580"/>
      <c r="J14" s="1580"/>
      <c r="K14" s="1580"/>
      <c r="L14" s="1580"/>
      <c r="M14" s="1580"/>
      <c r="N14" s="1580"/>
    </row>
    <row r="15" spans="1:16" ht="15.6" customHeight="1">
      <c r="B15" s="10" t="s">
        <v>1715</v>
      </c>
      <c r="L15" s="1829">
        <f>'Final Package Page 4'!M9</f>
        <v>0</v>
      </c>
      <c r="M15" s="1829"/>
      <c r="N15" s="1829"/>
    </row>
    <row r="16" spans="1:16" ht="15.6" customHeight="1">
      <c r="B16" s="10" t="s">
        <v>1806</v>
      </c>
      <c r="E16" s="10"/>
      <c r="F16" s="10"/>
      <c r="G16" s="10"/>
      <c r="L16" s="1"/>
      <c r="M16" s="1" t="s">
        <v>1437</v>
      </c>
      <c r="N16" s="6">
        <v>10</v>
      </c>
    </row>
    <row r="17" spans="1:14" ht="15.6" customHeight="1">
      <c r="B17" s="10" t="s">
        <v>331</v>
      </c>
      <c r="E17" s="10"/>
      <c r="F17" s="10"/>
      <c r="H17" s="10"/>
      <c r="L17" s="1829">
        <f>N16*L15</f>
        <v>0</v>
      </c>
      <c r="M17" s="1829"/>
      <c r="N17" s="1829"/>
    </row>
    <row r="18" spans="1:14" ht="15.6" customHeight="1">
      <c r="B18" s="10" t="s">
        <v>332</v>
      </c>
    </row>
    <row r="19" spans="1:14" ht="15.6" customHeight="1">
      <c r="C19" s="10" t="s">
        <v>333</v>
      </c>
      <c r="I19" s="1832">
        <f>'10% Package Page 21'!I19</f>
        <v>0</v>
      </c>
      <c r="J19" s="1832"/>
    </row>
    <row r="20" spans="1:14" ht="15.6" customHeight="1">
      <c r="C20" s="10" t="s">
        <v>334</v>
      </c>
      <c r="I20" s="1832">
        <f>'10% Package Page 21'!I20</f>
        <v>0</v>
      </c>
      <c r="J20" s="1832"/>
    </row>
    <row r="21" spans="1:14" ht="15.6" customHeight="1">
      <c r="C21" s="10" t="s">
        <v>335</v>
      </c>
      <c r="I21" s="1832">
        <f>'10% Package Page 21'!I21</f>
        <v>0</v>
      </c>
      <c r="J21" s="1832"/>
    </row>
    <row r="22" spans="1:14" ht="15.6" customHeight="1">
      <c r="C22" s="10" t="s">
        <v>1512</v>
      </c>
      <c r="I22" s="1832">
        <f>'10% Package Page 21'!I22</f>
        <v>0</v>
      </c>
      <c r="J22" s="1832"/>
    </row>
    <row r="23" spans="1:14" ht="15.6" customHeight="1">
      <c r="C23" s="10" t="s">
        <v>336</v>
      </c>
      <c r="I23" s="1832">
        <f>'10% Package Page 21'!I23</f>
        <v>0</v>
      </c>
      <c r="J23" s="1832"/>
    </row>
    <row r="24" spans="1:14" ht="15.6" customHeight="1">
      <c r="C24" s="10" t="s">
        <v>337</v>
      </c>
      <c r="I24" s="1832">
        <f>'10% Package Page 21'!I24</f>
        <v>0</v>
      </c>
      <c r="J24" s="1832"/>
    </row>
    <row r="25" spans="1:14" ht="15.6" customHeight="1">
      <c r="C25" s="10" t="s">
        <v>284</v>
      </c>
      <c r="E25" s="1458">
        <f>'10% Package Page 21'!E25:H25</f>
        <v>0</v>
      </c>
      <c r="F25" s="1458"/>
      <c r="G25" s="1458"/>
      <c r="H25" s="1458"/>
      <c r="I25" s="1832">
        <f>'10% Package Page 21'!I25</f>
        <v>0</v>
      </c>
      <c r="J25" s="1832"/>
    </row>
    <row r="26" spans="1:14" ht="15.6" customHeight="1">
      <c r="B26" s="10" t="s">
        <v>338</v>
      </c>
      <c r="C26" s="10"/>
      <c r="D26" s="10"/>
      <c r="L26" s="1829">
        <f>-(SUM(I19:J25))</f>
        <v>0</v>
      </c>
      <c r="M26" s="1829"/>
      <c r="N26" s="1829"/>
    </row>
    <row r="27" spans="1:14" ht="15.6" customHeight="1">
      <c r="A27" s="10"/>
      <c r="L27" s="1"/>
      <c r="M27" s="1"/>
      <c r="N27" s="1"/>
    </row>
    <row r="28" spans="1:14" ht="15.6" customHeight="1">
      <c r="B28" s="10" t="s">
        <v>339</v>
      </c>
      <c r="C28" s="10"/>
      <c r="D28" s="10"/>
      <c r="E28" s="10"/>
      <c r="F28" s="10"/>
      <c r="L28" s="1829">
        <f>L17+L26</f>
        <v>0</v>
      </c>
      <c r="M28" s="1829"/>
      <c r="N28" s="1829"/>
    </row>
    <row r="29" spans="1:14" ht="15.6" customHeight="1">
      <c r="N29" s="374" t="s">
        <v>1434</v>
      </c>
    </row>
    <row r="30" spans="1:14" ht="15.6" customHeight="1">
      <c r="A30" s="10"/>
    </row>
    <row r="31" spans="1:14" ht="15.6" customHeight="1">
      <c r="B31" s="10" t="s">
        <v>1072</v>
      </c>
      <c r="I31" s="1829">
        <f>L28</f>
        <v>0</v>
      </c>
      <c r="J31" s="1829"/>
    </row>
    <row r="32" spans="1:14" ht="15.6" customHeight="1">
      <c r="B32" s="10" t="s">
        <v>1386</v>
      </c>
      <c r="C32" s="371"/>
      <c r="I32" s="1829">
        <f>L17</f>
        <v>0</v>
      </c>
      <c r="J32" s="1829"/>
    </row>
    <row r="33" spans="1:17" ht="15.6" customHeight="1">
      <c r="B33" s="10" t="s">
        <v>130</v>
      </c>
      <c r="C33" s="10"/>
      <c r="I33" s="1831" t="e">
        <f>I31/I32</f>
        <v>#DIV/0!</v>
      </c>
      <c r="J33" s="1831"/>
      <c r="K33" s="10"/>
    </row>
    <row r="34" spans="1:17" ht="15.6" customHeight="1">
      <c r="A34" s="10"/>
    </row>
    <row r="35" spans="1:17" ht="15.6" customHeight="1">
      <c r="A35" s="10" t="s">
        <v>957</v>
      </c>
      <c r="B35" s="34" t="s">
        <v>337</v>
      </c>
    </row>
    <row r="36" spans="1:17" ht="15.6" customHeight="1">
      <c r="A36" s="10"/>
      <c r="B36" s="10" t="s">
        <v>638</v>
      </c>
      <c r="D36" s="1511" t="str">
        <f>'10% Package Page 21'!D36</f>
        <v>Jim Bridger Capital Adventures</v>
      </c>
      <c r="E36" s="1511"/>
      <c r="F36" s="1511"/>
      <c r="G36" s="1511"/>
      <c r="H36" s="1511"/>
      <c r="I36" s="1511"/>
      <c r="J36" s="1511"/>
      <c r="K36" s="1511"/>
      <c r="L36" s="1511"/>
      <c r="M36" s="1511"/>
      <c r="N36" s="1511"/>
    </row>
    <row r="37" spans="1:17" ht="15.6" customHeight="1">
      <c r="B37" s="10" t="s">
        <v>133</v>
      </c>
      <c r="D37" s="1511" t="str">
        <f>'10% Package Page 21'!D37</f>
        <v>James F. Bridger</v>
      </c>
      <c r="E37" s="1511"/>
      <c r="F37" s="1511"/>
      <c r="G37" s="1511"/>
      <c r="H37" s="1511"/>
      <c r="I37" s="1511"/>
      <c r="J37" s="1511"/>
      <c r="K37" s="1511"/>
      <c r="L37" s="1511"/>
      <c r="M37" s="1511"/>
      <c r="N37" s="1511"/>
    </row>
    <row r="38" spans="1:17" ht="15.6" customHeight="1">
      <c r="B38" s="10" t="s">
        <v>466</v>
      </c>
      <c r="D38" s="1511" t="str">
        <f>'10% Package Page 21'!D38</f>
        <v>1881 Upper Missouri Way</v>
      </c>
      <c r="E38" s="1511"/>
      <c r="F38" s="1511"/>
      <c r="G38" s="1511"/>
      <c r="H38" s="1511"/>
      <c r="I38" s="1511"/>
      <c r="J38" s="1511"/>
      <c r="K38" s="1511"/>
      <c r="L38" s="1511"/>
      <c r="M38" s="1511"/>
      <c r="N38" s="1511"/>
    </row>
    <row r="39" spans="1:17" ht="15.6" customHeight="1">
      <c r="B39" s="10" t="s">
        <v>1677</v>
      </c>
      <c r="C39" s="1511" t="str">
        <f>'10% Package Page 21'!C39:D39</f>
        <v>Kansas City</v>
      </c>
      <c r="D39" s="1511"/>
      <c r="E39" s="10" t="s">
        <v>974</v>
      </c>
      <c r="F39" s="532" t="str">
        <f>'10% Package Page 21'!F39</f>
        <v>MO</v>
      </c>
      <c r="G39" s="14"/>
      <c r="H39" s="80" t="s">
        <v>1679</v>
      </c>
      <c r="I39" s="1827">
        <f>'10% Package Page 21'!I39:J39</f>
        <v>63572</v>
      </c>
      <c r="J39" s="1827"/>
      <c r="L39" s="80" t="s">
        <v>976</v>
      </c>
      <c r="M39" s="1827" t="str">
        <f>'10% Package Page 21'!M39:N39</f>
        <v>218-562-5555</v>
      </c>
      <c r="N39" s="1827"/>
    </row>
    <row r="40" spans="1:17" ht="15.6" customHeight="1">
      <c r="A40" s="10"/>
    </row>
    <row r="41" spans="1:17" ht="15.6" customHeight="1"/>
    <row r="42" spans="1:17" s="22" customFormat="1">
      <c r="A42" s="63"/>
      <c r="B42" s="57"/>
      <c r="C42" s="57"/>
      <c r="D42" s="57"/>
      <c r="E42" s="57"/>
      <c r="F42" s="57"/>
      <c r="G42" s="57"/>
      <c r="H42" s="57"/>
      <c r="I42" s="57"/>
      <c r="J42" s="57"/>
      <c r="K42" s="57"/>
      <c r="L42" s="57"/>
      <c r="M42" s="57"/>
      <c r="N42" s="57"/>
      <c r="O42" s="935"/>
      <c r="P42" s="935"/>
      <c r="Q42" s="935"/>
    </row>
    <row r="43" spans="1:17" ht="15.6" customHeight="1"/>
  </sheetData>
  <sheetProtection password="FEF7" sheet="1" objects="1" scenarios="1"/>
  <mergeCells count="29">
    <mergeCell ref="D38:N38"/>
    <mergeCell ref="C39:D39"/>
    <mergeCell ref="I39:J39"/>
    <mergeCell ref="M39:N39"/>
    <mergeCell ref="E25:H25"/>
    <mergeCell ref="I25:J25"/>
    <mergeCell ref="L26:N26"/>
    <mergeCell ref="L28:N28"/>
    <mergeCell ref="I31:J31"/>
    <mergeCell ref="I32:J32"/>
    <mergeCell ref="I33:J33"/>
    <mergeCell ref="D36:N36"/>
    <mergeCell ref="D37:N37"/>
    <mergeCell ref="I22:J22"/>
    <mergeCell ref="I23:J23"/>
    <mergeCell ref="I24:J24"/>
    <mergeCell ref="L17:N17"/>
    <mergeCell ref="I19:J19"/>
    <mergeCell ref="I20:J20"/>
    <mergeCell ref="K5:L5"/>
    <mergeCell ref="F6:H6"/>
    <mergeCell ref="M6:N6"/>
    <mergeCell ref="K8:L8"/>
    <mergeCell ref="I21:J21"/>
    <mergeCell ref="L15:N15"/>
    <mergeCell ref="C9:N9"/>
    <mergeCell ref="D11:G11"/>
    <mergeCell ref="D12:G12"/>
    <mergeCell ref="B14:N14"/>
  </mergeCells>
  <phoneticPr fontId="5" type="noConversion"/>
  <conditionalFormatting sqref="A1:A32 L1:L4 B1:K5 M1:N5 J7:N7 M8:N8 J8:K8 B7:I8 B13:J32 I34:J36 A33:C41 D33:H36 K13:N36 D37:N41">
    <cfRule type="expression" dxfId="129" priority="1" stopIfTrue="1">
      <formula>$P$1=1</formula>
    </cfRule>
  </conditionalFormatting>
  <conditionalFormatting sqref="I33:J33">
    <cfRule type="cellIs" dxfId="128" priority="2" stopIfTrue="1" operator="greaterThan">
      <formula>0.0000001</formula>
    </cfRule>
    <cfRule type="expression" dxfId="127" priority="3" stopIfTrue="1">
      <formula>$P$1=1</formula>
    </cfRule>
  </conditionalFormatting>
  <conditionalFormatting sqref="B6:N6">
    <cfRule type="expression" dxfId="126" priority="4" stopIfTrue="1">
      <formula>$P$1=1</formula>
    </cfRule>
    <cfRule type="expression" dxfId="125" priority="5" stopIfTrue="1">
      <formula>$K$5="No"</formula>
    </cfRule>
  </conditionalFormatting>
  <conditionalFormatting sqref="B10:N12">
    <cfRule type="expression" dxfId="124" priority="6" stopIfTrue="1">
      <formula>$K$8="No"</formula>
    </cfRule>
  </conditionalFormatting>
  <dataValidations count="4">
    <dataValidation type="custom" allowBlank="1" showInputMessage="1" showErrorMessage="1" error="Page 5, Section B does not show you are applying for Tax Credits. Thus, input is not allowed." sqref="M5 D36:N38 M39:N39 I39:J39 F39 C39:D39 I19:J24 E25:J25 M8 H11:H12 M6:N6 F6:H6">
      <formula1>$O$1=1</formula1>
    </dataValidation>
    <dataValidation type="list" allowBlank="1" showInputMessage="1" showErrorMessage="1" error="Page 5, Section B does not show you are applying for Tax Credits. Thus, input is not allowed." prompt="Please make selection from Drop Down Menu._x000a_" sqref="D11:G11">
      <formula1>$K$10:$K$11</formula1>
    </dataValidation>
    <dataValidation type="list" allowBlank="1" showInputMessage="1" showErrorMessage="1" error="Page 5, Section B does not show you are applying for Tax Credits. Thus, input is not allowed." prompt="Please make selection from Drop Down Menu." sqref="D12:G12">
      <formula1>$M$10:$M$11</formula1>
    </dataValidation>
    <dataValidation type="list" allowBlank="1" showInputMessage="1" showErrorMessage="1" sqref="K5:L5 K8:L8">
      <formula1>$O$5:$O$6</formula1>
    </dataValidation>
  </dataValidations>
  <pageMargins left="0.5" right="0.5" top="1" bottom="1" header="0.5" footer="0.5"/>
  <pageSetup orientation="portrait" r:id="rId1"/>
  <headerFooter alignWithMargins="0">
    <oddFooter>&amp;C&amp;A</oddFooter>
  </headerFooter>
</worksheet>
</file>

<file path=xl/worksheets/sheet84.xml><?xml version="1.0" encoding="utf-8"?>
<worksheet xmlns="http://schemas.openxmlformats.org/spreadsheetml/2006/main" xmlns:r="http://schemas.openxmlformats.org/officeDocument/2006/relationships">
  <sheetPr>
    <pageSetUpPr autoPageBreaks="0"/>
  </sheetPr>
  <dimension ref="A1:K24"/>
  <sheetViews>
    <sheetView showGridLines="0" showRowColHeaders="0" workbookViewId="0">
      <selection sqref="A1:J1"/>
    </sheetView>
  </sheetViews>
  <sheetFormatPr defaultRowHeight="12.75"/>
  <cols>
    <col min="2" max="2" width="6.85546875" customWidth="1"/>
    <col min="3" max="3" width="12.42578125" customWidth="1"/>
    <col min="4" max="4" width="1.5703125" customWidth="1"/>
  </cols>
  <sheetData>
    <row r="1" spans="1:11" ht="18.75">
      <c r="A1" s="2283" t="s">
        <v>163</v>
      </c>
      <c r="B1" s="2284"/>
      <c r="C1" s="2284"/>
      <c r="D1" s="2284"/>
      <c r="E1" s="2284"/>
      <c r="F1" s="2284"/>
      <c r="G1" s="2284"/>
      <c r="H1" s="2284"/>
      <c r="I1" s="2284"/>
      <c r="J1" s="2284"/>
      <c r="K1" s="2284"/>
    </row>
    <row r="3" spans="1:11" ht="47.25" customHeight="1">
      <c r="A3" s="1657" t="s">
        <v>1662</v>
      </c>
      <c r="B3" s="1580"/>
      <c r="C3" s="1580"/>
      <c r="D3" s="1580"/>
      <c r="E3" s="1580"/>
      <c r="F3" s="1580"/>
      <c r="G3" s="1580"/>
      <c r="H3" s="1580"/>
      <c r="I3" s="1580"/>
      <c r="J3" s="1580"/>
      <c r="K3" s="1580"/>
    </row>
    <row r="4" spans="1:11">
      <c r="A4" s="34"/>
      <c r="B4" s="34"/>
      <c r="C4" s="34"/>
      <c r="D4" s="34"/>
      <c r="E4" s="34"/>
      <c r="F4" s="34"/>
      <c r="G4" s="34"/>
      <c r="H4" s="34"/>
      <c r="I4" s="34"/>
      <c r="J4" s="34"/>
      <c r="K4" s="34"/>
    </row>
    <row r="5" spans="1:11" ht="68.25" customHeight="1">
      <c r="A5" s="1657" t="s">
        <v>1827</v>
      </c>
      <c r="B5" s="1580"/>
      <c r="C5" s="1580"/>
      <c r="D5" s="1580"/>
      <c r="E5" s="1580"/>
      <c r="F5" s="1580"/>
      <c r="G5" s="1580"/>
      <c r="H5" s="1580"/>
      <c r="I5" s="1580"/>
      <c r="J5" s="1580"/>
      <c r="K5" s="1580"/>
    </row>
    <row r="6" spans="1:11" ht="15.75">
      <c r="A6" s="10"/>
      <c r="B6" s="34"/>
      <c r="C6" s="34"/>
      <c r="D6" s="34"/>
      <c r="E6" s="34"/>
      <c r="F6" s="34"/>
      <c r="G6" s="34"/>
      <c r="H6" s="34"/>
      <c r="I6" s="34"/>
      <c r="J6" s="34"/>
      <c r="K6" s="34"/>
    </row>
    <row r="7" spans="1:11" ht="66" customHeight="1">
      <c r="A7" s="1657" t="s">
        <v>642</v>
      </c>
      <c r="B7" s="1580"/>
      <c r="C7" s="1580"/>
      <c r="D7" s="1580"/>
      <c r="E7" s="1580"/>
      <c r="F7" s="1580"/>
      <c r="G7" s="1580"/>
      <c r="H7" s="1580"/>
      <c r="I7" s="1580"/>
      <c r="J7" s="1580"/>
      <c r="K7" s="1580"/>
    </row>
    <row r="8" spans="1:11" ht="15.75">
      <c r="A8" s="10"/>
      <c r="B8" s="34"/>
      <c r="C8" s="34"/>
      <c r="D8" s="34"/>
      <c r="E8" s="34"/>
      <c r="F8" s="34"/>
      <c r="G8" s="34"/>
      <c r="H8" s="34"/>
      <c r="I8" s="34"/>
      <c r="J8" s="34"/>
      <c r="K8" s="34"/>
    </row>
    <row r="9" spans="1:11" ht="51.75" customHeight="1">
      <c r="A9" s="1657" t="s">
        <v>643</v>
      </c>
      <c r="B9" s="1580"/>
      <c r="C9" s="1580"/>
      <c r="D9" s="1580"/>
      <c r="E9" s="1580"/>
      <c r="F9" s="1580"/>
      <c r="G9" s="1580"/>
      <c r="H9" s="1580"/>
      <c r="I9" s="1580"/>
      <c r="J9" s="1580"/>
      <c r="K9" s="1580"/>
    </row>
    <row r="10" spans="1:11" ht="15.75">
      <c r="A10" s="10"/>
      <c r="B10" s="34"/>
      <c r="C10" s="34"/>
      <c r="D10" s="34"/>
      <c r="E10" s="34"/>
      <c r="F10" s="34"/>
      <c r="G10" s="34"/>
      <c r="H10" s="34"/>
      <c r="I10" s="34"/>
      <c r="J10" s="34"/>
      <c r="K10" s="34"/>
    </row>
    <row r="11" spans="1:11" ht="128.25" customHeight="1">
      <c r="A11" s="1657" t="s">
        <v>1880</v>
      </c>
      <c r="B11" s="1580"/>
      <c r="C11" s="1580"/>
      <c r="D11" s="1580"/>
      <c r="E11" s="1580"/>
      <c r="F11" s="1580"/>
      <c r="G11" s="1580"/>
      <c r="H11" s="1580"/>
      <c r="I11" s="1580"/>
      <c r="J11" s="1580"/>
      <c r="K11" s="1580"/>
    </row>
    <row r="12" spans="1:11" ht="15.75">
      <c r="A12" s="10"/>
      <c r="B12" s="34"/>
      <c r="C12" s="34"/>
      <c r="D12" s="34"/>
      <c r="E12" s="34"/>
      <c r="F12" s="34"/>
      <c r="G12" s="34"/>
      <c r="H12" s="34"/>
      <c r="I12" s="34"/>
      <c r="J12" s="34"/>
      <c r="K12" s="34"/>
    </row>
    <row r="13" spans="1:11" ht="66.75" customHeight="1">
      <c r="A13" s="1657" t="s">
        <v>2409</v>
      </c>
      <c r="B13" s="1580"/>
      <c r="C13" s="1580"/>
      <c r="D13" s="1580"/>
      <c r="E13" s="1580"/>
      <c r="F13" s="1580"/>
      <c r="G13" s="1580"/>
      <c r="H13" s="1580"/>
      <c r="I13" s="1580"/>
      <c r="J13" s="1580"/>
      <c r="K13" s="1580"/>
    </row>
    <row r="14" spans="1:11">
      <c r="A14" s="34"/>
      <c r="B14" s="34"/>
      <c r="C14" s="34"/>
      <c r="D14" s="34"/>
      <c r="E14" s="34"/>
      <c r="F14" s="34"/>
      <c r="G14" s="34"/>
      <c r="H14" s="34"/>
      <c r="I14" s="34"/>
      <c r="J14" s="34"/>
      <c r="K14" s="34"/>
    </row>
    <row r="15" spans="1:11" ht="18.75" customHeight="1">
      <c r="A15" s="1657" t="s">
        <v>67</v>
      </c>
      <c r="B15" s="1580"/>
      <c r="C15" s="1580"/>
      <c r="D15" s="1580"/>
      <c r="E15" s="1580"/>
      <c r="F15" s="1580"/>
      <c r="G15" s="1580"/>
      <c r="H15" s="1580"/>
      <c r="I15" s="1580"/>
      <c r="J15" s="1580"/>
      <c r="K15" s="1580"/>
    </row>
    <row r="16" spans="1:11" ht="5.25" customHeight="1"/>
    <row r="17" spans="1:11">
      <c r="A17" s="26"/>
      <c r="B17" s="34" t="s">
        <v>475</v>
      </c>
      <c r="C17" s="26"/>
      <c r="D17" t="s">
        <v>68</v>
      </c>
      <c r="E17" s="26"/>
      <c r="F17" t="s">
        <v>1899</v>
      </c>
    </row>
    <row r="18" spans="1:11" ht="6" customHeight="1">
      <c r="A18" s="27"/>
      <c r="B18" s="34"/>
    </row>
    <row r="19" spans="1:11" ht="15.75">
      <c r="A19" s="10"/>
      <c r="B19" s="34"/>
      <c r="G19" s="1757">
        <f>'Page 11'!E8</f>
        <v>0</v>
      </c>
      <c r="H19" s="1757"/>
      <c r="I19" s="1757"/>
      <c r="J19" s="1757"/>
      <c r="K19" s="1757"/>
    </row>
    <row r="20" spans="1:11" ht="15.75">
      <c r="A20" s="34"/>
      <c r="G20" s="10" t="s">
        <v>472</v>
      </c>
    </row>
    <row r="21" spans="1:11" ht="15.75">
      <c r="A21" s="10"/>
      <c r="B21" s="34"/>
    </row>
    <row r="22" spans="1:11" ht="15.75">
      <c r="A22" s="34"/>
      <c r="F22" s="10" t="s">
        <v>473</v>
      </c>
      <c r="G22" s="26"/>
      <c r="H22" s="26"/>
      <c r="I22" s="26"/>
      <c r="J22" s="26"/>
      <c r="K22" s="26"/>
    </row>
    <row r="23" spans="1:11" ht="24" customHeight="1">
      <c r="A23" s="34"/>
      <c r="F23" s="10" t="s">
        <v>638</v>
      </c>
      <c r="G23" s="2282"/>
      <c r="H23" s="2282"/>
      <c r="I23" s="2282"/>
      <c r="J23" s="2282"/>
      <c r="K23" s="2282"/>
    </row>
    <row r="24" spans="1:11" ht="24" customHeight="1">
      <c r="A24" s="34"/>
      <c r="F24" s="10" t="s">
        <v>474</v>
      </c>
      <c r="G24" s="2282"/>
      <c r="H24" s="2282"/>
      <c r="I24" s="2282"/>
      <c r="J24" s="2282"/>
      <c r="K24" s="2282"/>
    </row>
  </sheetData>
  <sheetProtection password="FEF7" sheet="1" objects="1" scenarios="1"/>
  <mergeCells count="11">
    <mergeCell ref="G23:K23"/>
    <mergeCell ref="G24:K24"/>
    <mergeCell ref="G19:K19"/>
    <mergeCell ref="A1:K1"/>
    <mergeCell ref="A11:K11"/>
    <mergeCell ref="A13:K13"/>
    <mergeCell ref="A15:K15"/>
    <mergeCell ref="A3:K3"/>
    <mergeCell ref="A5:K5"/>
    <mergeCell ref="A7:K7"/>
    <mergeCell ref="A9:K9"/>
  </mergeCells>
  <phoneticPr fontId="5" type="noConversion"/>
  <pageMargins left="0.5" right="0.5" top="0.75" bottom="0.75" header="0.5" footer="0.5"/>
  <pageSetup orientation="portrait" r:id="rId1"/>
  <headerFooter alignWithMargins="0">
    <oddFooter>&amp;C&amp;A</oddFooter>
  </headerFooter>
</worksheet>
</file>

<file path=xl/worksheets/sheet85.xml><?xml version="1.0" encoding="utf-8"?>
<worksheet xmlns="http://schemas.openxmlformats.org/spreadsheetml/2006/main" xmlns:r="http://schemas.openxmlformats.org/officeDocument/2006/relationships">
  <sheetPr>
    <pageSetUpPr autoPageBreaks="0"/>
  </sheetPr>
  <dimension ref="A1:Y1077"/>
  <sheetViews>
    <sheetView showGridLines="0" showRowColHeaders="0" workbookViewId="0">
      <selection sqref="A1:J1"/>
    </sheetView>
  </sheetViews>
  <sheetFormatPr defaultRowHeight="12.75"/>
  <cols>
    <col min="1" max="1" width="18.85546875" style="188" customWidth="1"/>
    <col min="2" max="2" width="5.28515625" style="188" customWidth="1"/>
    <col min="3" max="3" width="3.140625" style="188" customWidth="1"/>
    <col min="4" max="4" width="4.42578125" style="188" customWidth="1"/>
    <col min="5" max="5" width="6.85546875" style="188" customWidth="1"/>
    <col min="6" max="6" width="9.140625" style="188"/>
    <col min="7" max="7" width="3.5703125" style="188" customWidth="1"/>
    <col min="8" max="8" width="8" style="188" customWidth="1"/>
    <col min="9" max="9" width="7.85546875" style="188" customWidth="1"/>
    <col min="10" max="10" width="8.140625" style="188" customWidth="1"/>
    <col min="11" max="11" width="3.140625" style="188" customWidth="1"/>
    <col min="12" max="12" width="4.140625" style="188" customWidth="1"/>
    <col min="13" max="13" width="9.140625" style="188"/>
    <col min="14" max="14" width="8.28515625" style="188" customWidth="1"/>
    <col min="15" max="24" width="9.140625" style="1064"/>
    <col min="25" max="25" width="9.140625" style="1292"/>
    <col min="26" max="16384" width="9.140625" style="188"/>
  </cols>
  <sheetData>
    <row r="1" spans="1:15" ht="15.75">
      <c r="A1" s="1649" t="s">
        <v>69</v>
      </c>
      <c r="B1" s="1586"/>
      <c r="C1" s="1586"/>
      <c r="D1" s="1586"/>
      <c r="E1" s="1586"/>
      <c r="F1" s="1586"/>
      <c r="G1" s="1586"/>
      <c r="H1" s="1586"/>
      <c r="I1" s="1586"/>
      <c r="J1" s="1586"/>
      <c r="K1" s="1586"/>
      <c r="L1" s="1586"/>
      <c r="M1" s="1586"/>
      <c r="N1" s="1586"/>
    </row>
    <row r="2" spans="1:15" ht="15.75">
      <c r="A2" s="2211" t="s">
        <v>1901</v>
      </c>
      <c r="B2" s="1586"/>
      <c r="C2" s="1586"/>
      <c r="D2" s="1586"/>
      <c r="E2" s="1586"/>
      <c r="F2" s="1586"/>
      <c r="G2" s="1586"/>
      <c r="H2" s="1586"/>
      <c r="I2" s="1586"/>
      <c r="J2" s="1586"/>
      <c r="K2" s="1586"/>
      <c r="L2" s="1586"/>
      <c r="M2" s="1586"/>
      <c r="N2" s="1586"/>
    </row>
    <row r="3" spans="1:15" ht="15.75">
      <c r="A3" s="2211" t="s">
        <v>1902</v>
      </c>
      <c r="B3" s="1586"/>
      <c r="C3" s="1586"/>
      <c r="D3" s="1586"/>
      <c r="E3" s="1586"/>
      <c r="F3" s="1586"/>
      <c r="G3" s="1586"/>
      <c r="H3" s="1586"/>
      <c r="I3" s="1586"/>
      <c r="J3" s="1586"/>
      <c r="K3" s="1586"/>
      <c r="L3" s="1586"/>
      <c r="M3" s="1586"/>
      <c r="N3" s="1586"/>
    </row>
    <row r="4" spans="1:15">
      <c r="A4" s="247"/>
    </row>
    <row r="5" spans="1:15" ht="48.75" customHeight="1">
      <c r="A5" s="1718" t="s">
        <v>1903</v>
      </c>
      <c r="B5" s="1520"/>
      <c r="C5" s="1520"/>
      <c r="D5" s="1520"/>
      <c r="E5" s="1520"/>
      <c r="F5" s="1520"/>
      <c r="G5" s="1520"/>
      <c r="H5" s="1520"/>
      <c r="I5" s="1520"/>
      <c r="J5" s="1520"/>
      <c r="K5" s="1520"/>
      <c r="L5" s="1520"/>
      <c r="M5" s="1520"/>
      <c r="N5" s="1520"/>
      <c r="O5" s="1064" t="s">
        <v>2106</v>
      </c>
    </row>
    <row r="6" spans="1:15" ht="13.5" thickBot="1">
      <c r="G6" s="114" t="s">
        <v>1904</v>
      </c>
      <c r="H6" s="1027"/>
    </row>
    <row r="7" spans="1:15">
      <c r="A7" s="2242" t="s">
        <v>2349</v>
      </c>
      <c r="B7" s="2245" t="s">
        <v>1905</v>
      </c>
      <c r="C7" s="2245" t="s">
        <v>1906</v>
      </c>
      <c r="D7" s="2248"/>
      <c r="E7" s="2245" t="s">
        <v>1907</v>
      </c>
      <c r="F7" s="2245" t="s">
        <v>1908</v>
      </c>
      <c r="G7" s="2235" t="s">
        <v>93</v>
      </c>
      <c r="H7" s="2235"/>
      <c r="I7" s="2235" t="s">
        <v>406</v>
      </c>
      <c r="J7" s="2235" t="s">
        <v>1909</v>
      </c>
      <c r="K7" s="2235" t="s">
        <v>1910</v>
      </c>
      <c r="L7" s="1736"/>
      <c r="M7" s="2235" t="s">
        <v>1911</v>
      </c>
      <c r="N7" s="2238" t="s">
        <v>404</v>
      </c>
    </row>
    <row r="8" spans="1:15" ht="12.75" customHeight="1">
      <c r="A8" s="2243"/>
      <c r="B8" s="2246"/>
      <c r="C8" s="2249"/>
      <c r="D8" s="2246"/>
      <c r="E8" s="2246"/>
      <c r="F8" s="2249"/>
      <c r="G8" s="2236"/>
      <c r="H8" s="2236"/>
      <c r="I8" s="2236"/>
      <c r="J8" s="1504"/>
      <c r="K8" s="2236"/>
      <c r="L8" s="1504"/>
      <c r="M8" s="2236"/>
      <c r="N8" s="2239"/>
      <c r="O8" s="1069"/>
    </row>
    <row r="9" spans="1:15">
      <c r="A9" s="2244"/>
      <c r="B9" s="2247"/>
      <c r="C9" s="2241"/>
      <c r="D9" s="2247"/>
      <c r="E9" s="2247"/>
      <c r="F9" s="2241"/>
      <c r="G9" s="1056"/>
      <c r="H9" s="1056" t="s">
        <v>405</v>
      </c>
      <c r="I9" s="2237"/>
      <c r="J9" s="1505"/>
      <c r="K9" s="2237"/>
      <c r="L9" s="1505"/>
      <c r="M9" s="2237"/>
      <c r="N9" s="2234"/>
      <c r="O9" s="1069"/>
    </row>
    <row r="10" spans="1:15" ht="9" customHeight="1">
      <c r="A10" s="1095" t="s">
        <v>1558</v>
      </c>
      <c r="B10" s="2184" t="s">
        <v>1557</v>
      </c>
      <c r="C10" s="1057" t="s">
        <v>1437</v>
      </c>
      <c r="D10" s="1103" t="s">
        <v>193</v>
      </c>
      <c r="E10" s="2180">
        <v>400</v>
      </c>
      <c r="F10" s="2240">
        <v>2</v>
      </c>
      <c r="G10" s="2207">
        <v>123000</v>
      </c>
      <c r="H10" s="2208"/>
      <c r="I10" s="2192">
        <v>1</v>
      </c>
      <c r="J10" s="2185">
        <v>123000</v>
      </c>
      <c r="K10" s="1057" t="s">
        <v>1437</v>
      </c>
      <c r="L10" s="1058" t="s">
        <v>193</v>
      </c>
      <c r="M10" s="2187">
        <v>36525</v>
      </c>
      <c r="N10" s="2233">
        <v>36892</v>
      </c>
    </row>
    <row r="11" spans="1:15" ht="9" customHeight="1">
      <c r="A11" s="1096" t="s">
        <v>407</v>
      </c>
      <c r="B11" s="2181"/>
      <c r="C11" s="1057"/>
      <c r="D11" s="1104" t="s">
        <v>194</v>
      </c>
      <c r="E11" s="2183"/>
      <c r="F11" s="2241"/>
      <c r="G11" s="2209"/>
      <c r="H11" s="2210"/>
      <c r="I11" s="2177"/>
      <c r="J11" s="2186"/>
      <c r="K11" s="1057"/>
      <c r="L11" s="1055" t="s">
        <v>194</v>
      </c>
      <c r="M11" s="2177"/>
      <c r="N11" s="2234"/>
    </row>
    <row r="12" spans="1:15" ht="9" customHeight="1">
      <c r="A12" s="2223"/>
      <c r="B12" s="2225"/>
      <c r="C12" s="1061"/>
      <c r="D12" s="1105" t="s">
        <v>193</v>
      </c>
      <c r="E12" s="2226"/>
      <c r="F12" s="2225"/>
      <c r="G12" s="2227"/>
      <c r="H12" s="2227"/>
      <c r="I12" s="2228"/>
      <c r="J12" s="2227"/>
      <c r="K12" s="2230"/>
      <c r="L12" s="2231"/>
      <c r="M12" s="2232"/>
      <c r="N12" s="2221"/>
    </row>
    <row r="13" spans="1:15" ht="9" customHeight="1">
      <c r="A13" s="2224"/>
      <c r="B13" s="2225"/>
      <c r="C13" s="1061"/>
      <c r="D13" s="1106" t="s">
        <v>194</v>
      </c>
      <c r="E13" s="2226"/>
      <c r="F13" s="2225"/>
      <c r="G13" s="2227"/>
      <c r="H13" s="2227"/>
      <c r="I13" s="2229"/>
      <c r="J13" s="2227"/>
      <c r="K13" s="2231"/>
      <c r="L13" s="2231"/>
      <c r="M13" s="2229"/>
      <c r="N13" s="2222"/>
      <c r="O13" s="1064">
        <f>IF(B12="",0,1)</f>
        <v>0</v>
      </c>
    </row>
    <row r="14" spans="1:15" ht="9" customHeight="1">
      <c r="A14" s="2223"/>
      <c r="B14" s="2225"/>
      <c r="C14" s="1061"/>
      <c r="D14" s="1105" t="s">
        <v>193</v>
      </c>
      <c r="E14" s="2226"/>
      <c r="F14" s="2225"/>
      <c r="G14" s="2227"/>
      <c r="H14" s="2227"/>
      <c r="I14" s="2228"/>
      <c r="J14" s="2227"/>
      <c r="K14" s="2230"/>
      <c r="L14" s="2231"/>
      <c r="M14" s="2232"/>
      <c r="N14" s="2221"/>
    </row>
    <row r="15" spans="1:15" ht="9" customHeight="1">
      <c r="A15" s="2224"/>
      <c r="B15" s="2225"/>
      <c r="C15" s="1061"/>
      <c r="D15" s="1106" t="s">
        <v>194</v>
      </c>
      <c r="E15" s="2226"/>
      <c r="F15" s="2225"/>
      <c r="G15" s="2227"/>
      <c r="H15" s="2227"/>
      <c r="I15" s="2229"/>
      <c r="J15" s="2227"/>
      <c r="K15" s="2231"/>
      <c r="L15" s="2231"/>
      <c r="M15" s="2229"/>
      <c r="N15" s="2222"/>
      <c r="O15" s="1064">
        <f>IF(B14="",0,1)</f>
        <v>0</v>
      </c>
    </row>
    <row r="16" spans="1:15" ht="9" customHeight="1">
      <c r="A16" s="2223"/>
      <c r="B16" s="2225"/>
      <c r="C16" s="1061"/>
      <c r="D16" s="1105" t="s">
        <v>193</v>
      </c>
      <c r="E16" s="2226"/>
      <c r="F16" s="2225"/>
      <c r="G16" s="2227"/>
      <c r="H16" s="2227"/>
      <c r="I16" s="2228"/>
      <c r="J16" s="2227"/>
      <c r="K16" s="2230"/>
      <c r="L16" s="2231"/>
      <c r="M16" s="2232"/>
      <c r="N16" s="2221"/>
    </row>
    <row r="17" spans="1:15" ht="9" customHeight="1">
      <c r="A17" s="2224"/>
      <c r="B17" s="2225"/>
      <c r="C17" s="1061"/>
      <c r="D17" s="1106" t="s">
        <v>194</v>
      </c>
      <c r="E17" s="2226"/>
      <c r="F17" s="2225"/>
      <c r="G17" s="2227"/>
      <c r="H17" s="2227"/>
      <c r="I17" s="2229"/>
      <c r="J17" s="2227"/>
      <c r="K17" s="2231"/>
      <c r="L17" s="2231"/>
      <c r="M17" s="2229"/>
      <c r="N17" s="2222"/>
      <c r="O17" s="1064">
        <f>IF(B16="",0,1)</f>
        <v>0</v>
      </c>
    </row>
    <row r="18" spans="1:15" ht="9" customHeight="1">
      <c r="A18" s="2223"/>
      <c r="B18" s="2225"/>
      <c r="C18" s="1061"/>
      <c r="D18" s="1105" t="s">
        <v>193</v>
      </c>
      <c r="E18" s="2226"/>
      <c r="F18" s="2225"/>
      <c r="G18" s="2227"/>
      <c r="H18" s="2227"/>
      <c r="I18" s="2228"/>
      <c r="J18" s="2227"/>
      <c r="K18" s="2230"/>
      <c r="L18" s="2231"/>
      <c r="M18" s="2232"/>
      <c r="N18" s="2221"/>
    </row>
    <row r="19" spans="1:15" ht="9" customHeight="1">
      <c r="A19" s="2224"/>
      <c r="B19" s="2225"/>
      <c r="C19" s="1061"/>
      <c r="D19" s="1106" t="s">
        <v>194</v>
      </c>
      <c r="E19" s="2226"/>
      <c r="F19" s="2225"/>
      <c r="G19" s="2227"/>
      <c r="H19" s="2227"/>
      <c r="I19" s="2229"/>
      <c r="J19" s="2227"/>
      <c r="K19" s="2231"/>
      <c r="L19" s="2231"/>
      <c r="M19" s="2229"/>
      <c r="N19" s="2222"/>
      <c r="O19" s="1064">
        <f>IF(B18="",0,1)</f>
        <v>0</v>
      </c>
    </row>
    <row r="20" spans="1:15" ht="9" customHeight="1">
      <c r="A20" s="2223"/>
      <c r="B20" s="2225"/>
      <c r="C20" s="1061"/>
      <c r="D20" s="1105" t="s">
        <v>193</v>
      </c>
      <c r="E20" s="2226"/>
      <c r="F20" s="2225"/>
      <c r="G20" s="2227"/>
      <c r="H20" s="2227"/>
      <c r="I20" s="2228"/>
      <c r="J20" s="2227"/>
      <c r="K20" s="2230"/>
      <c r="L20" s="2231"/>
      <c r="M20" s="2232"/>
      <c r="N20" s="2221"/>
    </row>
    <row r="21" spans="1:15" ht="9" customHeight="1">
      <c r="A21" s="2224"/>
      <c r="B21" s="2225"/>
      <c r="C21" s="1061"/>
      <c r="D21" s="1106" t="s">
        <v>194</v>
      </c>
      <c r="E21" s="2226"/>
      <c r="F21" s="2225"/>
      <c r="G21" s="2227"/>
      <c r="H21" s="2227"/>
      <c r="I21" s="2229"/>
      <c r="J21" s="2227"/>
      <c r="K21" s="2231"/>
      <c r="L21" s="2231"/>
      <c r="M21" s="2229"/>
      <c r="N21" s="2222"/>
      <c r="O21" s="1064">
        <f>IF(B20="",0,1)</f>
        <v>0</v>
      </c>
    </row>
    <row r="22" spans="1:15" ht="9" customHeight="1">
      <c r="A22" s="2223"/>
      <c r="B22" s="2225"/>
      <c r="C22" s="1061"/>
      <c r="D22" s="1105" t="s">
        <v>193</v>
      </c>
      <c r="E22" s="2226"/>
      <c r="F22" s="2225"/>
      <c r="G22" s="2227"/>
      <c r="H22" s="2227"/>
      <c r="I22" s="2228"/>
      <c r="J22" s="2227"/>
      <c r="K22" s="2230"/>
      <c r="L22" s="2231"/>
      <c r="M22" s="2232"/>
      <c r="N22" s="2221"/>
    </row>
    <row r="23" spans="1:15" ht="9" customHeight="1">
      <c r="A23" s="2224"/>
      <c r="B23" s="2225"/>
      <c r="C23" s="1061"/>
      <c r="D23" s="1106" t="s">
        <v>194</v>
      </c>
      <c r="E23" s="2226"/>
      <c r="F23" s="2225"/>
      <c r="G23" s="2227"/>
      <c r="H23" s="2227"/>
      <c r="I23" s="2229"/>
      <c r="J23" s="2227"/>
      <c r="K23" s="2231"/>
      <c r="L23" s="2231"/>
      <c r="M23" s="2229"/>
      <c r="N23" s="2222"/>
      <c r="O23" s="1064">
        <f>IF(B22="",0,1)</f>
        <v>0</v>
      </c>
    </row>
    <row r="24" spans="1:15" ht="9" customHeight="1">
      <c r="A24" s="2223"/>
      <c r="B24" s="2225"/>
      <c r="C24" s="1061"/>
      <c r="D24" s="1105" t="s">
        <v>193</v>
      </c>
      <c r="E24" s="2226"/>
      <c r="F24" s="2225"/>
      <c r="G24" s="2227"/>
      <c r="H24" s="2227"/>
      <c r="I24" s="2228"/>
      <c r="J24" s="2227"/>
      <c r="K24" s="2230"/>
      <c r="L24" s="2231"/>
      <c r="M24" s="2232"/>
      <c r="N24" s="2221"/>
    </row>
    <row r="25" spans="1:15" ht="9" customHeight="1">
      <c r="A25" s="2224"/>
      <c r="B25" s="2225"/>
      <c r="C25" s="1061"/>
      <c r="D25" s="1106" t="s">
        <v>194</v>
      </c>
      <c r="E25" s="2226"/>
      <c r="F25" s="2225"/>
      <c r="G25" s="2227"/>
      <c r="H25" s="2227"/>
      <c r="I25" s="2229"/>
      <c r="J25" s="2227"/>
      <c r="K25" s="2231"/>
      <c r="L25" s="2231"/>
      <c r="M25" s="2229"/>
      <c r="N25" s="2222"/>
      <c r="O25" s="1064">
        <f>IF(B24="",0,1)</f>
        <v>0</v>
      </c>
    </row>
    <row r="26" spans="1:15" ht="9" customHeight="1">
      <c r="A26" s="2223"/>
      <c r="B26" s="2225"/>
      <c r="C26" s="1061"/>
      <c r="D26" s="1105" t="s">
        <v>193</v>
      </c>
      <c r="E26" s="2226"/>
      <c r="F26" s="2225"/>
      <c r="G26" s="2227"/>
      <c r="H26" s="2227"/>
      <c r="I26" s="2228"/>
      <c r="J26" s="2227"/>
      <c r="K26" s="2230"/>
      <c r="L26" s="2231"/>
      <c r="M26" s="2232"/>
      <c r="N26" s="2221"/>
    </row>
    <row r="27" spans="1:15" ht="9" customHeight="1">
      <c r="A27" s="2224"/>
      <c r="B27" s="2225"/>
      <c r="C27" s="1061"/>
      <c r="D27" s="1106" t="s">
        <v>194</v>
      </c>
      <c r="E27" s="2226"/>
      <c r="F27" s="2225"/>
      <c r="G27" s="2227"/>
      <c r="H27" s="2227"/>
      <c r="I27" s="2229"/>
      <c r="J27" s="2227"/>
      <c r="K27" s="2231"/>
      <c r="L27" s="2231"/>
      <c r="M27" s="2229"/>
      <c r="N27" s="2222"/>
      <c r="O27" s="1064">
        <f>IF(B26="",0,1)</f>
        <v>0</v>
      </c>
    </row>
    <row r="28" spans="1:15" ht="9" customHeight="1">
      <c r="A28" s="2223"/>
      <c r="B28" s="2225"/>
      <c r="C28" s="1061"/>
      <c r="D28" s="1105" t="s">
        <v>193</v>
      </c>
      <c r="E28" s="2226"/>
      <c r="F28" s="2225"/>
      <c r="G28" s="2227"/>
      <c r="H28" s="2227"/>
      <c r="I28" s="2228"/>
      <c r="J28" s="2227"/>
      <c r="K28" s="2230"/>
      <c r="L28" s="2231"/>
      <c r="M28" s="2232"/>
      <c r="N28" s="2221"/>
    </row>
    <row r="29" spans="1:15" ht="9" customHeight="1">
      <c r="A29" s="2224"/>
      <c r="B29" s="2225"/>
      <c r="C29" s="1061"/>
      <c r="D29" s="1106" t="s">
        <v>194</v>
      </c>
      <c r="E29" s="2226"/>
      <c r="F29" s="2225"/>
      <c r="G29" s="2227"/>
      <c r="H29" s="2227"/>
      <c r="I29" s="2229"/>
      <c r="J29" s="2227"/>
      <c r="K29" s="2231"/>
      <c r="L29" s="2231"/>
      <c r="M29" s="2229"/>
      <c r="N29" s="2222"/>
      <c r="O29" s="1064">
        <f>IF(B28="",0,1)</f>
        <v>0</v>
      </c>
    </row>
    <row r="30" spans="1:15" ht="9" customHeight="1">
      <c r="A30" s="2223"/>
      <c r="B30" s="2225"/>
      <c r="C30" s="1061"/>
      <c r="D30" s="1105" t="s">
        <v>193</v>
      </c>
      <c r="E30" s="2226"/>
      <c r="F30" s="2225"/>
      <c r="G30" s="2227"/>
      <c r="H30" s="2227"/>
      <c r="I30" s="2228"/>
      <c r="J30" s="2227"/>
      <c r="K30" s="2230"/>
      <c r="L30" s="2231"/>
      <c r="M30" s="2232"/>
      <c r="N30" s="2221"/>
    </row>
    <row r="31" spans="1:15" ht="9" customHeight="1">
      <c r="A31" s="2224"/>
      <c r="B31" s="2225"/>
      <c r="C31" s="1061"/>
      <c r="D31" s="1106" t="s">
        <v>194</v>
      </c>
      <c r="E31" s="2226"/>
      <c r="F31" s="2225"/>
      <c r="G31" s="2227"/>
      <c r="H31" s="2227"/>
      <c r="I31" s="2229"/>
      <c r="J31" s="2227"/>
      <c r="K31" s="2231"/>
      <c r="L31" s="2231"/>
      <c r="M31" s="2229"/>
      <c r="N31" s="2222"/>
      <c r="O31" s="1064">
        <f>IF(B30="",0,1)</f>
        <v>0</v>
      </c>
    </row>
    <row r="32" spans="1:15" ht="9" customHeight="1">
      <c r="A32" s="2223"/>
      <c r="B32" s="2225"/>
      <c r="C32" s="1061"/>
      <c r="D32" s="1105" t="s">
        <v>193</v>
      </c>
      <c r="E32" s="2226"/>
      <c r="F32" s="2225"/>
      <c r="G32" s="2227"/>
      <c r="H32" s="2227"/>
      <c r="I32" s="2228"/>
      <c r="J32" s="2227"/>
      <c r="K32" s="2230"/>
      <c r="L32" s="2231"/>
      <c r="M32" s="2232"/>
      <c r="N32" s="2221"/>
    </row>
    <row r="33" spans="1:15" ht="9" customHeight="1">
      <c r="A33" s="2224"/>
      <c r="B33" s="2225"/>
      <c r="C33" s="1061"/>
      <c r="D33" s="1106" t="s">
        <v>194</v>
      </c>
      <c r="E33" s="2226"/>
      <c r="F33" s="2225"/>
      <c r="G33" s="2227"/>
      <c r="H33" s="2227"/>
      <c r="I33" s="2229"/>
      <c r="J33" s="2227"/>
      <c r="K33" s="2231"/>
      <c r="L33" s="2231"/>
      <c r="M33" s="2229"/>
      <c r="N33" s="2222"/>
      <c r="O33" s="1064">
        <f>IF(B32="",0,1)</f>
        <v>0</v>
      </c>
    </row>
    <row r="34" spans="1:15" ht="9" customHeight="1">
      <c r="A34" s="2223"/>
      <c r="B34" s="2225"/>
      <c r="C34" s="1061"/>
      <c r="D34" s="1105" t="s">
        <v>193</v>
      </c>
      <c r="E34" s="2226"/>
      <c r="F34" s="2225"/>
      <c r="G34" s="2227"/>
      <c r="H34" s="2227"/>
      <c r="I34" s="2228"/>
      <c r="J34" s="2227"/>
      <c r="K34" s="2230"/>
      <c r="L34" s="2231"/>
      <c r="M34" s="2232"/>
      <c r="N34" s="2221"/>
    </row>
    <row r="35" spans="1:15" ht="9" customHeight="1">
      <c r="A35" s="2224"/>
      <c r="B35" s="2225"/>
      <c r="C35" s="1061"/>
      <c r="D35" s="1106" t="s">
        <v>194</v>
      </c>
      <c r="E35" s="2226"/>
      <c r="F35" s="2225"/>
      <c r="G35" s="2227"/>
      <c r="H35" s="2227"/>
      <c r="I35" s="2229"/>
      <c r="J35" s="2227"/>
      <c r="K35" s="2231"/>
      <c r="L35" s="2231"/>
      <c r="M35" s="2229"/>
      <c r="N35" s="2222"/>
      <c r="O35" s="1064">
        <f>IF(B34="",0,1)</f>
        <v>0</v>
      </c>
    </row>
    <row r="36" spans="1:15" ht="9" customHeight="1">
      <c r="A36" s="2223"/>
      <c r="B36" s="2225"/>
      <c r="C36" s="1061"/>
      <c r="D36" s="1105" t="s">
        <v>193</v>
      </c>
      <c r="E36" s="2226"/>
      <c r="F36" s="2225"/>
      <c r="G36" s="2227"/>
      <c r="H36" s="2227"/>
      <c r="I36" s="2228"/>
      <c r="J36" s="2227"/>
      <c r="K36" s="2230"/>
      <c r="L36" s="2231"/>
      <c r="M36" s="2232"/>
      <c r="N36" s="2221"/>
    </row>
    <row r="37" spans="1:15" ht="9" customHeight="1">
      <c r="A37" s="2224"/>
      <c r="B37" s="2225"/>
      <c r="C37" s="1061"/>
      <c r="D37" s="1106" t="s">
        <v>194</v>
      </c>
      <c r="E37" s="2226"/>
      <c r="F37" s="2225"/>
      <c r="G37" s="2227"/>
      <c r="H37" s="2227"/>
      <c r="I37" s="2229"/>
      <c r="J37" s="2227"/>
      <c r="K37" s="2231"/>
      <c r="L37" s="2231"/>
      <c r="M37" s="2229"/>
      <c r="N37" s="2222"/>
      <c r="O37" s="1064">
        <f>IF(B36="",0,1)</f>
        <v>0</v>
      </c>
    </row>
    <row r="38" spans="1:15" ht="9" customHeight="1">
      <c r="A38" s="2223"/>
      <c r="B38" s="2225"/>
      <c r="C38" s="1061"/>
      <c r="D38" s="1105" t="s">
        <v>193</v>
      </c>
      <c r="E38" s="2226"/>
      <c r="F38" s="2225"/>
      <c r="G38" s="2227"/>
      <c r="H38" s="2227"/>
      <c r="I38" s="2228"/>
      <c r="J38" s="2227"/>
      <c r="K38" s="2230"/>
      <c r="L38" s="2231"/>
      <c r="M38" s="2232"/>
      <c r="N38" s="2221"/>
    </row>
    <row r="39" spans="1:15" ht="9" customHeight="1">
      <c r="A39" s="2224"/>
      <c r="B39" s="2225"/>
      <c r="C39" s="1061"/>
      <c r="D39" s="1106" t="s">
        <v>194</v>
      </c>
      <c r="E39" s="2226"/>
      <c r="F39" s="2225"/>
      <c r="G39" s="2227"/>
      <c r="H39" s="2227"/>
      <c r="I39" s="2229"/>
      <c r="J39" s="2227"/>
      <c r="K39" s="2231"/>
      <c r="L39" s="2231"/>
      <c r="M39" s="2229"/>
      <c r="N39" s="2222"/>
      <c r="O39" s="1064">
        <f>IF(B38="",0,1)</f>
        <v>0</v>
      </c>
    </row>
    <row r="40" spans="1:15" ht="9" customHeight="1">
      <c r="A40" s="2223"/>
      <c r="B40" s="2225"/>
      <c r="C40" s="1061"/>
      <c r="D40" s="1105" t="s">
        <v>193</v>
      </c>
      <c r="E40" s="2226"/>
      <c r="F40" s="2225"/>
      <c r="G40" s="2227"/>
      <c r="H40" s="2227"/>
      <c r="I40" s="2228"/>
      <c r="J40" s="2227"/>
      <c r="K40" s="2230"/>
      <c r="L40" s="2231"/>
      <c r="M40" s="2232"/>
      <c r="N40" s="2221"/>
    </row>
    <row r="41" spans="1:15" ht="9" customHeight="1">
      <c r="A41" s="2224"/>
      <c r="B41" s="2225"/>
      <c r="C41" s="1061"/>
      <c r="D41" s="1106" t="s">
        <v>194</v>
      </c>
      <c r="E41" s="2226"/>
      <c r="F41" s="2225"/>
      <c r="G41" s="2227"/>
      <c r="H41" s="2227"/>
      <c r="I41" s="2229"/>
      <c r="J41" s="2227"/>
      <c r="K41" s="2231"/>
      <c r="L41" s="2231"/>
      <c r="M41" s="2229"/>
      <c r="N41" s="2222"/>
      <c r="O41" s="1064">
        <f>IF(B40="",0,1)</f>
        <v>0</v>
      </c>
    </row>
    <row r="42" spans="1:15" ht="9" customHeight="1">
      <c r="A42" s="2223"/>
      <c r="B42" s="2225"/>
      <c r="C42" s="1061"/>
      <c r="D42" s="1105" t="s">
        <v>193</v>
      </c>
      <c r="E42" s="2226"/>
      <c r="F42" s="2225"/>
      <c r="G42" s="2227"/>
      <c r="H42" s="2227"/>
      <c r="I42" s="2228"/>
      <c r="J42" s="2227"/>
      <c r="K42" s="2230"/>
      <c r="L42" s="2231"/>
      <c r="M42" s="2232"/>
      <c r="N42" s="2221"/>
    </row>
    <row r="43" spans="1:15" ht="9" customHeight="1">
      <c r="A43" s="2224"/>
      <c r="B43" s="2225"/>
      <c r="C43" s="1061"/>
      <c r="D43" s="1106" t="s">
        <v>194</v>
      </c>
      <c r="E43" s="2226"/>
      <c r="F43" s="2225"/>
      <c r="G43" s="2227"/>
      <c r="H43" s="2227"/>
      <c r="I43" s="2229"/>
      <c r="J43" s="2227"/>
      <c r="K43" s="2231"/>
      <c r="L43" s="2231"/>
      <c r="M43" s="2229"/>
      <c r="N43" s="2222"/>
      <c r="O43" s="1064">
        <f>IF(B42="",0,1)</f>
        <v>0</v>
      </c>
    </row>
    <row r="44" spans="1:15" ht="9" customHeight="1">
      <c r="A44" s="2223"/>
      <c r="B44" s="2225"/>
      <c r="C44" s="1061"/>
      <c r="D44" s="1105" t="s">
        <v>193</v>
      </c>
      <c r="E44" s="2226"/>
      <c r="F44" s="2225"/>
      <c r="G44" s="2227"/>
      <c r="H44" s="2227"/>
      <c r="I44" s="2228"/>
      <c r="J44" s="2227"/>
      <c r="K44" s="2230"/>
      <c r="L44" s="2231"/>
      <c r="M44" s="2232"/>
      <c r="N44" s="2221"/>
    </row>
    <row r="45" spans="1:15" ht="9" customHeight="1">
      <c r="A45" s="2224"/>
      <c r="B45" s="2225"/>
      <c r="C45" s="1061"/>
      <c r="D45" s="1106" t="s">
        <v>194</v>
      </c>
      <c r="E45" s="2226"/>
      <c r="F45" s="2225"/>
      <c r="G45" s="2227"/>
      <c r="H45" s="2227"/>
      <c r="I45" s="2229"/>
      <c r="J45" s="2227"/>
      <c r="K45" s="2231"/>
      <c r="L45" s="2231"/>
      <c r="M45" s="2229"/>
      <c r="N45" s="2222"/>
      <c r="O45" s="1064">
        <f>IF(B44="",0,1)</f>
        <v>0</v>
      </c>
    </row>
    <row r="46" spans="1:15" ht="9" customHeight="1">
      <c r="A46" s="2223"/>
      <c r="B46" s="2225"/>
      <c r="C46" s="1061"/>
      <c r="D46" s="1105" t="s">
        <v>193</v>
      </c>
      <c r="E46" s="2226"/>
      <c r="F46" s="2225"/>
      <c r="G46" s="2227"/>
      <c r="H46" s="2227"/>
      <c r="I46" s="2228"/>
      <c r="J46" s="2227"/>
      <c r="K46" s="2230"/>
      <c r="L46" s="2231"/>
      <c r="M46" s="2232"/>
      <c r="N46" s="2221"/>
    </row>
    <row r="47" spans="1:15" ht="9" customHeight="1">
      <c r="A47" s="2224"/>
      <c r="B47" s="2225"/>
      <c r="C47" s="1061"/>
      <c r="D47" s="1106" t="s">
        <v>194</v>
      </c>
      <c r="E47" s="2226"/>
      <c r="F47" s="2225"/>
      <c r="G47" s="2227"/>
      <c r="H47" s="2227"/>
      <c r="I47" s="2229"/>
      <c r="J47" s="2227"/>
      <c r="K47" s="2231"/>
      <c r="L47" s="2231"/>
      <c r="M47" s="2229"/>
      <c r="N47" s="2222"/>
      <c r="O47" s="1064">
        <f>IF(B46="",0,1)</f>
        <v>0</v>
      </c>
    </row>
    <row r="48" spans="1:15" ht="9" customHeight="1">
      <c r="A48" s="2223"/>
      <c r="B48" s="2225"/>
      <c r="C48" s="1061"/>
      <c r="D48" s="1105" t="s">
        <v>193</v>
      </c>
      <c r="E48" s="2226"/>
      <c r="F48" s="2225"/>
      <c r="G48" s="2227"/>
      <c r="H48" s="2227"/>
      <c r="I48" s="2228"/>
      <c r="J48" s="2227"/>
      <c r="K48" s="2230"/>
      <c r="L48" s="2231"/>
      <c r="M48" s="2232"/>
      <c r="N48" s="2221"/>
    </row>
    <row r="49" spans="1:15" ht="9" customHeight="1">
      <c r="A49" s="2224"/>
      <c r="B49" s="2225"/>
      <c r="C49" s="1061"/>
      <c r="D49" s="1106" t="s">
        <v>194</v>
      </c>
      <c r="E49" s="2226"/>
      <c r="F49" s="2225"/>
      <c r="G49" s="2227"/>
      <c r="H49" s="2227"/>
      <c r="I49" s="2229"/>
      <c r="J49" s="2227"/>
      <c r="K49" s="2231"/>
      <c r="L49" s="2231"/>
      <c r="M49" s="2229"/>
      <c r="N49" s="2222"/>
      <c r="O49" s="1064">
        <f>IF(B48="",0,1)</f>
        <v>0</v>
      </c>
    </row>
    <row r="50" spans="1:15" ht="9" customHeight="1">
      <c r="A50" s="2223"/>
      <c r="B50" s="2225"/>
      <c r="C50" s="1061"/>
      <c r="D50" s="1105" t="s">
        <v>193</v>
      </c>
      <c r="E50" s="2226"/>
      <c r="F50" s="2225"/>
      <c r="G50" s="2227"/>
      <c r="H50" s="2227"/>
      <c r="I50" s="2228"/>
      <c r="J50" s="2227"/>
      <c r="K50" s="2230"/>
      <c r="L50" s="2231"/>
      <c r="M50" s="2232"/>
      <c r="N50" s="2221"/>
    </row>
    <row r="51" spans="1:15" ht="9" customHeight="1">
      <c r="A51" s="2224"/>
      <c r="B51" s="2225"/>
      <c r="C51" s="1061"/>
      <c r="D51" s="1106" t="s">
        <v>194</v>
      </c>
      <c r="E51" s="2226"/>
      <c r="F51" s="2225"/>
      <c r="G51" s="2227"/>
      <c r="H51" s="2227"/>
      <c r="I51" s="2229"/>
      <c r="J51" s="2227"/>
      <c r="K51" s="2231"/>
      <c r="L51" s="2231"/>
      <c r="M51" s="2229"/>
      <c r="N51" s="2222"/>
      <c r="O51" s="1064">
        <f>IF(B50="",0,1)</f>
        <v>0</v>
      </c>
    </row>
    <row r="52" spans="1:15" ht="9" customHeight="1">
      <c r="A52" s="2223"/>
      <c r="B52" s="2225"/>
      <c r="C52" s="1061"/>
      <c r="D52" s="1105" t="s">
        <v>193</v>
      </c>
      <c r="E52" s="2226"/>
      <c r="F52" s="2225"/>
      <c r="G52" s="2227"/>
      <c r="H52" s="2227"/>
      <c r="I52" s="2228"/>
      <c r="J52" s="2227"/>
      <c r="K52" s="2230"/>
      <c r="L52" s="2231"/>
      <c r="M52" s="2232"/>
      <c r="N52" s="2221"/>
    </row>
    <row r="53" spans="1:15" ht="9" customHeight="1">
      <c r="A53" s="2224"/>
      <c r="B53" s="2225"/>
      <c r="C53" s="1061"/>
      <c r="D53" s="1106" t="s">
        <v>194</v>
      </c>
      <c r="E53" s="2226"/>
      <c r="F53" s="2225"/>
      <c r="G53" s="2227"/>
      <c r="H53" s="2227"/>
      <c r="I53" s="2229"/>
      <c r="J53" s="2227"/>
      <c r="K53" s="2231"/>
      <c r="L53" s="2231"/>
      <c r="M53" s="2229"/>
      <c r="N53" s="2222"/>
      <c r="O53" s="1064">
        <f>IF(B52="",0,1)</f>
        <v>0</v>
      </c>
    </row>
    <row r="54" spans="1:15" ht="9" customHeight="1">
      <c r="A54" s="2223"/>
      <c r="B54" s="2225"/>
      <c r="C54" s="1061"/>
      <c r="D54" s="1105" t="s">
        <v>193</v>
      </c>
      <c r="E54" s="2226"/>
      <c r="F54" s="2225"/>
      <c r="G54" s="2227"/>
      <c r="H54" s="2227"/>
      <c r="I54" s="2228"/>
      <c r="J54" s="2227"/>
      <c r="K54" s="2230"/>
      <c r="L54" s="2231"/>
      <c r="M54" s="2232"/>
      <c r="N54" s="2221"/>
    </row>
    <row r="55" spans="1:15" ht="9" customHeight="1">
      <c r="A55" s="2224"/>
      <c r="B55" s="2225"/>
      <c r="C55" s="1061"/>
      <c r="D55" s="1106" t="s">
        <v>194</v>
      </c>
      <c r="E55" s="2226"/>
      <c r="F55" s="2225"/>
      <c r="G55" s="2227"/>
      <c r="H55" s="2227"/>
      <c r="I55" s="2229"/>
      <c r="J55" s="2227"/>
      <c r="K55" s="2231"/>
      <c r="L55" s="2231"/>
      <c r="M55" s="2229"/>
      <c r="N55" s="2222"/>
      <c r="O55" s="1064">
        <f>IF(B54="",0,1)</f>
        <v>0</v>
      </c>
    </row>
    <row r="56" spans="1:15" ht="9" customHeight="1">
      <c r="A56" s="2223"/>
      <c r="B56" s="2225"/>
      <c r="C56" s="1061"/>
      <c r="D56" s="1105" t="s">
        <v>193</v>
      </c>
      <c r="E56" s="2226"/>
      <c r="F56" s="2225"/>
      <c r="G56" s="2227"/>
      <c r="H56" s="2227"/>
      <c r="I56" s="2228"/>
      <c r="J56" s="2227"/>
      <c r="K56" s="2230"/>
      <c r="L56" s="2231"/>
      <c r="M56" s="2232"/>
      <c r="N56" s="2221"/>
    </row>
    <row r="57" spans="1:15" ht="9" customHeight="1">
      <c r="A57" s="2224"/>
      <c r="B57" s="2225"/>
      <c r="C57" s="1061"/>
      <c r="D57" s="1106" t="s">
        <v>194</v>
      </c>
      <c r="E57" s="2226"/>
      <c r="F57" s="2225"/>
      <c r="G57" s="2227"/>
      <c r="H57" s="2227"/>
      <c r="I57" s="2229"/>
      <c r="J57" s="2227"/>
      <c r="K57" s="2231"/>
      <c r="L57" s="2231"/>
      <c r="M57" s="2229"/>
      <c r="N57" s="2222"/>
      <c r="O57" s="1064">
        <f>IF(B56="",0,1)</f>
        <v>0</v>
      </c>
    </row>
    <row r="58" spans="1:15" ht="9" customHeight="1">
      <c r="A58" s="2223"/>
      <c r="B58" s="2225"/>
      <c r="C58" s="1061"/>
      <c r="D58" s="1105" t="s">
        <v>193</v>
      </c>
      <c r="E58" s="2226"/>
      <c r="F58" s="2225"/>
      <c r="G58" s="2227"/>
      <c r="H58" s="2227"/>
      <c r="I58" s="2228"/>
      <c r="J58" s="2227"/>
      <c r="K58" s="2230"/>
      <c r="L58" s="2231"/>
      <c r="M58" s="2232"/>
      <c r="N58" s="2221"/>
    </row>
    <row r="59" spans="1:15" ht="9" customHeight="1" thickBot="1">
      <c r="A59" s="2224"/>
      <c r="B59" s="2225"/>
      <c r="C59" s="1061"/>
      <c r="D59" s="1106" t="s">
        <v>194</v>
      </c>
      <c r="E59" s="2226"/>
      <c r="F59" s="2225"/>
      <c r="G59" s="2227"/>
      <c r="H59" s="2227"/>
      <c r="I59" s="2229"/>
      <c r="J59" s="2227"/>
      <c r="K59" s="2231"/>
      <c r="L59" s="2231"/>
      <c r="M59" s="2229"/>
      <c r="N59" s="2222"/>
      <c r="O59" s="1064">
        <f>IF(B58="",0,1)</f>
        <v>0</v>
      </c>
    </row>
    <row r="60" spans="1:15">
      <c r="A60" s="2212" t="s">
        <v>466</v>
      </c>
      <c r="B60" s="2215" t="s">
        <v>2311</v>
      </c>
      <c r="C60" s="2215"/>
      <c r="D60" s="2218"/>
      <c r="E60" s="2215" t="s">
        <v>94</v>
      </c>
      <c r="F60" s="2215"/>
      <c r="G60" s="2194" t="s">
        <v>93</v>
      </c>
      <c r="H60" s="2194"/>
      <c r="I60" s="2194" t="s">
        <v>406</v>
      </c>
      <c r="J60" s="2194" t="s">
        <v>1909</v>
      </c>
      <c r="K60" s="2194" t="s">
        <v>1910</v>
      </c>
      <c r="L60" s="2195"/>
      <c r="M60" s="2194" t="s">
        <v>1911</v>
      </c>
      <c r="N60" s="2200" t="s">
        <v>404</v>
      </c>
      <c r="O60" s="1064">
        <f>SUM(O13:O59)</f>
        <v>0</v>
      </c>
    </row>
    <row r="61" spans="1:15" ht="12.75" customHeight="1">
      <c r="A61" s="2213"/>
      <c r="B61" s="2216"/>
      <c r="C61" s="2219"/>
      <c r="D61" s="2216"/>
      <c r="E61" s="2216"/>
      <c r="F61" s="2219"/>
      <c r="G61" s="2196"/>
      <c r="H61" s="2196"/>
      <c r="I61" s="2196"/>
      <c r="J61" s="2197"/>
      <c r="K61" s="2196"/>
      <c r="L61" s="2197"/>
      <c r="M61" s="2196"/>
      <c r="N61" s="2201"/>
      <c r="O61" s="2206">
        <f>IF(O60&gt;0,1,0)</f>
        <v>0</v>
      </c>
    </row>
    <row r="62" spans="1:15" ht="12.75" customHeight="1">
      <c r="A62" s="2214"/>
      <c r="B62" s="2217"/>
      <c r="C62" s="2220"/>
      <c r="D62" s="2217"/>
      <c r="E62" s="2217"/>
      <c r="F62" s="2220"/>
      <c r="G62" s="1059"/>
      <c r="H62" s="1059" t="s">
        <v>405</v>
      </c>
      <c r="I62" s="2198"/>
      <c r="J62" s="2199"/>
      <c r="K62" s="2198"/>
      <c r="L62" s="2199"/>
      <c r="M62" s="2198"/>
      <c r="N62" s="2202"/>
      <c r="O62" s="2206"/>
    </row>
    <row r="63" spans="1:15" ht="9" customHeight="1">
      <c r="A63" s="1093" t="s">
        <v>1558</v>
      </c>
      <c r="B63" s="2184">
        <v>1</v>
      </c>
      <c r="C63" s="2182"/>
      <c r="D63" s="1638"/>
      <c r="E63" s="2180">
        <f>SUM(E10:E59)</f>
        <v>400</v>
      </c>
      <c r="F63" s="2184"/>
      <c r="G63" s="2207">
        <f>SUM(G10:H59)</f>
        <v>123000</v>
      </c>
      <c r="H63" s="2208"/>
      <c r="I63" s="2192">
        <v>1</v>
      </c>
      <c r="J63" s="2185">
        <f>G63*I63</f>
        <v>123000</v>
      </c>
      <c r="K63" s="1057"/>
      <c r="L63" s="1058" t="s">
        <v>193</v>
      </c>
      <c r="M63" s="2285"/>
      <c r="N63" s="2287"/>
      <c r="O63" s="1064">
        <f>IF(M65="",0,1)</f>
        <v>0</v>
      </c>
    </row>
    <row r="64" spans="1:15" ht="9" customHeight="1">
      <c r="A64" s="1094" t="s">
        <v>407</v>
      </c>
      <c r="B64" s="2181"/>
      <c r="C64" s="1641"/>
      <c r="D64" s="1642"/>
      <c r="E64" s="2183"/>
      <c r="F64" s="2181"/>
      <c r="G64" s="2209"/>
      <c r="H64" s="2210"/>
      <c r="I64" s="2177"/>
      <c r="J64" s="2186"/>
      <c r="K64" s="1057" t="str">
        <f>IF('Page 7'!Z39=1,"X",IF('Page 7'!Z42=1,"X",""))</f>
        <v/>
      </c>
      <c r="L64" s="1055" t="s">
        <v>194</v>
      </c>
      <c r="M64" s="2286"/>
      <c r="N64" s="2286"/>
      <c r="O64" s="1064">
        <f>O61-O63</f>
        <v>0</v>
      </c>
    </row>
    <row r="65" spans="1:19" ht="9" customHeight="1">
      <c r="A65" s="2204">
        <f>A12</f>
        <v>0</v>
      </c>
      <c r="B65" s="2184">
        <f>O60</f>
        <v>0</v>
      </c>
      <c r="C65" s="2182"/>
      <c r="D65" s="1638"/>
      <c r="E65" s="2180">
        <f>SUM(E12:E59)</f>
        <v>0</v>
      </c>
      <c r="F65" s="2184"/>
      <c r="G65" s="2188">
        <v>1</v>
      </c>
      <c r="H65" s="2189"/>
      <c r="I65" s="2192" t="e">
        <f>'Final Package Page 7'!$O$23</f>
        <v>#DIV/0!</v>
      </c>
      <c r="J65" s="2185" t="e">
        <f>G65*I65</f>
        <v>#DIV/0!</v>
      </c>
      <c r="K65" s="1057" t="str">
        <f>IF('Page 7'!Z39+'Page 7'!Z42&lt;1,"X","")</f>
        <v>X</v>
      </c>
      <c r="L65" s="1058" t="s">
        <v>193</v>
      </c>
      <c r="M65" s="2193"/>
      <c r="N65" s="2288"/>
      <c r="O65" s="1064">
        <f>IF(N65="",0,1)</f>
        <v>0</v>
      </c>
      <c r="P65" s="1064" t="s">
        <v>418</v>
      </c>
      <c r="Q65" s="1064" t="s">
        <v>2115</v>
      </c>
      <c r="R65" s="1064" t="s">
        <v>2234</v>
      </c>
      <c r="S65" s="1064" t="s">
        <v>2235</v>
      </c>
    </row>
    <row r="66" spans="1:19" ht="9" customHeight="1">
      <c r="A66" s="2205"/>
      <c r="B66" s="2181"/>
      <c r="C66" s="1641"/>
      <c r="D66" s="1642"/>
      <c r="E66" s="2183"/>
      <c r="F66" s="2181"/>
      <c r="G66" s="2190"/>
      <c r="H66" s="2191"/>
      <c r="I66" s="2177"/>
      <c r="J66" s="2186"/>
      <c r="K66" s="1057" t="str">
        <f>IF('Page 7'!Z39=1,"X",IF('Page 7'!Z42=1,"X",""))</f>
        <v/>
      </c>
      <c r="L66" s="1055" t="s">
        <v>194</v>
      </c>
      <c r="M66" s="2175"/>
      <c r="N66" s="2289"/>
      <c r="O66" s="1064">
        <f>O61-O65</f>
        <v>0</v>
      </c>
      <c r="P66" s="1064">
        <f>B65</f>
        <v>0</v>
      </c>
      <c r="Q66" s="1070">
        <f>E65</f>
        <v>0</v>
      </c>
      <c r="R66" s="1070">
        <f>G65</f>
        <v>1</v>
      </c>
      <c r="S66" s="1070" t="e">
        <f>J65</f>
        <v>#DIV/0!</v>
      </c>
    </row>
    <row r="67" spans="1:19" ht="30.75" customHeight="1">
      <c r="A67" s="2203" t="s">
        <v>95</v>
      </c>
      <c r="B67" s="1637"/>
      <c r="C67" s="1637"/>
      <c r="D67" s="1637"/>
      <c r="E67" s="1637"/>
      <c r="F67" s="1637"/>
      <c r="G67" s="1637"/>
      <c r="H67" s="1637"/>
      <c r="I67" s="1637"/>
      <c r="J67" s="1637"/>
      <c r="K67" s="1637"/>
      <c r="L67" s="1637"/>
      <c r="M67" s="1637"/>
      <c r="N67" s="1637"/>
    </row>
    <row r="68" spans="1:19" ht="25.5" customHeight="1">
      <c r="A68" s="2172" t="s">
        <v>70</v>
      </c>
      <c r="B68" s="2173"/>
      <c r="C68" s="2173"/>
      <c r="D68" s="2173"/>
      <c r="E68" s="2173"/>
      <c r="F68" s="2173"/>
      <c r="G68" s="2173"/>
      <c r="H68" s="2173"/>
      <c r="I68" s="2173"/>
      <c r="J68" s="2173"/>
      <c r="K68" s="2173"/>
      <c r="L68" s="2173"/>
      <c r="M68" s="2173"/>
      <c r="N68" s="2173"/>
    </row>
    <row r="69" spans="1:19" ht="15.75">
      <c r="A69" s="1649" t="s">
        <v>1900</v>
      </c>
      <c r="B69" s="1586"/>
      <c r="C69" s="1586"/>
      <c r="D69" s="1586"/>
      <c r="E69" s="1586"/>
      <c r="F69" s="1586"/>
      <c r="G69" s="1586"/>
      <c r="H69" s="1586"/>
      <c r="I69" s="1586"/>
      <c r="J69" s="1586"/>
      <c r="K69" s="1586"/>
      <c r="L69" s="1586"/>
      <c r="M69" s="1586"/>
      <c r="N69" s="1586"/>
    </row>
    <row r="70" spans="1:19" ht="15.75">
      <c r="A70" s="2211" t="s">
        <v>1901</v>
      </c>
      <c r="B70" s="1586"/>
      <c r="C70" s="1586"/>
      <c r="D70" s="1586"/>
      <c r="E70" s="1586"/>
      <c r="F70" s="1586"/>
      <c r="G70" s="1586"/>
      <c r="H70" s="1586"/>
      <c r="I70" s="1586"/>
      <c r="J70" s="1586"/>
      <c r="K70" s="1586"/>
      <c r="L70" s="1586"/>
      <c r="M70" s="1586"/>
      <c r="N70" s="1586"/>
    </row>
    <row r="71" spans="1:19" ht="15.75">
      <c r="A71" s="2211" t="s">
        <v>1902</v>
      </c>
      <c r="B71" s="1586"/>
      <c r="C71" s="1586"/>
      <c r="D71" s="1586"/>
      <c r="E71" s="1586"/>
      <c r="F71" s="1586"/>
      <c r="G71" s="1586"/>
      <c r="H71" s="1586"/>
      <c r="I71" s="1586"/>
      <c r="J71" s="1586"/>
      <c r="K71" s="1586"/>
      <c r="L71" s="1586"/>
      <c r="M71" s="1586"/>
      <c r="N71" s="1586"/>
    </row>
    <row r="72" spans="1:19">
      <c r="A72" s="247"/>
    </row>
    <row r="73" spans="1:19" ht="48.75" customHeight="1">
      <c r="A73" s="1718" t="s">
        <v>1903</v>
      </c>
      <c r="B73" s="1520"/>
      <c r="C73" s="1520"/>
      <c r="D73" s="1520"/>
      <c r="E73" s="1520"/>
      <c r="F73" s="1520"/>
      <c r="G73" s="1520"/>
      <c r="H73" s="1520"/>
      <c r="I73" s="1520"/>
      <c r="J73" s="1520"/>
      <c r="K73" s="1520"/>
      <c r="L73" s="1520"/>
      <c r="M73" s="1520"/>
      <c r="N73" s="1520"/>
    </row>
    <row r="74" spans="1:19" ht="13.5" thickBot="1">
      <c r="G74" s="114" t="s">
        <v>1904</v>
      </c>
      <c r="H74" s="1027"/>
    </row>
    <row r="75" spans="1:19">
      <c r="A75" s="2242" t="s">
        <v>466</v>
      </c>
      <c r="B75" s="2245" t="s">
        <v>1905</v>
      </c>
      <c r="C75" s="2245" t="s">
        <v>1906</v>
      </c>
      <c r="D75" s="2248"/>
      <c r="E75" s="2245" t="s">
        <v>1907</v>
      </c>
      <c r="F75" s="2245" t="s">
        <v>1908</v>
      </c>
      <c r="G75" s="2235" t="s">
        <v>93</v>
      </c>
      <c r="H75" s="2235"/>
      <c r="I75" s="2235" t="s">
        <v>406</v>
      </c>
      <c r="J75" s="2235" t="s">
        <v>1909</v>
      </c>
      <c r="K75" s="2235" t="s">
        <v>1910</v>
      </c>
      <c r="L75" s="1736"/>
      <c r="M75" s="2235" t="s">
        <v>1911</v>
      </c>
      <c r="N75" s="2238" t="s">
        <v>404</v>
      </c>
    </row>
    <row r="76" spans="1:19" ht="12.75" customHeight="1">
      <c r="A76" s="2243"/>
      <c r="B76" s="2246"/>
      <c r="C76" s="2249"/>
      <c r="D76" s="2246"/>
      <c r="E76" s="2246"/>
      <c r="F76" s="2249"/>
      <c r="G76" s="2236"/>
      <c r="H76" s="2236"/>
      <c r="I76" s="2236"/>
      <c r="J76" s="1504"/>
      <c r="K76" s="2236"/>
      <c r="L76" s="1504"/>
      <c r="M76" s="2236"/>
      <c r="N76" s="2239"/>
      <c r="O76" s="1069"/>
    </row>
    <row r="77" spans="1:19">
      <c r="A77" s="2244"/>
      <c r="B77" s="2247"/>
      <c r="C77" s="2241"/>
      <c r="D77" s="2247"/>
      <c r="E77" s="2247"/>
      <c r="F77" s="2241"/>
      <c r="G77" s="1056"/>
      <c r="H77" s="1056" t="s">
        <v>405</v>
      </c>
      <c r="I77" s="2237"/>
      <c r="J77" s="1505"/>
      <c r="K77" s="2237"/>
      <c r="L77" s="1505"/>
      <c r="M77" s="2237"/>
      <c r="N77" s="2234"/>
      <c r="O77" s="1069"/>
    </row>
    <row r="78" spans="1:19" ht="9" customHeight="1">
      <c r="A78" s="1095" t="s">
        <v>1558</v>
      </c>
      <c r="B78" s="2184" t="s">
        <v>1557</v>
      </c>
      <c r="C78" s="1057" t="s">
        <v>1437</v>
      </c>
      <c r="D78" s="1103" t="s">
        <v>193</v>
      </c>
      <c r="E78" s="2180">
        <v>400</v>
      </c>
      <c r="F78" s="2240">
        <v>2</v>
      </c>
      <c r="G78" s="2207">
        <v>123000</v>
      </c>
      <c r="H78" s="2208"/>
      <c r="I78" s="2192">
        <v>1</v>
      </c>
      <c r="J78" s="2185">
        <v>123000</v>
      </c>
      <c r="K78" s="1057" t="s">
        <v>1437</v>
      </c>
      <c r="L78" s="1058" t="s">
        <v>193</v>
      </c>
      <c r="M78" s="2187">
        <v>36525</v>
      </c>
      <c r="N78" s="2233">
        <v>36892</v>
      </c>
    </row>
    <row r="79" spans="1:19" ht="9" customHeight="1">
      <c r="A79" s="1096" t="s">
        <v>407</v>
      </c>
      <c r="B79" s="2181"/>
      <c r="C79" s="1057"/>
      <c r="D79" s="1104" t="s">
        <v>194</v>
      </c>
      <c r="E79" s="2183"/>
      <c r="F79" s="2241"/>
      <c r="G79" s="2209"/>
      <c r="H79" s="2210"/>
      <c r="I79" s="2177"/>
      <c r="J79" s="2186"/>
      <c r="K79" s="1057"/>
      <c r="L79" s="1055" t="s">
        <v>194</v>
      </c>
      <c r="M79" s="2177"/>
      <c r="N79" s="2234"/>
    </row>
    <row r="80" spans="1:19" ht="9" customHeight="1">
      <c r="A80" s="2223"/>
      <c r="B80" s="2225"/>
      <c r="C80" s="1061"/>
      <c r="D80" s="1105" t="s">
        <v>193</v>
      </c>
      <c r="E80" s="2226"/>
      <c r="F80" s="2225"/>
      <c r="G80" s="2227"/>
      <c r="H80" s="2227"/>
      <c r="I80" s="2228"/>
      <c r="J80" s="2227"/>
      <c r="K80" s="2230"/>
      <c r="L80" s="2231"/>
      <c r="M80" s="2232"/>
      <c r="N80" s="2221"/>
    </row>
    <row r="81" spans="1:15" ht="9" customHeight="1">
      <c r="A81" s="2224"/>
      <c r="B81" s="2225"/>
      <c r="C81" s="1061"/>
      <c r="D81" s="1106" t="s">
        <v>194</v>
      </c>
      <c r="E81" s="2226"/>
      <c r="F81" s="2225"/>
      <c r="G81" s="2227"/>
      <c r="H81" s="2227"/>
      <c r="I81" s="2229"/>
      <c r="J81" s="2227"/>
      <c r="K81" s="2231"/>
      <c r="L81" s="2231"/>
      <c r="M81" s="2229"/>
      <c r="N81" s="2222"/>
      <c r="O81" s="1064">
        <f>IF(B80="",0,1)</f>
        <v>0</v>
      </c>
    </row>
    <row r="82" spans="1:15" ht="9" customHeight="1">
      <c r="A82" s="2223"/>
      <c r="B82" s="2225"/>
      <c r="C82" s="1061"/>
      <c r="D82" s="1105" t="s">
        <v>193</v>
      </c>
      <c r="E82" s="2226"/>
      <c r="F82" s="2225"/>
      <c r="G82" s="2227"/>
      <c r="H82" s="2227"/>
      <c r="I82" s="2228"/>
      <c r="J82" s="2227"/>
      <c r="K82" s="2230"/>
      <c r="L82" s="2231"/>
      <c r="M82" s="2232"/>
      <c r="N82" s="2221"/>
    </row>
    <row r="83" spans="1:15" ht="9" customHeight="1">
      <c r="A83" s="2224"/>
      <c r="B83" s="2225"/>
      <c r="C83" s="1061"/>
      <c r="D83" s="1106" t="s">
        <v>194</v>
      </c>
      <c r="E83" s="2226"/>
      <c r="F83" s="2225"/>
      <c r="G83" s="2227"/>
      <c r="H83" s="2227"/>
      <c r="I83" s="2229"/>
      <c r="J83" s="2227"/>
      <c r="K83" s="2231"/>
      <c r="L83" s="2231"/>
      <c r="M83" s="2229"/>
      <c r="N83" s="2222"/>
      <c r="O83" s="1064">
        <f>IF(B82="",0,1)</f>
        <v>0</v>
      </c>
    </row>
    <row r="84" spans="1:15" ht="9" customHeight="1">
      <c r="A84" s="2223"/>
      <c r="B84" s="2225"/>
      <c r="C84" s="1061"/>
      <c r="D84" s="1105" t="s">
        <v>193</v>
      </c>
      <c r="E84" s="2226"/>
      <c r="F84" s="2225"/>
      <c r="G84" s="2227"/>
      <c r="H84" s="2227"/>
      <c r="I84" s="2228"/>
      <c r="J84" s="2227"/>
      <c r="K84" s="2230"/>
      <c r="L84" s="2231"/>
      <c r="M84" s="2232"/>
      <c r="N84" s="2221"/>
    </row>
    <row r="85" spans="1:15" ht="9" customHeight="1">
      <c r="A85" s="2224"/>
      <c r="B85" s="2225"/>
      <c r="C85" s="1061"/>
      <c r="D85" s="1106" t="s">
        <v>194</v>
      </c>
      <c r="E85" s="2226"/>
      <c r="F85" s="2225"/>
      <c r="G85" s="2227"/>
      <c r="H85" s="2227"/>
      <c r="I85" s="2229"/>
      <c r="J85" s="2227"/>
      <c r="K85" s="2231"/>
      <c r="L85" s="2231"/>
      <c r="M85" s="2229"/>
      <c r="N85" s="2222"/>
      <c r="O85" s="1064">
        <f>IF(B84="",0,1)</f>
        <v>0</v>
      </c>
    </row>
    <row r="86" spans="1:15" ht="9" customHeight="1">
      <c r="A86" s="2223"/>
      <c r="B86" s="2225"/>
      <c r="C86" s="1061"/>
      <c r="D86" s="1105" t="s">
        <v>193</v>
      </c>
      <c r="E86" s="2226"/>
      <c r="F86" s="2225"/>
      <c r="G86" s="2227"/>
      <c r="H86" s="2227"/>
      <c r="I86" s="2228"/>
      <c r="J86" s="2227"/>
      <c r="K86" s="2230"/>
      <c r="L86" s="2231"/>
      <c r="M86" s="2232"/>
      <c r="N86" s="2221"/>
    </row>
    <row r="87" spans="1:15" ht="9" customHeight="1">
      <c r="A87" s="2224"/>
      <c r="B87" s="2225"/>
      <c r="C87" s="1061"/>
      <c r="D87" s="1106" t="s">
        <v>194</v>
      </c>
      <c r="E87" s="2226"/>
      <c r="F87" s="2225"/>
      <c r="G87" s="2227"/>
      <c r="H87" s="2227"/>
      <c r="I87" s="2229"/>
      <c r="J87" s="2227"/>
      <c r="K87" s="2231"/>
      <c r="L87" s="2231"/>
      <c r="M87" s="2229"/>
      <c r="N87" s="2222"/>
      <c r="O87" s="1064">
        <f>IF(B86="",0,1)</f>
        <v>0</v>
      </c>
    </row>
    <row r="88" spans="1:15" ht="9" customHeight="1">
      <c r="A88" s="2223"/>
      <c r="B88" s="2225"/>
      <c r="C88" s="1061"/>
      <c r="D88" s="1105" t="s">
        <v>193</v>
      </c>
      <c r="E88" s="2226"/>
      <c r="F88" s="2225"/>
      <c r="G88" s="2227"/>
      <c r="H88" s="2227"/>
      <c r="I88" s="2228"/>
      <c r="J88" s="2227"/>
      <c r="K88" s="2230"/>
      <c r="L88" s="2231"/>
      <c r="M88" s="2232"/>
      <c r="N88" s="2221"/>
    </row>
    <row r="89" spans="1:15" ht="9" customHeight="1">
      <c r="A89" s="2224"/>
      <c r="B89" s="2225"/>
      <c r="C89" s="1061"/>
      <c r="D89" s="1106" t="s">
        <v>194</v>
      </c>
      <c r="E89" s="2226"/>
      <c r="F89" s="2225"/>
      <c r="G89" s="2227"/>
      <c r="H89" s="2227"/>
      <c r="I89" s="2229"/>
      <c r="J89" s="2227"/>
      <c r="K89" s="2231"/>
      <c r="L89" s="2231"/>
      <c r="M89" s="2229"/>
      <c r="N89" s="2222"/>
      <c r="O89" s="1064">
        <f>IF(B88="",0,1)</f>
        <v>0</v>
      </c>
    </row>
    <row r="90" spans="1:15" ht="9" customHeight="1">
      <c r="A90" s="2223"/>
      <c r="B90" s="2225"/>
      <c r="C90" s="1061"/>
      <c r="D90" s="1105" t="s">
        <v>193</v>
      </c>
      <c r="E90" s="2226"/>
      <c r="F90" s="2225"/>
      <c r="G90" s="2227"/>
      <c r="H90" s="2227"/>
      <c r="I90" s="2228"/>
      <c r="J90" s="2227"/>
      <c r="K90" s="2230"/>
      <c r="L90" s="2231"/>
      <c r="M90" s="2232"/>
      <c r="N90" s="2221"/>
    </row>
    <row r="91" spans="1:15" ht="9" customHeight="1">
      <c r="A91" s="2224"/>
      <c r="B91" s="2225"/>
      <c r="C91" s="1061"/>
      <c r="D91" s="1106" t="s">
        <v>194</v>
      </c>
      <c r="E91" s="2226"/>
      <c r="F91" s="2225"/>
      <c r="G91" s="2227"/>
      <c r="H91" s="2227"/>
      <c r="I91" s="2229"/>
      <c r="J91" s="2227"/>
      <c r="K91" s="2231"/>
      <c r="L91" s="2231"/>
      <c r="M91" s="2229"/>
      <c r="N91" s="2222"/>
      <c r="O91" s="1064">
        <f>IF(B90="",0,1)</f>
        <v>0</v>
      </c>
    </row>
    <row r="92" spans="1:15" ht="9" customHeight="1">
      <c r="A92" s="2223"/>
      <c r="B92" s="2225"/>
      <c r="C92" s="1061"/>
      <c r="D92" s="1105" t="s">
        <v>193</v>
      </c>
      <c r="E92" s="2226"/>
      <c r="F92" s="2225"/>
      <c r="G92" s="2227"/>
      <c r="H92" s="2227"/>
      <c r="I92" s="2228"/>
      <c r="J92" s="2227"/>
      <c r="K92" s="2230"/>
      <c r="L92" s="2231"/>
      <c r="M92" s="2232"/>
      <c r="N92" s="2221"/>
    </row>
    <row r="93" spans="1:15" ht="9" customHeight="1">
      <c r="A93" s="2224"/>
      <c r="B93" s="2225"/>
      <c r="C93" s="1061"/>
      <c r="D93" s="1106" t="s">
        <v>194</v>
      </c>
      <c r="E93" s="2226"/>
      <c r="F93" s="2225"/>
      <c r="G93" s="2227"/>
      <c r="H93" s="2227"/>
      <c r="I93" s="2229"/>
      <c r="J93" s="2227"/>
      <c r="K93" s="2231"/>
      <c r="L93" s="2231"/>
      <c r="M93" s="2229"/>
      <c r="N93" s="2222"/>
      <c r="O93" s="1064">
        <f>IF(B92="",0,1)</f>
        <v>0</v>
      </c>
    </row>
    <row r="94" spans="1:15" ht="9" customHeight="1">
      <c r="A94" s="2223"/>
      <c r="B94" s="2225"/>
      <c r="C94" s="1061"/>
      <c r="D94" s="1105" t="s">
        <v>193</v>
      </c>
      <c r="E94" s="2226"/>
      <c r="F94" s="2225"/>
      <c r="G94" s="2227"/>
      <c r="H94" s="2227"/>
      <c r="I94" s="2228"/>
      <c r="J94" s="2227"/>
      <c r="K94" s="2230"/>
      <c r="L94" s="2231"/>
      <c r="M94" s="2232"/>
      <c r="N94" s="2221"/>
    </row>
    <row r="95" spans="1:15" ht="9" customHeight="1">
      <c r="A95" s="2224"/>
      <c r="B95" s="2225"/>
      <c r="C95" s="1061"/>
      <c r="D95" s="1106" t="s">
        <v>194</v>
      </c>
      <c r="E95" s="2226"/>
      <c r="F95" s="2225"/>
      <c r="G95" s="2227"/>
      <c r="H95" s="2227"/>
      <c r="I95" s="2229"/>
      <c r="J95" s="2227"/>
      <c r="K95" s="2231"/>
      <c r="L95" s="2231"/>
      <c r="M95" s="2229"/>
      <c r="N95" s="2222"/>
      <c r="O95" s="1064">
        <f>IF(B94="",0,1)</f>
        <v>0</v>
      </c>
    </row>
    <row r="96" spans="1:15" ht="9" customHeight="1">
      <c r="A96" s="2223"/>
      <c r="B96" s="2225"/>
      <c r="C96" s="1061"/>
      <c r="D96" s="1105" t="s">
        <v>193</v>
      </c>
      <c r="E96" s="2226"/>
      <c r="F96" s="2225"/>
      <c r="G96" s="2227"/>
      <c r="H96" s="2227"/>
      <c r="I96" s="2228"/>
      <c r="J96" s="2227"/>
      <c r="K96" s="2230"/>
      <c r="L96" s="2231"/>
      <c r="M96" s="2232"/>
      <c r="N96" s="2221"/>
    </row>
    <row r="97" spans="1:15" ht="9" customHeight="1">
      <c r="A97" s="2224"/>
      <c r="B97" s="2225"/>
      <c r="C97" s="1061"/>
      <c r="D97" s="1106" t="s">
        <v>194</v>
      </c>
      <c r="E97" s="2226"/>
      <c r="F97" s="2225"/>
      <c r="G97" s="2227"/>
      <c r="H97" s="2227"/>
      <c r="I97" s="2229"/>
      <c r="J97" s="2227"/>
      <c r="K97" s="2231"/>
      <c r="L97" s="2231"/>
      <c r="M97" s="2229"/>
      <c r="N97" s="2222"/>
      <c r="O97" s="1064">
        <f>IF(B96="",0,1)</f>
        <v>0</v>
      </c>
    </row>
    <row r="98" spans="1:15" ht="9" customHeight="1">
      <c r="A98" s="2223"/>
      <c r="B98" s="2225"/>
      <c r="C98" s="1061"/>
      <c r="D98" s="1105" t="s">
        <v>193</v>
      </c>
      <c r="E98" s="2226"/>
      <c r="F98" s="2225"/>
      <c r="G98" s="2227"/>
      <c r="H98" s="2227"/>
      <c r="I98" s="2228"/>
      <c r="J98" s="2227"/>
      <c r="K98" s="2230"/>
      <c r="L98" s="2231"/>
      <c r="M98" s="2232"/>
      <c r="N98" s="2221"/>
    </row>
    <row r="99" spans="1:15" ht="9" customHeight="1">
      <c r="A99" s="2224"/>
      <c r="B99" s="2225"/>
      <c r="C99" s="1061"/>
      <c r="D99" s="1106" t="s">
        <v>194</v>
      </c>
      <c r="E99" s="2226"/>
      <c r="F99" s="2225"/>
      <c r="G99" s="2227"/>
      <c r="H99" s="2227"/>
      <c r="I99" s="2229"/>
      <c r="J99" s="2227"/>
      <c r="K99" s="2231"/>
      <c r="L99" s="2231"/>
      <c r="M99" s="2229"/>
      <c r="N99" s="2222"/>
      <c r="O99" s="1064">
        <f>IF(B98="",0,1)</f>
        <v>0</v>
      </c>
    </row>
    <row r="100" spans="1:15" ht="9" customHeight="1">
      <c r="A100" s="2223"/>
      <c r="B100" s="2225"/>
      <c r="C100" s="1061"/>
      <c r="D100" s="1105" t="s">
        <v>193</v>
      </c>
      <c r="E100" s="2226"/>
      <c r="F100" s="2225"/>
      <c r="G100" s="2227"/>
      <c r="H100" s="2227"/>
      <c r="I100" s="2228"/>
      <c r="J100" s="2227"/>
      <c r="K100" s="2230"/>
      <c r="L100" s="2231"/>
      <c r="M100" s="2232"/>
      <c r="N100" s="2221"/>
    </row>
    <row r="101" spans="1:15" ht="9" customHeight="1">
      <c r="A101" s="2224"/>
      <c r="B101" s="2225"/>
      <c r="C101" s="1061"/>
      <c r="D101" s="1106" t="s">
        <v>194</v>
      </c>
      <c r="E101" s="2226"/>
      <c r="F101" s="2225"/>
      <c r="G101" s="2227"/>
      <c r="H101" s="2227"/>
      <c r="I101" s="2229"/>
      <c r="J101" s="2227"/>
      <c r="K101" s="2231"/>
      <c r="L101" s="2231"/>
      <c r="M101" s="2229"/>
      <c r="N101" s="2222"/>
      <c r="O101" s="1064">
        <f>IF(B100="",0,1)</f>
        <v>0</v>
      </c>
    </row>
    <row r="102" spans="1:15" ht="9" customHeight="1">
      <c r="A102" s="2223"/>
      <c r="B102" s="2225"/>
      <c r="C102" s="1061"/>
      <c r="D102" s="1105" t="s">
        <v>193</v>
      </c>
      <c r="E102" s="2226"/>
      <c r="F102" s="2225"/>
      <c r="G102" s="2227"/>
      <c r="H102" s="2227"/>
      <c r="I102" s="2228"/>
      <c r="J102" s="2227"/>
      <c r="K102" s="2230"/>
      <c r="L102" s="2231"/>
      <c r="M102" s="2232"/>
      <c r="N102" s="2221"/>
    </row>
    <row r="103" spans="1:15" ht="9" customHeight="1">
      <c r="A103" s="2224"/>
      <c r="B103" s="2225"/>
      <c r="C103" s="1061"/>
      <c r="D103" s="1106" t="s">
        <v>194</v>
      </c>
      <c r="E103" s="2226"/>
      <c r="F103" s="2225"/>
      <c r="G103" s="2227"/>
      <c r="H103" s="2227"/>
      <c r="I103" s="2229"/>
      <c r="J103" s="2227"/>
      <c r="K103" s="2231"/>
      <c r="L103" s="2231"/>
      <c r="M103" s="2229"/>
      <c r="N103" s="2222"/>
      <c r="O103" s="1064">
        <f>IF(B102="",0,1)</f>
        <v>0</v>
      </c>
    </row>
    <row r="104" spans="1:15" ht="9" customHeight="1">
      <c r="A104" s="2223"/>
      <c r="B104" s="2225"/>
      <c r="C104" s="1061"/>
      <c r="D104" s="1105" t="s">
        <v>193</v>
      </c>
      <c r="E104" s="2226"/>
      <c r="F104" s="2225"/>
      <c r="G104" s="2227"/>
      <c r="H104" s="2227"/>
      <c r="I104" s="2228"/>
      <c r="J104" s="2227"/>
      <c r="K104" s="2230"/>
      <c r="L104" s="2231"/>
      <c r="M104" s="2232"/>
      <c r="N104" s="2221"/>
    </row>
    <row r="105" spans="1:15" ht="9" customHeight="1">
      <c r="A105" s="2224"/>
      <c r="B105" s="2225"/>
      <c r="C105" s="1061"/>
      <c r="D105" s="1106" t="s">
        <v>194</v>
      </c>
      <c r="E105" s="2226"/>
      <c r="F105" s="2225"/>
      <c r="G105" s="2227"/>
      <c r="H105" s="2227"/>
      <c r="I105" s="2229"/>
      <c r="J105" s="2227"/>
      <c r="K105" s="2231"/>
      <c r="L105" s="2231"/>
      <c r="M105" s="2229"/>
      <c r="N105" s="2222"/>
      <c r="O105" s="1064">
        <f>IF(B104="",0,1)</f>
        <v>0</v>
      </c>
    </row>
    <row r="106" spans="1:15" ht="9" customHeight="1">
      <c r="A106" s="2223"/>
      <c r="B106" s="2225"/>
      <c r="C106" s="1061"/>
      <c r="D106" s="1105" t="s">
        <v>193</v>
      </c>
      <c r="E106" s="2226"/>
      <c r="F106" s="2225"/>
      <c r="G106" s="2227"/>
      <c r="H106" s="2227"/>
      <c r="I106" s="2228"/>
      <c r="J106" s="2227"/>
      <c r="K106" s="2230"/>
      <c r="L106" s="2231"/>
      <c r="M106" s="2232"/>
      <c r="N106" s="2221"/>
    </row>
    <row r="107" spans="1:15" ht="9" customHeight="1">
      <c r="A107" s="2224"/>
      <c r="B107" s="2225"/>
      <c r="C107" s="1061"/>
      <c r="D107" s="1106" t="s">
        <v>194</v>
      </c>
      <c r="E107" s="2226"/>
      <c r="F107" s="2225"/>
      <c r="G107" s="2227"/>
      <c r="H107" s="2227"/>
      <c r="I107" s="2229"/>
      <c r="J107" s="2227"/>
      <c r="K107" s="2231"/>
      <c r="L107" s="2231"/>
      <c r="M107" s="2229"/>
      <c r="N107" s="2222"/>
      <c r="O107" s="1064">
        <f>IF(B106="",0,1)</f>
        <v>0</v>
      </c>
    </row>
    <row r="108" spans="1:15" ht="9" customHeight="1">
      <c r="A108" s="2223"/>
      <c r="B108" s="2225"/>
      <c r="C108" s="1061"/>
      <c r="D108" s="1105" t="s">
        <v>193</v>
      </c>
      <c r="E108" s="2226"/>
      <c r="F108" s="2225"/>
      <c r="G108" s="2227"/>
      <c r="H108" s="2227"/>
      <c r="I108" s="2228"/>
      <c r="J108" s="2227"/>
      <c r="K108" s="2230"/>
      <c r="L108" s="2231"/>
      <c r="M108" s="2232"/>
      <c r="N108" s="2221"/>
    </row>
    <row r="109" spans="1:15" ht="9" customHeight="1">
      <c r="A109" s="2224"/>
      <c r="B109" s="2225"/>
      <c r="C109" s="1061"/>
      <c r="D109" s="1106" t="s">
        <v>194</v>
      </c>
      <c r="E109" s="2226"/>
      <c r="F109" s="2225"/>
      <c r="G109" s="2227"/>
      <c r="H109" s="2227"/>
      <c r="I109" s="2229"/>
      <c r="J109" s="2227"/>
      <c r="K109" s="2231"/>
      <c r="L109" s="2231"/>
      <c r="M109" s="2229"/>
      <c r="N109" s="2222"/>
      <c r="O109" s="1064">
        <f>IF(B108="",0,1)</f>
        <v>0</v>
      </c>
    </row>
    <row r="110" spans="1:15" ht="9" customHeight="1">
      <c r="A110" s="2223"/>
      <c r="B110" s="2225"/>
      <c r="C110" s="1061"/>
      <c r="D110" s="1105" t="s">
        <v>193</v>
      </c>
      <c r="E110" s="2226"/>
      <c r="F110" s="2225"/>
      <c r="G110" s="2227"/>
      <c r="H110" s="2227"/>
      <c r="I110" s="2228"/>
      <c r="J110" s="2227"/>
      <c r="K110" s="2230"/>
      <c r="L110" s="2231"/>
      <c r="M110" s="2232"/>
      <c r="N110" s="2221"/>
    </row>
    <row r="111" spans="1:15" ht="9" customHeight="1">
      <c r="A111" s="2224"/>
      <c r="B111" s="2225"/>
      <c r="C111" s="1061"/>
      <c r="D111" s="1106" t="s">
        <v>194</v>
      </c>
      <c r="E111" s="2226"/>
      <c r="F111" s="2225"/>
      <c r="G111" s="2227"/>
      <c r="H111" s="2227"/>
      <c r="I111" s="2229"/>
      <c r="J111" s="2227"/>
      <c r="K111" s="2231"/>
      <c r="L111" s="2231"/>
      <c r="M111" s="2229"/>
      <c r="N111" s="2222"/>
      <c r="O111" s="1064">
        <f>IF(B110="",0,1)</f>
        <v>0</v>
      </c>
    </row>
    <row r="112" spans="1:15" ht="9" customHeight="1">
      <c r="A112" s="2223"/>
      <c r="B112" s="2225"/>
      <c r="C112" s="1061"/>
      <c r="D112" s="1105" t="s">
        <v>193</v>
      </c>
      <c r="E112" s="2226"/>
      <c r="F112" s="2225"/>
      <c r="G112" s="2227"/>
      <c r="H112" s="2227"/>
      <c r="I112" s="2228"/>
      <c r="J112" s="2227"/>
      <c r="K112" s="2230"/>
      <c r="L112" s="2231"/>
      <c r="M112" s="2232"/>
      <c r="N112" s="2221"/>
    </row>
    <row r="113" spans="1:15" ht="9" customHeight="1">
      <c r="A113" s="2224"/>
      <c r="B113" s="2225"/>
      <c r="C113" s="1061"/>
      <c r="D113" s="1106" t="s">
        <v>194</v>
      </c>
      <c r="E113" s="2226"/>
      <c r="F113" s="2225"/>
      <c r="G113" s="2227"/>
      <c r="H113" s="2227"/>
      <c r="I113" s="2229"/>
      <c r="J113" s="2227"/>
      <c r="K113" s="2231"/>
      <c r="L113" s="2231"/>
      <c r="M113" s="2229"/>
      <c r="N113" s="2222"/>
      <c r="O113" s="1064">
        <f>IF(B112="",0,1)</f>
        <v>0</v>
      </c>
    </row>
    <row r="114" spans="1:15" ht="9" customHeight="1">
      <c r="A114" s="2223"/>
      <c r="B114" s="2225"/>
      <c r="C114" s="1061"/>
      <c r="D114" s="1105" t="s">
        <v>193</v>
      </c>
      <c r="E114" s="2226"/>
      <c r="F114" s="2225"/>
      <c r="G114" s="2227"/>
      <c r="H114" s="2227"/>
      <c r="I114" s="2228"/>
      <c r="J114" s="2227"/>
      <c r="K114" s="2230"/>
      <c r="L114" s="2231"/>
      <c r="M114" s="2232"/>
      <c r="N114" s="2221"/>
    </row>
    <row r="115" spans="1:15" ht="9" customHeight="1">
      <c r="A115" s="2224"/>
      <c r="B115" s="2225"/>
      <c r="C115" s="1061"/>
      <c r="D115" s="1106" t="s">
        <v>194</v>
      </c>
      <c r="E115" s="2226"/>
      <c r="F115" s="2225"/>
      <c r="G115" s="2227"/>
      <c r="H115" s="2227"/>
      <c r="I115" s="2229"/>
      <c r="J115" s="2227"/>
      <c r="K115" s="2231"/>
      <c r="L115" s="2231"/>
      <c r="M115" s="2229"/>
      <c r="N115" s="2222"/>
      <c r="O115" s="1064">
        <f>IF(B114="",0,1)</f>
        <v>0</v>
      </c>
    </row>
    <row r="116" spans="1:15" ht="9" customHeight="1">
      <c r="A116" s="2223"/>
      <c r="B116" s="2225"/>
      <c r="C116" s="1061"/>
      <c r="D116" s="1105" t="s">
        <v>193</v>
      </c>
      <c r="E116" s="2226"/>
      <c r="F116" s="2225"/>
      <c r="G116" s="2227"/>
      <c r="H116" s="2227"/>
      <c r="I116" s="2228"/>
      <c r="J116" s="2227"/>
      <c r="K116" s="2230"/>
      <c r="L116" s="2231"/>
      <c r="M116" s="2232"/>
      <c r="N116" s="2221"/>
    </row>
    <row r="117" spans="1:15" ht="9" customHeight="1">
      <c r="A117" s="2224"/>
      <c r="B117" s="2225"/>
      <c r="C117" s="1061"/>
      <c r="D117" s="1106" t="s">
        <v>194</v>
      </c>
      <c r="E117" s="2226"/>
      <c r="F117" s="2225"/>
      <c r="G117" s="2227"/>
      <c r="H117" s="2227"/>
      <c r="I117" s="2229"/>
      <c r="J117" s="2227"/>
      <c r="K117" s="2231"/>
      <c r="L117" s="2231"/>
      <c r="M117" s="2229"/>
      <c r="N117" s="2222"/>
      <c r="O117" s="1064">
        <f>IF(B116="",0,1)</f>
        <v>0</v>
      </c>
    </row>
    <row r="118" spans="1:15" ht="9" customHeight="1">
      <c r="A118" s="2223"/>
      <c r="B118" s="2225"/>
      <c r="C118" s="1061"/>
      <c r="D118" s="1105" t="s">
        <v>193</v>
      </c>
      <c r="E118" s="2226"/>
      <c r="F118" s="2225"/>
      <c r="G118" s="2227"/>
      <c r="H118" s="2227"/>
      <c r="I118" s="2228"/>
      <c r="J118" s="2227"/>
      <c r="K118" s="2230"/>
      <c r="L118" s="2231"/>
      <c r="M118" s="2232"/>
      <c r="N118" s="2221"/>
    </row>
    <row r="119" spans="1:15" ht="9" customHeight="1">
      <c r="A119" s="2224"/>
      <c r="B119" s="2225"/>
      <c r="C119" s="1061"/>
      <c r="D119" s="1106" t="s">
        <v>194</v>
      </c>
      <c r="E119" s="2226"/>
      <c r="F119" s="2225"/>
      <c r="G119" s="2227"/>
      <c r="H119" s="2227"/>
      <c r="I119" s="2229"/>
      <c r="J119" s="2227"/>
      <c r="K119" s="2231"/>
      <c r="L119" s="2231"/>
      <c r="M119" s="2229"/>
      <c r="N119" s="2222"/>
      <c r="O119" s="1064">
        <f>IF(B118="",0,1)</f>
        <v>0</v>
      </c>
    </row>
    <row r="120" spans="1:15" ht="9" customHeight="1">
      <c r="A120" s="2223"/>
      <c r="B120" s="2225"/>
      <c r="C120" s="1061"/>
      <c r="D120" s="1105" t="s">
        <v>193</v>
      </c>
      <c r="E120" s="2226"/>
      <c r="F120" s="2225"/>
      <c r="G120" s="2227"/>
      <c r="H120" s="2227"/>
      <c r="I120" s="2228"/>
      <c r="J120" s="2227"/>
      <c r="K120" s="2230"/>
      <c r="L120" s="2231"/>
      <c r="M120" s="2232"/>
      <c r="N120" s="2221"/>
    </row>
    <row r="121" spans="1:15" ht="9" customHeight="1">
      <c r="A121" s="2224"/>
      <c r="B121" s="2225"/>
      <c r="C121" s="1061"/>
      <c r="D121" s="1106" t="s">
        <v>194</v>
      </c>
      <c r="E121" s="2226"/>
      <c r="F121" s="2225"/>
      <c r="G121" s="2227"/>
      <c r="H121" s="2227"/>
      <c r="I121" s="2229"/>
      <c r="J121" s="2227"/>
      <c r="K121" s="2231"/>
      <c r="L121" s="2231"/>
      <c r="M121" s="2229"/>
      <c r="N121" s="2222"/>
      <c r="O121" s="1064">
        <f>IF(B120="",0,1)</f>
        <v>0</v>
      </c>
    </row>
    <row r="122" spans="1:15" ht="9" customHeight="1">
      <c r="A122" s="2223"/>
      <c r="B122" s="2225"/>
      <c r="C122" s="1061"/>
      <c r="D122" s="1105" t="s">
        <v>193</v>
      </c>
      <c r="E122" s="2226"/>
      <c r="F122" s="2225"/>
      <c r="G122" s="2227"/>
      <c r="H122" s="2227"/>
      <c r="I122" s="2228"/>
      <c r="J122" s="2227"/>
      <c r="K122" s="2230"/>
      <c r="L122" s="2231"/>
      <c r="M122" s="2232"/>
      <c r="N122" s="2221"/>
    </row>
    <row r="123" spans="1:15" ht="9" customHeight="1">
      <c r="A123" s="2224"/>
      <c r="B123" s="2225"/>
      <c r="C123" s="1061"/>
      <c r="D123" s="1106" t="s">
        <v>194</v>
      </c>
      <c r="E123" s="2226"/>
      <c r="F123" s="2225"/>
      <c r="G123" s="2227"/>
      <c r="H123" s="2227"/>
      <c r="I123" s="2229"/>
      <c r="J123" s="2227"/>
      <c r="K123" s="2231"/>
      <c r="L123" s="2231"/>
      <c r="M123" s="2229"/>
      <c r="N123" s="2222"/>
      <c r="O123" s="1064">
        <f>IF(B122="",0,1)</f>
        <v>0</v>
      </c>
    </row>
    <row r="124" spans="1:15" ht="9" customHeight="1">
      <c r="A124" s="2223"/>
      <c r="B124" s="2225"/>
      <c r="C124" s="1061"/>
      <c r="D124" s="1105" t="s">
        <v>193</v>
      </c>
      <c r="E124" s="2226"/>
      <c r="F124" s="2225"/>
      <c r="G124" s="2227"/>
      <c r="H124" s="2227"/>
      <c r="I124" s="2228"/>
      <c r="J124" s="2227"/>
      <c r="K124" s="2230"/>
      <c r="L124" s="2231"/>
      <c r="M124" s="2232"/>
      <c r="N124" s="2221"/>
    </row>
    <row r="125" spans="1:15" ht="9" customHeight="1">
      <c r="A125" s="2224"/>
      <c r="B125" s="2225"/>
      <c r="C125" s="1061"/>
      <c r="D125" s="1106" t="s">
        <v>194</v>
      </c>
      <c r="E125" s="2226"/>
      <c r="F125" s="2225"/>
      <c r="G125" s="2227"/>
      <c r="H125" s="2227"/>
      <c r="I125" s="2229"/>
      <c r="J125" s="2227"/>
      <c r="K125" s="2231"/>
      <c r="L125" s="2231"/>
      <c r="M125" s="2229"/>
      <c r="N125" s="2222"/>
      <c r="O125" s="1064">
        <f>IF(B124="",0,1)</f>
        <v>0</v>
      </c>
    </row>
    <row r="126" spans="1:15" ht="9" customHeight="1">
      <c r="A126" s="2223"/>
      <c r="B126" s="2225"/>
      <c r="C126" s="1061"/>
      <c r="D126" s="1105" t="s">
        <v>193</v>
      </c>
      <c r="E126" s="2226"/>
      <c r="F126" s="2225"/>
      <c r="G126" s="2227"/>
      <c r="H126" s="2227"/>
      <c r="I126" s="2228"/>
      <c r="J126" s="2227"/>
      <c r="K126" s="2230"/>
      <c r="L126" s="2231"/>
      <c r="M126" s="2232"/>
      <c r="N126" s="2221"/>
    </row>
    <row r="127" spans="1:15" ht="9" customHeight="1" thickBot="1">
      <c r="A127" s="2224"/>
      <c r="B127" s="2225"/>
      <c r="C127" s="1061"/>
      <c r="D127" s="1106" t="s">
        <v>194</v>
      </c>
      <c r="E127" s="2226"/>
      <c r="F127" s="2225"/>
      <c r="G127" s="2227"/>
      <c r="H127" s="2227"/>
      <c r="I127" s="2229"/>
      <c r="J127" s="2227"/>
      <c r="K127" s="2231"/>
      <c r="L127" s="2231"/>
      <c r="M127" s="2229"/>
      <c r="N127" s="2222"/>
      <c r="O127" s="1064">
        <f>IF(B126="",0,1)</f>
        <v>0</v>
      </c>
    </row>
    <row r="128" spans="1:15">
      <c r="A128" s="2212" t="s">
        <v>466</v>
      </c>
      <c r="B128" s="2215" t="s">
        <v>2311</v>
      </c>
      <c r="C128" s="2215"/>
      <c r="D128" s="2218"/>
      <c r="E128" s="2215" t="s">
        <v>94</v>
      </c>
      <c r="F128" s="2215"/>
      <c r="G128" s="2194" t="s">
        <v>93</v>
      </c>
      <c r="H128" s="2194"/>
      <c r="I128" s="2194" t="s">
        <v>406</v>
      </c>
      <c r="J128" s="2194" t="s">
        <v>1909</v>
      </c>
      <c r="K128" s="2194" t="s">
        <v>1910</v>
      </c>
      <c r="L128" s="2195"/>
      <c r="M128" s="2194" t="s">
        <v>1911</v>
      </c>
      <c r="N128" s="2200" t="s">
        <v>404</v>
      </c>
      <c r="O128" s="1064">
        <f>SUM(O81:O127)</f>
        <v>0</v>
      </c>
    </row>
    <row r="129" spans="1:19" ht="12.75" customHeight="1">
      <c r="A129" s="2213"/>
      <c r="B129" s="2216"/>
      <c r="C129" s="2219"/>
      <c r="D129" s="2216"/>
      <c r="E129" s="2216"/>
      <c r="F129" s="2219"/>
      <c r="G129" s="2196"/>
      <c r="H129" s="2196"/>
      <c r="I129" s="2196"/>
      <c r="J129" s="2197"/>
      <c r="K129" s="2196"/>
      <c r="L129" s="2197"/>
      <c r="M129" s="2196"/>
      <c r="N129" s="2201"/>
      <c r="O129" s="2206">
        <f>IF(O128&gt;0,1,0)</f>
        <v>0</v>
      </c>
    </row>
    <row r="130" spans="1:19" ht="12.75" customHeight="1">
      <c r="A130" s="2214"/>
      <c r="B130" s="2217"/>
      <c r="C130" s="2220"/>
      <c r="D130" s="2217"/>
      <c r="E130" s="2217"/>
      <c r="F130" s="2220"/>
      <c r="G130" s="1059"/>
      <c r="H130" s="1059" t="s">
        <v>405</v>
      </c>
      <c r="I130" s="2198"/>
      <c r="J130" s="2199"/>
      <c r="K130" s="2198"/>
      <c r="L130" s="2199"/>
      <c r="M130" s="2198"/>
      <c r="N130" s="2202"/>
      <c r="O130" s="2206"/>
    </row>
    <row r="131" spans="1:19">
      <c r="A131" s="1093" t="s">
        <v>1558</v>
      </c>
      <c r="B131" s="2184">
        <v>1</v>
      </c>
      <c r="C131" s="2182"/>
      <c r="D131" s="1638"/>
      <c r="E131" s="2180">
        <f>SUM(E78:E127)</f>
        <v>400</v>
      </c>
      <c r="F131" s="2184"/>
      <c r="G131" s="2207">
        <f>SUM(G78:H127)</f>
        <v>123000</v>
      </c>
      <c r="H131" s="2208"/>
      <c r="I131" s="2192">
        <v>1</v>
      </c>
      <c r="J131" s="2185">
        <f>G131*I131</f>
        <v>123000</v>
      </c>
      <c r="K131" s="1057"/>
      <c r="L131" s="1058" t="s">
        <v>193</v>
      </c>
      <c r="M131" s="2285"/>
      <c r="N131" s="2287"/>
      <c r="O131" s="1064">
        <f>IF(M133="",0,1)</f>
        <v>0</v>
      </c>
    </row>
    <row r="132" spans="1:19" ht="9" customHeight="1">
      <c r="A132" s="1094" t="s">
        <v>407</v>
      </c>
      <c r="B132" s="2181"/>
      <c r="C132" s="1641"/>
      <c r="D132" s="1642"/>
      <c r="E132" s="2183"/>
      <c r="F132" s="2181"/>
      <c r="G132" s="2209"/>
      <c r="H132" s="2210"/>
      <c r="I132" s="2177"/>
      <c r="J132" s="2186"/>
      <c r="K132" s="1057" t="str">
        <f>IF('Page 7'!Z90=1,"X",IF('Page 7'!Z93=1,"X",""))</f>
        <v/>
      </c>
      <c r="L132" s="1055" t="s">
        <v>194</v>
      </c>
      <c r="M132" s="2286"/>
      <c r="N132" s="2286"/>
      <c r="O132" s="1064">
        <f>O129-O131</f>
        <v>0</v>
      </c>
    </row>
    <row r="133" spans="1:19" ht="9" customHeight="1">
      <c r="A133" s="2204">
        <f>A80</f>
        <v>0</v>
      </c>
      <c r="B133" s="2184">
        <f>O128</f>
        <v>0</v>
      </c>
      <c r="C133" s="2182"/>
      <c r="D133" s="1638"/>
      <c r="E133" s="2180">
        <f>SUM(E80:E127)</f>
        <v>0</v>
      </c>
      <c r="F133" s="2184"/>
      <c r="G133" s="2188"/>
      <c r="H133" s="2189"/>
      <c r="I133" s="2192" t="e">
        <f>'Final Package Page 7'!$O$23</f>
        <v>#DIV/0!</v>
      </c>
      <c r="J133" s="2185" t="e">
        <f>G133*I133</f>
        <v>#DIV/0!</v>
      </c>
      <c r="K133" s="1057" t="str">
        <f>IF('Page 7'!Z90+'Page 7'!Z93&lt;1,"X","")</f>
        <v>X</v>
      </c>
      <c r="L133" s="1058" t="s">
        <v>193</v>
      </c>
      <c r="M133" s="2193"/>
      <c r="N133" s="2174"/>
      <c r="O133" s="1064">
        <f>IF(N133="",0,1)</f>
        <v>0</v>
      </c>
      <c r="P133" s="1064" t="s">
        <v>418</v>
      </c>
      <c r="Q133" s="1064" t="s">
        <v>2115</v>
      </c>
      <c r="R133" s="1064" t="s">
        <v>2234</v>
      </c>
      <c r="S133" s="1064" t="s">
        <v>2235</v>
      </c>
    </row>
    <row r="134" spans="1:19" ht="9" customHeight="1">
      <c r="A134" s="2205"/>
      <c r="B134" s="2181"/>
      <c r="C134" s="1641"/>
      <c r="D134" s="1642"/>
      <c r="E134" s="2183"/>
      <c r="F134" s="2181"/>
      <c r="G134" s="2190"/>
      <c r="H134" s="2191"/>
      <c r="I134" s="2177"/>
      <c r="J134" s="2186"/>
      <c r="K134" s="1057" t="str">
        <f>IF('Page 7'!Z90=1,"X",IF('Page 7'!Z93=1,"X",""))</f>
        <v/>
      </c>
      <c r="L134" s="1055" t="s">
        <v>194</v>
      </c>
      <c r="M134" s="2175"/>
      <c r="N134" s="2175"/>
      <c r="O134" s="1064">
        <f>O129-O133</f>
        <v>0</v>
      </c>
      <c r="P134" s="1064">
        <f>B133</f>
        <v>0</v>
      </c>
      <c r="Q134" s="1070">
        <f>E133</f>
        <v>0</v>
      </c>
      <c r="R134" s="1070">
        <f>G133</f>
        <v>0</v>
      </c>
      <c r="S134" s="1070" t="e">
        <f>J133</f>
        <v>#DIV/0!</v>
      </c>
    </row>
    <row r="135" spans="1:19" ht="30.75" customHeight="1">
      <c r="A135" s="2203" t="s">
        <v>95</v>
      </c>
      <c r="B135" s="1637"/>
      <c r="C135" s="1637"/>
      <c r="D135" s="1637"/>
      <c r="E135" s="1637"/>
      <c r="F135" s="1637"/>
      <c r="G135" s="1637"/>
      <c r="H135" s="1637"/>
      <c r="I135" s="1637"/>
      <c r="J135" s="1637"/>
      <c r="K135" s="1637"/>
      <c r="L135" s="1637"/>
      <c r="M135" s="1637"/>
      <c r="N135" s="1637"/>
    </row>
    <row r="136" spans="1:19" ht="25.5" customHeight="1">
      <c r="A136" s="2172" t="s">
        <v>71</v>
      </c>
      <c r="B136" s="2173"/>
      <c r="C136" s="2173"/>
      <c r="D136" s="2173"/>
      <c r="E136" s="2173"/>
      <c r="F136" s="2173"/>
      <c r="G136" s="2173"/>
      <c r="H136" s="2173"/>
      <c r="I136" s="2173"/>
      <c r="J136" s="2173"/>
      <c r="K136" s="2173"/>
      <c r="L136" s="2173"/>
      <c r="M136" s="2173"/>
      <c r="N136" s="2173"/>
    </row>
    <row r="137" spans="1:19" ht="15.75">
      <c r="A137" s="1649" t="s">
        <v>1900</v>
      </c>
      <c r="B137" s="1586"/>
      <c r="C137" s="1586"/>
      <c r="D137" s="1586"/>
      <c r="E137" s="1586"/>
      <c r="F137" s="1586"/>
      <c r="G137" s="1586"/>
      <c r="H137" s="1586"/>
      <c r="I137" s="1586"/>
      <c r="J137" s="1586"/>
      <c r="K137" s="1586"/>
      <c r="L137" s="1586"/>
      <c r="M137" s="1586"/>
      <c r="N137" s="1586"/>
    </row>
    <row r="138" spans="1:19" ht="15.75">
      <c r="A138" s="2211" t="s">
        <v>1901</v>
      </c>
      <c r="B138" s="1586"/>
      <c r="C138" s="1586"/>
      <c r="D138" s="1586"/>
      <c r="E138" s="1586"/>
      <c r="F138" s="1586"/>
      <c r="G138" s="1586"/>
      <c r="H138" s="1586"/>
      <c r="I138" s="1586"/>
      <c r="J138" s="1586"/>
      <c r="K138" s="1586"/>
      <c r="L138" s="1586"/>
      <c r="M138" s="1586"/>
      <c r="N138" s="1586"/>
    </row>
    <row r="139" spans="1:19" ht="15.75">
      <c r="A139" s="2211" t="s">
        <v>1902</v>
      </c>
      <c r="B139" s="1586"/>
      <c r="C139" s="1586"/>
      <c r="D139" s="1586"/>
      <c r="E139" s="1586"/>
      <c r="F139" s="1586"/>
      <c r="G139" s="1586"/>
      <c r="H139" s="1586"/>
      <c r="I139" s="1586"/>
      <c r="J139" s="1586"/>
      <c r="K139" s="1586"/>
      <c r="L139" s="1586"/>
      <c r="M139" s="1586"/>
      <c r="N139" s="1586"/>
    </row>
    <row r="140" spans="1:19">
      <c r="A140" s="247"/>
    </row>
    <row r="141" spans="1:19" ht="48.75" customHeight="1">
      <c r="A141" s="1718" t="s">
        <v>1903</v>
      </c>
      <c r="B141" s="1520"/>
      <c r="C141" s="1520"/>
      <c r="D141" s="1520"/>
      <c r="E141" s="1520"/>
      <c r="F141" s="1520"/>
      <c r="G141" s="1520"/>
      <c r="H141" s="1520"/>
      <c r="I141" s="1520"/>
      <c r="J141" s="1520"/>
      <c r="K141" s="1520"/>
      <c r="L141" s="1520"/>
      <c r="M141" s="1520"/>
      <c r="N141" s="1520"/>
    </row>
    <row r="142" spans="1:19" ht="13.5" thickBot="1">
      <c r="G142" s="114" t="s">
        <v>1904</v>
      </c>
      <c r="H142" s="1027"/>
    </row>
    <row r="143" spans="1:19">
      <c r="A143" s="2242" t="s">
        <v>466</v>
      </c>
      <c r="B143" s="2245" t="s">
        <v>1905</v>
      </c>
      <c r="C143" s="2245" t="s">
        <v>1906</v>
      </c>
      <c r="D143" s="2248"/>
      <c r="E143" s="2245" t="s">
        <v>1907</v>
      </c>
      <c r="F143" s="2245" t="s">
        <v>1908</v>
      </c>
      <c r="G143" s="2235" t="s">
        <v>93</v>
      </c>
      <c r="H143" s="2235"/>
      <c r="I143" s="2235" t="s">
        <v>406</v>
      </c>
      <c r="J143" s="2235" t="s">
        <v>1909</v>
      </c>
      <c r="K143" s="2235" t="s">
        <v>1910</v>
      </c>
      <c r="L143" s="1736"/>
      <c r="M143" s="2235" t="s">
        <v>1911</v>
      </c>
      <c r="N143" s="2238" t="s">
        <v>404</v>
      </c>
    </row>
    <row r="144" spans="1:19" ht="12.75" customHeight="1">
      <c r="A144" s="2243"/>
      <c r="B144" s="2246"/>
      <c r="C144" s="2249"/>
      <c r="D144" s="2246"/>
      <c r="E144" s="2246"/>
      <c r="F144" s="2249"/>
      <c r="G144" s="2236"/>
      <c r="H144" s="2236"/>
      <c r="I144" s="2236"/>
      <c r="J144" s="1504"/>
      <c r="K144" s="2236"/>
      <c r="L144" s="1504"/>
      <c r="M144" s="2236"/>
      <c r="N144" s="2239"/>
      <c r="O144" s="1069"/>
    </row>
    <row r="145" spans="1:15">
      <c r="A145" s="2244"/>
      <c r="B145" s="2247"/>
      <c r="C145" s="2241"/>
      <c r="D145" s="2247"/>
      <c r="E145" s="2247"/>
      <c r="F145" s="2241"/>
      <c r="G145" s="1056"/>
      <c r="H145" s="1056" t="s">
        <v>405</v>
      </c>
      <c r="I145" s="2237"/>
      <c r="J145" s="1505"/>
      <c r="K145" s="2237"/>
      <c r="L145" s="1505"/>
      <c r="M145" s="2237"/>
      <c r="N145" s="2234"/>
      <c r="O145" s="1069"/>
    </row>
    <row r="146" spans="1:15" ht="9" customHeight="1">
      <c r="A146" s="1095" t="s">
        <v>1558</v>
      </c>
      <c r="B146" s="2184" t="s">
        <v>1557</v>
      </c>
      <c r="C146" s="1057" t="s">
        <v>1437</v>
      </c>
      <c r="D146" s="1103" t="s">
        <v>193</v>
      </c>
      <c r="E146" s="2180">
        <v>400</v>
      </c>
      <c r="F146" s="2240">
        <v>2</v>
      </c>
      <c r="G146" s="2207">
        <v>123000</v>
      </c>
      <c r="H146" s="2208"/>
      <c r="I146" s="2192">
        <v>1</v>
      </c>
      <c r="J146" s="2185">
        <v>123000</v>
      </c>
      <c r="K146" s="1057" t="s">
        <v>1437</v>
      </c>
      <c r="L146" s="1058" t="s">
        <v>193</v>
      </c>
      <c r="M146" s="2187">
        <v>36525</v>
      </c>
      <c r="N146" s="2233">
        <v>36892</v>
      </c>
    </row>
    <row r="147" spans="1:15" ht="9" customHeight="1">
      <c r="A147" s="1096" t="s">
        <v>407</v>
      </c>
      <c r="B147" s="2181"/>
      <c r="C147" s="1057"/>
      <c r="D147" s="1104" t="s">
        <v>194</v>
      </c>
      <c r="E147" s="2183"/>
      <c r="F147" s="2241"/>
      <c r="G147" s="2209"/>
      <c r="H147" s="2210"/>
      <c r="I147" s="2177"/>
      <c r="J147" s="2186"/>
      <c r="K147" s="1057"/>
      <c r="L147" s="1055" t="s">
        <v>194</v>
      </c>
      <c r="M147" s="2177"/>
      <c r="N147" s="2234"/>
    </row>
    <row r="148" spans="1:15" ht="9" customHeight="1">
      <c r="A148" s="2223"/>
      <c r="B148" s="2225"/>
      <c r="C148" s="1061"/>
      <c r="D148" s="1105" t="s">
        <v>193</v>
      </c>
      <c r="E148" s="2226"/>
      <c r="F148" s="2225"/>
      <c r="G148" s="2227"/>
      <c r="H148" s="2227"/>
      <c r="I148" s="2228"/>
      <c r="J148" s="2227"/>
      <c r="K148" s="2230"/>
      <c r="L148" s="2231"/>
      <c r="M148" s="2232"/>
      <c r="N148" s="2221"/>
    </row>
    <row r="149" spans="1:15" ht="9" customHeight="1">
      <c r="A149" s="2224"/>
      <c r="B149" s="2225"/>
      <c r="C149" s="1061"/>
      <c r="D149" s="1106" t="s">
        <v>194</v>
      </c>
      <c r="E149" s="2226"/>
      <c r="F149" s="2225"/>
      <c r="G149" s="2227"/>
      <c r="H149" s="2227"/>
      <c r="I149" s="2229"/>
      <c r="J149" s="2227"/>
      <c r="K149" s="2231"/>
      <c r="L149" s="2231"/>
      <c r="M149" s="2229"/>
      <c r="N149" s="2222"/>
      <c r="O149" s="1064">
        <f>IF(B148="",0,1)</f>
        <v>0</v>
      </c>
    </row>
    <row r="150" spans="1:15" ht="9" customHeight="1">
      <c r="A150" s="2223"/>
      <c r="B150" s="2225"/>
      <c r="C150" s="1061"/>
      <c r="D150" s="1105" t="s">
        <v>193</v>
      </c>
      <c r="E150" s="2226"/>
      <c r="F150" s="2225"/>
      <c r="G150" s="2227"/>
      <c r="H150" s="2227"/>
      <c r="I150" s="2228"/>
      <c r="J150" s="2227"/>
      <c r="K150" s="2230"/>
      <c r="L150" s="2231"/>
      <c r="M150" s="2232"/>
      <c r="N150" s="2221"/>
    </row>
    <row r="151" spans="1:15" ht="9" customHeight="1">
      <c r="A151" s="2224"/>
      <c r="B151" s="2225"/>
      <c r="C151" s="1061"/>
      <c r="D151" s="1106" t="s">
        <v>194</v>
      </c>
      <c r="E151" s="2226"/>
      <c r="F151" s="2225"/>
      <c r="G151" s="2227"/>
      <c r="H151" s="2227"/>
      <c r="I151" s="2229"/>
      <c r="J151" s="2227"/>
      <c r="K151" s="2231"/>
      <c r="L151" s="2231"/>
      <c r="M151" s="2229"/>
      <c r="N151" s="2222"/>
      <c r="O151" s="1064">
        <f>IF(B150="",0,1)</f>
        <v>0</v>
      </c>
    </row>
    <row r="152" spans="1:15" ht="9" customHeight="1">
      <c r="A152" s="2223"/>
      <c r="B152" s="2225"/>
      <c r="C152" s="1061"/>
      <c r="D152" s="1105" t="s">
        <v>193</v>
      </c>
      <c r="E152" s="2226"/>
      <c r="F152" s="2225"/>
      <c r="G152" s="2227"/>
      <c r="H152" s="2227"/>
      <c r="I152" s="2228"/>
      <c r="J152" s="2227"/>
      <c r="K152" s="2230"/>
      <c r="L152" s="2231"/>
      <c r="M152" s="2232"/>
      <c r="N152" s="2221"/>
    </row>
    <row r="153" spans="1:15" ht="9" customHeight="1">
      <c r="A153" s="2224"/>
      <c r="B153" s="2225"/>
      <c r="C153" s="1061"/>
      <c r="D153" s="1106" t="s">
        <v>194</v>
      </c>
      <c r="E153" s="2226"/>
      <c r="F153" s="2225"/>
      <c r="G153" s="2227"/>
      <c r="H153" s="2227"/>
      <c r="I153" s="2229"/>
      <c r="J153" s="2227"/>
      <c r="K153" s="2231"/>
      <c r="L153" s="2231"/>
      <c r="M153" s="2229"/>
      <c r="N153" s="2222"/>
      <c r="O153" s="1064">
        <f>IF(B152="",0,1)</f>
        <v>0</v>
      </c>
    </row>
    <row r="154" spans="1:15" ht="9" customHeight="1">
      <c r="A154" s="2223"/>
      <c r="B154" s="2225"/>
      <c r="C154" s="1061"/>
      <c r="D154" s="1105" t="s">
        <v>193</v>
      </c>
      <c r="E154" s="2226"/>
      <c r="F154" s="2225"/>
      <c r="G154" s="2227"/>
      <c r="H154" s="2227"/>
      <c r="I154" s="2228"/>
      <c r="J154" s="2227"/>
      <c r="K154" s="2230"/>
      <c r="L154" s="2231"/>
      <c r="M154" s="2232"/>
      <c r="N154" s="2221"/>
    </row>
    <row r="155" spans="1:15" ht="9" customHeight="1">
      <c r="A155" s="2224"/>
      <c r="B155" s="2225"/>
      <c r="C155" s="1061"/>
      <c r="D155" s="1106" t="s">
        <v>194</v>
      </c>
      <c r="E155" s="2226"/>
      <c r="F155" s="2225"/>
      <c r="G155" s="2227"/>
      <c r="H155" s="2227"/>
      <c r="I155" s="2229"/>
      <c r="J155" s="2227"/>
      <c r="K155" s="2231"/>
      <c r="L155" s="2231"/>
      <c r="M155" s="2229"/>
      <c r="N155" s="2222"/>
      <c r="O155" s="1064">
        <f>IF(B154="",0,1)</f>
        <v>0</v>
      </c>
    </row>
    <row r="156" spans="1:15" ht="9" customHeight="1">
      <c r="A156" s="2223"/>
      <c r="B156" s="2225"/>
      <c r="C156" s="1061"/>
      <c r="D156" s="1105" t="s">
        <v>193</v>
      </c>
      <c r="E156" s="2226"/>
      <c r="F156" s="2225"/>
      <c r="G156" s="2227"/>
      <c r="H156" s="2227"/>
      <c r="I156" s="2228"/>
      <c r="J156" s="2227"/>
      <c r="K156" s="2230"/>
      <c r="L156" s="2231"/>
      <c r="M156" s="2232"/>
      <c r="N156" s="2221"/>
    </row>
    <row r="157" spans="1:15" ht="9" customHeight="1">
      <c r="A157" s="2224"/>
      <c r="B157" s="2225"/>
      <c r="C157" s="1061"/>
      <c r="D157" s="1106" t="s">
        <v>194</v>
      </c>
      <c r="E157" s="2226"/>
      <c r="F157" s="2225"/>
      <c r="G157" s="2227"/>
      <c r="H157" s="2227"/>
      <c r="I157" s="2229"/>
      <c r="J157" s="2227"/>
      <c r="K157" s="2231"/>
      <c r="L157" s="2231"/>
      <c r="M157" s="2229"/>
      <c r="N157" s="2222"/>
      <c r="O157" s="1064">
        <f>IF(B156="",0,1)</f>
        <v>0</v>
      </c>
    </row>
    <row r="158" spans="1:15" ht="9" customHeight="1">
      <c r="A158" s="2223"/>
      <c r="B158" s="2225"/>
      <c r="C158" s="1061"/>
      <c r="D158" s="1105" t="s">
        <v>193</v>
      </c>
      <c r="E158" s="2226"/>
      <c r="F158" s="2225"/>
      <c r="G158" s="2227"/>
      <c r="H158" s="2227"/>
      <c r="I158" s="2228"/>
      <c r="J158" s="2227"/>
      <c r="K158" s="2230"/>
      <c r="L158" s="2231"/>
      <c r="M158" s="2232"/>
      <c r="N158" s="2221"/>
    </row>
    <row r="159" spans="1:15" ht="9" customHeight="1">
      <c r="A159" s="2224"/>
      <c r="B159" s="2225"/>
      <c r="C159" s="1061"/>
      <c r="D159" s="1106" t="s">
        <v>194</v>
      </c>
      <c r="E159" s="2226"/>
      <c r="F159" s="2225"/>
      <c r="G159" s="2227"/>
      <c r="H159" s="2227"/>
      <c r="I159" s="2229"/>
      <c r="J159" s="2227"/>
      <c r="K159" s="2231"/>
      <c r="L159" s="2231"/>
      <c r="M159" s="2229"/>
      <c r="N159" s="2222"/>
      <c r="O159" s="1064">
        <f>IF(B158="",0,1)</f>
        <v>0</v>
      </c>
    </row>
    <row r="160" spans="1:15" ht="9" customHeight="1">
      <c r="A160" s="2223"/>
      <c r="B160" s="2225"/>
      <c r="C160" s="1061"/>
      <c r="D160" s="1105" t="s">
        <v>193</v>
      </c>
      <c r="E160" s="2226"/>
      <c r="F160" s="2225"/>
      <c r="G160" s="2227"/>
      <c r="H160" s="2227"/>
      <c r="I160" s="2228"/>
      <c r="J160" s="2227"/>
      <c r="K160" s="2230"/>
      <c r="L160" s="2231"/>
      <c r="M160" s="2232"/>
      <c r="N160" s="2221"/>
    </row>
    <row r="161" spans="1:15" ht="9" customHeight="1">
      <c r="A161" s="2224"/>
      <c r="B161" s="2225"/>
      <c r="C161" s="1061"/>
      <c r="D161" s="1106" t="s">
        <v>194</v>
      </c>
      <c r="E161" s="2226"/>
      <c r="F161" s="2225"/>
      <c r="G161" s="2227"/>
      <c r="H161" s="2227"/>
      <c r="I161" s="2229"/>
      <c r="J161" s="2227"/>
      <c r="K161" s="2231"/>
      <c r="L161" s="2231"/>
      <c r="M161" s="2229"/>
      <c r="N161" s="2222"/>
      <c r="O161" s="1064">
        <f>IF(B160="",0,1)</f>
        <v>0</v>
      </c>
    </row>
    <row r="162" spans="1:15" ht="9" customHeight="1">
      <c r="A162" s="2223"/>
      <c r="B162" s="2225"/>
      <c r="C162" s="1061"/>
      <c r="D162" s="1105" t="s">
        <v>193</v>
      </c>
      <c r="E162" s="2226"/>
      <c r="F162" s="2225"/>
      <c r="G162" s="2227"/>
      <c r="H162" s="2227"/>
      <c r="I162" s="2228"/>
      <c r="J162" s="2227"/>
      <c r="K162" s="2230"/>
      <c r="L162" s="2231"/>
      <c r="M162" s="2232"/>
      <c r="N162" s="2221"/>
    </row>
    <row r="163" spans="1:15" ht="9" customHeight="1">
      <c r="A163" s="2224"/>
      <c r="B163" s="2225"/>
      <c r="C163" s="1061"/>
      <c r="D163" s="1106" t="s">
        <v>194</v>
      </c>
      <c r="E163" s="2226"/>
      <c r="F163" s="2225"/>
      <c r="G163" s="2227"/>
      <c r="H163" s="2227"/>
      <c r="I163" s="2229"/>
      <c r="J163" s="2227"/>
      <c r="K163" s="2231"/>
      <c r="L163" s="2231"/>
      <c r="M163" s="2229"/>
      <c r="N163" s="2222"/>
      <c r="O163" s="1064">
        <f>IF(B162="",0,1)</f>
        <v>0</v>
      </c>
    </row>
    <row r="164" spans="1:15" ht="9" customHeight="1">
      <c r="A164" s="2223"/>
      <c r="B164" s="2225"/>
      <c r="C164" s="1061"/>
      <c r="D164" s="1105" t="s">
        <v>193</v>
      </c>
      <c r="E164" s="2226"/>
      <c r="F164" s="2225"/>
      <c r="G164" s="2227"/>
      <c r="H164" s="2227"/>
      <c r="I164" s="2228"/>
      <c r="J164" s="2227"/>
      <c r="K164" s="2230"/>
      <c r="L164" s="2231"/>
      <c r="M164" s="2232"/>
      <c r="N164" s="2221"/>
    </row>
    <row r="165" spans="1:15" ht="9" customHeight="1">
      <c r="A165" s="2224"/>
      <c r="B165" s="2225"/>
      <c r="C165" s="1061"/>
      <c r="D165" s="1106" t="s">
        <v>194</v>
      </c>
      <c r="E165" s="2226"/>
      <c r="F165" s="2225"/>
      <c r="G165" s="2227"/>
      <c r="H165" s="2227"/>
      <c r="I165" s="2229"/>
      <c r="J165" s="2227"/>
      <c r="K165" s="2231"/>
      <c r="L165" s="2231"/>
      <c r="M165" s="2229"/>
      <c r="N165" s="2222"/>
      <c r="O165" s="1064">
        <f>IF(B164="",0,1)</f>
        <v>0</v>
      </c>
    </row>
    <row r="166" spans="1:15" ht="9" customHeight="1">
      <c r="A166" s="2223"/>
      <c r="B166" s="2225"/>
      <c r="C166" s="1061"/>
      <c r="D166" s="1105" t="s">
        <v>193</v>
      </c>
      <c r="E166" s="2226"/>
      <c r="F166" s="2225"/>
      <c r="G166" s="2227"/>
      <c r="H166" s="2227"/>
      <c r="I166" s="2228"/>
      <c r="J166" s="2227"/>
      <c r="K166" s="2230"/>
      <c r="L166" s="2231"/>
      <c r="M166" s="2232"/>
      <c r="N166" s="2221"/>
    </row>
    <row r="167" spans="1:15" ht="9" customHeight="1">
      <c r="A167" s="2224"/>
      <c r="B167" s="2225"/>
      <c r="C167" s="1061"/>
      <c r="D167" s="1106" t="s">
        <v>194</v>
      </c>
      <c r="E167" s="2226"/>
      <c r="F167" s="2225"/>
      <c r="G167" s="2227"/>
      <c r="H167" s="2227"/>
      <c r="I167" s="2229"/>
      <c r="J167" s="2227"/>
      <c r="K167" s="2231"/>
      <c r="L167" s="2231"/>
      <c r="M167" s="2229"/>
      <c r="N167" s="2222"/>
      <c r="O167" s="1064">
        <f>IF(B166="",0,1)</f>
        <v>0</v>
      </c>
    </row>
    <row r="168" spans="1:15" ht="9" customHeight="1">
      <c r="A168" s="2223"/>
      <c r="B168" s="2225"/>
      <c r="C168" s="1061"/>
      <c r="D168" s="1105" t="s">
        <v>193</v>
      </c>
      <c r="E168" s="2226"/>
      <c r="F168" s="2225"/>
      <c r="G168" s="2227"/>
      <c r="H168" s="2227"/>
      <c r="I168" s="2228"/>
      <c r="J168" s="2227"/>
      <c r="K168" s="2230"/>
      <c r="L168" s="2231"/>
      <c r="M168" s="2232"/>
      <c r="N168" s="2221"/>
    </row>
    <row r="169" spans="1:15" ht="9" customHeight="1">
      <c r="A169" s="2224"/>
      <c r="B169" s="2225"/>
      <c r="C169" s="1061"/>
      <c r="D169" s="1106" t="s">
        <v>194</v>
      </c>
      <c r="E169" s="2226"/>
      <c r="F169" s="2225"/>
      <c r="G169" s="2227"/>
      <c r="H169" s="2227"/>
      <c r="I169" s="2229"/>
      <c r="J169" s="2227"/>
      <c r="K169" s="2231"/>
      <c r="L169" s="2231"/>
      <c r="M169" s="2229"/>
      <c r="N169" s="2222"/>
      <c r="O169" s="1064">
        <f>IF(B168="",0,1)</f>
        <v>0</v>
      </c>
    </row>
    <row r="170" spans="1:15" ht="9" customHeight="1">
      <c r="A170" s="2223"/>
      <c r="B170" s="2225"/>
      <c r="C170" s="1061"/>
      <c r="D170" s="1105" t="s">
        <v>193</v>
      </c>
      <c r="E170" s="2226"/>
      <c r="F170" s="2225"/>
      <c r="G170" s="2227"/>
      <c r="H170" s="2227"/>
      <c r="I170" s="2228"/>
      <c r="J170" s="2227"/>
      <c r="K170" s="2230"/>
      <c r="L170" s="2231"/>
      <c r="M170" s="2232"/>
      <c r="N170" s="2221"/>
    </row>
    <row r="171" spans="1:15" ht="9" customHeight="1">
      <c r="A171" s="2224"/>
      <c r="B171" s="2225"/>
      <c r="C171" s="1061"/>
      <c r="D171" s="1106" t="s">
        <v>194</v>
      </c>
      <c r="E171" s="2226"/>
      <c r="F171" s="2225"/>
      <c r="G171" s="2227"/>
      <c r="H171" s="2227"/>
      <c r="I171" s="2229"/>
      <c r="J171" s="2227"/>
      <c r="K171" s="2231"/>
      <c r="L171" s="2231"/>
      <c r="M171" s="2229"/>
      <c r="N171" s="2222"/>
      <c r="O171" s="1064">
        <f>IF(B170="",0,1)</f>
        <v>0</v>
      </c>
    </row>
    <row r="172" spans="1:15" ht="9" customHeight="1">
      <c r="A172" s="2223"/>
      <c r="B172" s="2225"/>
      <c r="C172" s="1061"/>
      <c r="D172" s="1105" t="s">
        <v>193</v>
      </c>
      <c r="E172" s="2226"/>
      <c r="F172" s="2225"/>
      <c r="G172" s="2227"/>
      <c r="H172" s="2227"/>
      <c r="I172" s="2228"/>
      <c r="J172" s="2227"/>
      <c r="K172" s="2230"/>
      <c r="L172" s="2231"/>
      <c r="M172" s="2232"/>
      <c r="N172" s="2221"/>
    </row>
    <row r="173" spans="1:15" ht="9" customHeight="1">
      <c r="A173" s="2224"/>
      <c r="B173" s="2225"/>
      <c r="C173" s="1061"/>
      <c r="D173" s="1106" t="s">
        <v>194</v>
      </c>
      <c r="E173" s="2226"/>
      <c r="F173" s="2225"/>
      <c r="G173" s="2227"/>
      <c r="H173" s="2227"/>
      <c r="I173" s="2229"/>
      <c r="J173" s="2227"/>
      <c r="K173" s="2231"/>
      <c r="L173" s="2231"/>
      <c r="M173" s="2229"/>
      <c r="N173" s="2222"/>
      <c r="O173" s="1064">
        <f>IF(B172="",0,1)</f>
        <v>0</v>
      </c>
    </row>
    <row r="174" spans="1:15" ht="9" customHeight="1">
      <c r="A174" s="2223"/>
      <c r="B174" s="2225"/>
      <c r="C174" s="1061"/>
      <c r="D174" s="1105" t="s">
        <v>193</v>
      </c>
      <c r="E174" s="2226"/>
      <c r="F174" s="2225"/>
      <c r="G174" s="2227"/>
      <c r="H174" s="2227"/>
      <c r="I174" s="2228"/>
      <c r="J174" s="2227"/>
      <c r="K174" s="2230"/>
      <c r="L174" s="2231"/>
      <c r="M174" s="2232"/>
      <c r="N174" s="2221"/>
    </row>
    <row r="175" spans="1:15" ht="9" customHeight="1">
      <c r="A175" s="2224"/>
      <c r="B175" s="2225"/>
      <c r="C175" s="1061"/>
      <c r="D175" s="1106" t="s">
        <v>194</v>
      </c>
      <c r="E175" s="2226"/>
      <c r="F175" s="2225"/>
      <c r="G175" s="2227"/>
      <c r="H175" s="2227"/>
      <c r="I175" s="2229"/>
      <c r="J175" s="2227"/>
      <c r="K175" s="2231"/>
      <c r="L175" s="2231"/>
      <c r="M175" s="2229"/>
      <c r="N175" s="2222"/>
      <c r="O175" s="1064">
        <f>IF(B174="",0,1)</f>
        <v>0</v>
      </c>
    </row>
    <row r="176" spans="1:15" ht="9" customHeight="1">
      <c r="A176" s="2223"/>
      <c r="B176" s="2225"/>
      <c r="C176" s="1061"/>
      <c r="D176" s="1105" t="s">
        <v>193</v>
      </c>
      <c r="E176" s="2226"/>
      <c r="F176" s="2225"/>
      <c r="G176" s="2227"/>
      <c r="H176" s="2227"/>
      <c r="I176" s="2228"/>
      <c r="J176" s="2227"/>
      <c r="K176" s="2230"/>
      <c r="L176" s="2231"/>
      <c r="M176" s="2232"/>
      <c r="N176" s="2221"/>
    </row>
    <row r="177" spans="1:15" ht="9" customHeight="1">
      <c r="A177" s="2224"/>
      <c r="B177" s="2225"/>
      <c r="C177" s="1061"/>
      <c r="D177" s="1106" t="s">
        <v>194</v>
      </c>
      <c r="E177" s="2226"/>
      <c r="F177" s="2225"/>
      <c r="G177" s="2227"/>
      <c r="H177" s="2227"/>
      <c r="I177" s="2229"/>
      <c r="J177" s="2227"/>
      <c r="K177" s="2231"/>
      <c r="L177" s="2231"/>
      <c r="M177" s="2229"/>
      <c r="N177" s="2222"/>
      <c r="O177" s="1064">
        <f>IF(B176="",0,1)</f>
        <v>0</v>
      </c>
    </row>
    <row r="178" spans="1:15" ht="9" customHeight="1">
      <c r="A178" s="2223"/>
      <c r="B178" s="2225"/>
      <c r="C178" s="1061"/>
      <c r="D178" s="1105" t="s">
        <v>193</v>
      </c>
      <c r="E178" s="2226"/>
      <c r="F178" s="2225"/>
      <c r="G178" s="2227"/>
      <c r="H178" s="2227"/>
      <c r="I178" s="2228"/>
      <c r="J178" s="2227"/>
      <c r="K178" s="2230"/>
      <c r="L178" s="2231"/>
      <c r="M178" s="2232"/>
      <c r="N178" s="2221"/>
    </row>
    <row r="179" spans="1:15" ht="9" customHeight="1">
      <c r="A179" s="2224"/>
      <c r="B179" s="2225"/>
      <c r="C179" s="1061"/>
      <c r="D179" s="1106" t="s">
        <v>194</v>
      </c>
      <c r="E179" s="2226"/>
      <c r="F179" s="2225"/>
      <c r="G179" s="2227"/>
      <c r="H179" s="2227"/>
      <c r="I179" s="2229"/>
      <c r="J179" s="2227"/>
      <c r="K179" s="2231"/>
      <c r="L179" s="2231"/>
      <c r="M179" s="2229"/>
      <c r="N179" s="2222"/>
      <c r="O179" s="1064">
        <f>IF(B178="",0,1)</f>
        <v>0</v>
      </c>
    </row>
    <row r="180" spans="1:15" ht="9" customHeight="1">
      <c r="A180" s="2223"/>
      <c r="B180" s="2225"/>
      <c r="C180" s="1061"/>
      <c r="D180" s="1105" t="s">
        <v>193</v>
      </c>
      <c r="E180" s="2226"/>
      <c r="F180" s="2225"/>
      <c r="G180" s="2227"/>
      <c r="H180" s="2227"/>
      <c r="I180" s="2228"/>
      <c r="J180" s="2227"/>
      <c r="K180" s="2230"/>
      <c r="L180" s="2231"/>
      <c r="M180" s="2232"/>
      <c r="N180" s="2221"/>
    </row>
    <row r="181" spans="1:15" ht="9" customHeight="1">
      <c r="A181" s="2224"/>
      <c r="B181" s="2225"/>
      <c r="C181" s="1061"/>
      <c r="D181" s="1106" t="s">
        <v>194</v>
      </c>
      <c r="E181" s="2226"/>
      <c r="F181" s="2225"/>
      <c r="G181" s="2227"/>
      <c r="H181" s="2227"/>
      <c r="I181" s="2229"/>
      <c r="J181" s="2227"/>
      <c r="K181" s="2231"/>
      <c r="L181" s="2231"/>
      <c r="M181" s="2229"/>
      <c r="N181" s="2222"/>
      <c r="O181" s="1064">
        <f>IF(B180="",0,1)</f>
        <v>0</v>
      </c>
    </row>
    <row r="182" spans="1:15" ht="9" customHeight="1">
      <c r="A182" s="2223"/>
      <c r="B182" s="2225"/>
      <c r="C182" s="1061"/>
      <c r="D182" s="1105" t="s">
        <v>193</v>
      </c>
      <c r="E182" s="2226"/>
      <c r="F182" s="2225"/>
      <c r="G182" s="2227"/>
      <c r="H182" s="2227"/>
      <c r="I182" s="2228"/>
      <c r="J182" s="2227"/>
      <c r="K182" s="2230"/>
      <c r="L182" s="2231"/>
      <c r="M182" s="2232"/>
      <c r="N182" s="2221"/>
    </row>
    <row r="183" spans="1:15" ht="9" customHeight="1">
      <c r="A183" s="2224"/>
      <c r="B183" s="2225"/>
      <c r="C183" s="1061"/>
      <c r="D183" s="1106" t="s">
        <v>194</v>
      </c>
      <c r="E183" s="2226"/>
      <c r="F183" s="2225"/>
      <c r="G183" s="2227"/>
      <c r="H183" s="2227"/>
      <c r="I183" s="2229"/>
      <c r="J183" s="2227"/>
      <c r="K183" s="2231"/>
      <c r="L183" s="2231"/>
      <c r="M183" s="2229"/>
      <c r="N183" s="2222"/>
      <c r="O183" s="1064">
        <f>IF(B182="",0,1)</f>
        <v>0</v>
      </c>
    </row>
    <row r="184" spans="1:15" ht="9" customHeight="1">
      <c r="A184" s="2223"/>
      <c r="B184" s="2225"/>
      <c r="C184" s="1061"/>
      <c r="D184" s="1105" t="s">
        <v>193</v>
      </c>
      <c r="E184" s="2226"/>
      <c r="F184" s="2225"/>
      <c r="G184" s="2227"/>
      <c r="H184" s="2227"/>
      <c r="I184" s="2228"/>
      <c r="J184" s="2227"/>
      <c r="K184" s="2230"/>
      <c r="L184" s="2231"/>
      <c r="M184" s="2232"/>
      <c r="N184" s="2221"/>
    </row>
    <row r="185" spans="1:15" ht="9" customHeight="1">
      <c r="A185" s="2224"/>
      <c r="B185" s="2225"/>
      <c r="C185" s="1061"/>
      <c r="D185" s="1106" t="s">
        <v>194</v>
      </c>
      <c r="E185" s="2226"/>
      <c r="F185" s="2225"/>
      <c r="G185" s="2227"/>
      <c r="H185" s="2227"/>
      <c r="I185" s="2229"/>
      <c r="J185" s="2227"/>
      <c r="K185" s="2231"/>
      <c r="L185" s="2231"/>
      <c r="M185" s="2229"/>
      <c r="N185" s="2222"/>
      <c r="O185" s="1064">
        <f>IF(B184="",0,1)</f>
        <v>0</v>
      </c>
    </row>
    <row r="186" spans="1:15" ht="9" customHeight="1">
      <c r="A186" s="2223"/>
      <c r="B186" s="2225"/>
      <c r="C186" s="1061"/>
      <c r="D186" s="1105" t="s">
        <v>193</v>
      </c>
      <c r="E186" s="2226"/>
      <c r="F186" s="2225"/>
      <c r="G186" s="2227"/>
      <c r="H186" s="2227"/>
      <c r="I186" s="2228"/>
      <c r="J186" s="2227"/>
      <c r="K186" s="2230"/>
      <c r="L186" s="2231"/>
      <c r="M186" s="2232"/>
      <c r="N186" s="2221"/>
    </row>
    <row r="187" spans="1:15" ht="9" customHeight="1">
      <c r="A187" s="2224"/>
      <c r="B187" s="2225"/>
      <c r="C187" s="1061"/>
      <c r="D187" s="1106" t="s">
        <v>194</v>
      </c>
      <c r="E187" s="2226"/>
      <c r="F187" s="2225"/>
      <c r="G187" s="2227"/>
      <c r="H187" s="2227"/>
      <c r="I187" s="2229"/>
      <c r="J187" s="2227"/>
      <c r="K187" s="2231"/>
      <c r="L187" s="2231"/>
      <c r="M187" s="2229"/>
      <c r="N187" s="2222"/>
      <c r="O187" s="1064">
        <f>IF(B186="",0,1)</f>
        <v>0</v>
      </c>
    </row>
    <row r="188" spans="1:15" ht="9" customHeight="1">
      <c r="A188" s="2223"/>
      <c r="B188" s="2225"/>
      <c r="C188" s="1061"/>
      <c r="D188" s="1105" t="s">
        <v>193</v>
      </c>
      <c r="E188" s="2226"/>
      <c r="F188" s="2225"/>
      <c r="G188" s="2227"/>
      <c r="H188" s="2227"/>
      <c r="I188" s="2228"/>
      <c r="J188" s="2227"/>
      <c r="K188" s="2230"/>
      <c r="L188" s="2231"/>
      <c r="M188" s="2232"/>
      <c r="N188" s="2221"/>
    </row>
    <row r="189" spans="1:15" ht="9" customHeight="1">
      <c r="A189" s="2224"/>
      <c r="B189" s="2225"/>
      <c r="C189" s="1061"/>
      <c r="D189" s="1106" t="s">
        <v>194</v>
      </c>
      <c r="E189" s="2226"/>
      <c r="F189" s="2225"/>
      <c r="G189" s="2227"/>
      <c r="H189" s="2227"/>
      <c r="I189" s="2229"/>
      <c r="J189" s="2227"/>
      <c r="K189" s="2231"/>
      <c r="L189" s="2231"/>
      <c r="M189" s="2229"/>
      <c r="N189" s="2222"/>
      <c r="O189" s="1064">
        <f>IF(B188="",0,1)</f>
        <v>0</v>
      </c>
    </row>
    <row r="190" spans="1:15" ht="9" customHeight="1">
      <c r="A190" s="2223"/>
      <c r="B190" s="2225"/>
      <c r="C190" s="1061"/>
      <c r="D190" s="1105" t="s">
        <v>193</v>
      </c>
      <c r="E190" s="2226"/>
      <c r="F190" s="2225"/>
      <c r="G190" s="2227"/>
      <c r="H190" s="2227"/>
      <c r="I190" s="2228"/>
      <c r="J190" s="2227"/>
      <c r="K190" s="2230"/>
      <c r="L190" s="2231"/>
      <c r="M190" s="2232"/>
      <c r="N190" s="2221"/>
    </row>
    <row r="191" spans="1:15" ht="9" customHeight="1">
      <c r="A191" s="2224"/>
      <c r="B191" s="2225"/>
      <c r="C191" s="1061"/>
      <c r="D191" s="1106" t="s">
        <v>194</v>
      </c>
      <c r="E191" s="2226"/>
      <c r="F191" s="2225"/>
      <c r="G191" s="2227"/>
      <c r="H191" s="2227"/>
      <c r="I191" s="2229"/>
      <c r="J191" s="2227"/>
      <c r="K191" s="2231"/>
      <c r="L191" s="2231"/>
      <c r="M191" s="2229"/>
      <c r="N191" s="2222"/>
      <c r="O191" s="1064">
        <f>IF(B190="",0,1)</f>
        <v>0</v>
      </c>
    </row>
    <row r="192" spans="1:15" ht="9" customHeight="1">
      <c r="A192" s="2223"/>
      <c r="B192" s="2225"/>
      <c r="C192" s="1061"/>
      <c r="D192" s="1105" t="s">
        <v>193</v>
      </c>
      <c r="E192" s="2226"/>
      <c r="F192" s="2225"/>
      <c r="G192" s="2227"/>
      <c r="H192" s="2227"/>
      <c r="I192" s="2228"/>
      <c r="J192" s="2227"/>
      <c r="K192" s="2230"/>
      <c r="L192" s="2231"/>
      <c r="M192" s="2232"/>
      <c r="N192" s="2221"/>
    </row>
    <row r="193" spans="1:19" ht="9" customHeight="1">
      <c r="A193" s="2224"/>
      <c r="B193" s="2225"/>
      <c r="C193" s="1061"/>
      <c r="D193" s="1106" t="s">
        <v>194</v>
      </c>
      <c r="E193" s="2226"/>
      <c r="F193" s="2225"/>
      <c r="G193" s="2227"/>
      <c r="H193" s="2227"/>
      <c r="I193" s="2229"/>
      <c r="J193" s="2227"/>
      <c r="K193" s="2231"/>
      <c r="L193" s="2231"/>
      <c r="M193" s="2229"/>
      <c r="N193" s="2222"/>
      <c r="O193" s="1064">
        <f>IF(B192="",0,1)</f>
        <v>0</v>
      </c>
    </row>
    <row r="194" spans="1:19" ht="9" customHeight="1">
      <c r="A194" s="2223"/>
      <c r="B194" s="2225"/>
      <c r="C194" s="1061"/>
      <c r="D194" s="1105" t="s">
        <v>193</v>
      </c>
      <c r="E194" s="2226"/>
      <c r="F194" s="2225"/>
      <c r="G194" s="2227"/>
      <c r="H194" s="2227"/>
      <c r="I194" s="2228"/>
      <c r="J194" s="2227"/>
      <c r="K194" s="2230"/>
      <c r="L194" s="2231"/>
      <c r="M194" s="2232"/>
      <c r="N194" s="2221"/>
    </row>
    <row r="195" spans="1:19" ht="9" customHeight="1" thickBot="1">
      <c r="A195" s="2224"/>
      <c r="B195" s="2225"/>
      <c r="C195" s="1061"/>
      <c r="D195" s="1106" t="s">
        <v>194</v>
      </c>
      <c r="E195" s="2226"/>
      <c r="F195" s="2225"/>
      <c r="G195" s="2227"/>
      <c r="H195" s="2227"/>
      <c r="I195" s="2229"/>
      <c r="J195" s="2227"/>
      <c r="K195" s="2231"/>
      <c r="L195" s="2231"/>
      <c r="M195" s="2229"/>
      <c r="N195" s="2222"/>
      <c r="O195" s="1064">
        <f>IF(B194="",0,1)</f>
        <v>0</v>
      </c>
    </row>
    <row r="196" spans="1:19">
      <c r="A196" s="2212" t="s">
        <v>466</v>
      </c>
      <c r="B196" s="2215" t="s">
        <v>2311</v>
      </c>
      <c r="C196" s="2215"/>
      <c r="D196" s="2218"/>
      <c r="E196" s="2215" t="s">
        <v>94</v>
      </c>
      <c r="F196" s="2215"/>
      <c r="G196" s="2194" t="s">
        <v>93</v>
      </c>
      <c r="H196" s="2194"/>
      <c r="I196" s="2194" t="s">
        <v>406</v>
      </c>
      <c r="J196" s="2194" t="s">
        <v>1909</v>
      </c>
      <c r="K196" s="2194" t="s">
        <v>1910</v>
      </c>
      <c r="L196" s="2195"/>
      <c r="M196" s="2194" t="s">
        <v>1911</v>
      </c>
      <c r="N196" s="2200" t="s">
        <v>404</v>
      </c>
      <c r="O196" s="1064">
        <f>SUM(O149:O195)</f>
        <v>0</v>
      </c>
    </row>
    <row r="197" spans="1:19" ht="12.75" customHeight="1">
      <c r="A197" s="2213"/>
      <c r="B197" s="2216"/>
      <c r="C197" s="2219"/>
      <c r="D197" s="2216"/>
      <c r="E197" s="2216"/>
      <c r="F197" s="2219"/>
      <c r="G197" s="2196"/>
      <c r="H197" s="2196"/>
      <c r="I197" s="2196"/>
      <c r="J197" s="2197"/>
      <c r="K197" s="2196"/>
      <c r="L197" s="2197"/>
      <c r="M197" s="2196"/>
      <c r="N197" s="2201"/>
      <c r="O197" s="2206">
        <f>IF(O196&gt;0,1,0)</f>
        <v>0</v>
      </c>
    </row>
    <row r="198" spans="1:19" ht="12.75" customHeight="1">
      <c r="A198" s="2214"/>
      <c r="B198" s="2217"/>
      <c r="C198" s="2220"/>
      <c r="D198" s="2217"/>
      <c r="E198" s="2217"/>
      <c r="F198" s="2220"/>
      <c r="G198" s="1059"/>
      <c r="H198" s="1059" t="s">
        <v>405</v>
      </c>
      <c r="I198" s="2198"/>
      <c r="J198" s="2199"/>
      <c r="K198" s="2198"/>
      <c r="L198" s="2199"/>
      <c r="M198" s="2198"/>
      <c r="N198" s="2202"/>
      <c r="O198" s="2206"/>
    </row>
    <row r="199" spans="1:19" ht="9" customHeight="1">
      <c r="A199" s="1093" t="s">
        <v>1558</v>
      </c>
      <c r="B199" s="2184">
        <v>1</v>
      </c>
      <c r="C199" s="2182"/>
      <c r="D199" s="1638"/>
      <c r="E199" s="2180">
        <f>SUM(E146:E195)</f>
        <v>400</v>
      </c>
      <c r="F199" s="2184"/>
      <c r="G199" s="2207">
        <f>SUM(G146:H195)</f>
        <v>123000</v>
      </c>
      <c r="H199" s="2208"/>
      <c r="I199" s="2192">
        <v>1</v>
      </c>
      <c r="J199" s="2185">
        <f>G199*I199</f>
        <v>123000</v>
      </c>
      <c r="K199" s="1057"/>
      <c r="L199" s="1058" t="s">
        <v>193</v>
      </c>
      <c r="M199" s="2285"/>
      <c r="N199" s="2287"/>
      <c r="O199" s="1064">
        <f>IF(M201="",0,1)</f>
        <v>0</v>
      </c>
    </row>
    <row r="200" spans="1:19" ht="9" customHeight="1">
      <c r="A200" s="1094" t="s">
        <v>407</v>
      </c>
      <c r="B200" s="2181"/>
      <c r="C200" s="1641"/>
      <c r="D200" s="1642"/>
      <c r="E200" s="2183"/>
      <c r="F200" s="2181"/>
      <c r="G200" s="2209"/>
      <c r="H200" s="2210"/>
      <c r="I200" s="2177"/>
      <c r="J200" s="2186"/>
      <c r="K200" s="1057" t="str">
        <f>IF('Page 7'!Z141=1,"X",IF('Page 7'!Z144=1,"X",""))</f>
        <v/>
      </c>
      <c r="L200" s="1055" t="s">
        <v>194</v>
      </c>
      <c r="M200" s="2286"/>
      <c r="N200" s="2286"/>
      <c r="O200" s="1064">
        <f>O197-O199</f>
        <v>0</v>
      </c>
    </row>
    <row r="201" spans="1:19" ht="9" customHeight="1">
      <c r="A201" s="2204">
        <f>A148</f>
        <v>0</v>
      </c>
      <c r="B201" s="2184">
        <f>O196</f>
        <v>0</v>
      </c>
      <c r="C201" s="2182"/>
      <c r="D201" s="1638"/>
      <c r="E201" s="2180">
        <f>SUM(E148:E195)</f>
        <v>0</v>
      </c>
      <c r="F201" s="2184"/>
      <c r="G201" s="2188"/>
      <c r="H201" s="2189"/>
      <c r="I201" s="2192" t="e">
        <f>'Final Package Page 7'!$O$23</f>
        <v>#DIV/0!</v>
      </c>
      <c r="J201" s="2185" t="e">
        <f>G201*I201</f>
        <v>#DIV/0!</v>
      </c>
      <c r="K201" s="1057" t="str">
        <f>IF('Page 7'!Z141+'Page 7'!Z144&lt;1,"X","")</f>
        <v>X</v>
      </c>
      <c r="L201" s="1058" t="s">
        <v>193</v>
      </c>
      <c r="M201" s="2193"/>
      <c r="N201" s="2174"/>
      <c r="O201" s="1064">
        <f>IF(N201="",0,1)</f>
        <v>0</v>
      </c>
      <c r="P201" s="1064" t="s">
        <v>418</v>
      </c>
      <c r="Q201" s="1064" t="s">
        <v>2115</v>
      </c>
      <c r="R201" s="1064" t="s">
        <v>2234</v>
      </c>
      <c r="S201" s="1064" t="s">
        <v>2235</v>
      </c>
    </row>
    <row r="202" spans="1:19" ht="9" customHeight="1">
      <c r="A202" s="2205"/>
      <c r="B202" s="2181"/>
      <c r="C202" s="1641"/>
      <c r="D202" s="1642"/>
      <c r="E202" s="2183"/>
      <c r="F202" s="2181"/>
      <c r="G202" s="2190"/>
      <c r="H202" s="2191"/>
      <c r="I202" s="2177"/>
      <c r="J202" s="2186"/>
      <c r="K202" s="1057" t="str">
        <f>IF('Page 7'!Z141=1,"X",IF('Page 7'!Z144=1,"X",""))</f>
        <v/>
      </c>
      <c r="L202" s="1055" t="s">
        <v>194</v>
      </c>
      <c r="M202" s="2175"/>
      <c r="N202" s="2175"/>
      <c r="O202" s="1064">
        <f>O197-O201</f>
        <v>0</v>
      </c>
      <c r="P202" s="1064">
        <f>B201</f>
        <v>0</v>
      </c>
      <c r="Q202" s="1070">
        <f>E201</f>
        <v>0</v>
      </c>
      <c r="R202" s="1070">
        <f>G201</f>
        <v>0</v>
      </c>
      <c r="S202" s="1070" t="e">
        <f>J201</f>
        <v>#DIV/0!</v>
      </c>
    </row>
    <row r="203" spans="1:19" ht="30.75" customHeight="1">
      <c r="A203" s="2203" t="s">
        <v>95</v>
      </c>
      <c r="B203" s="1637"/>
      <c r="C203" s="1637"/>
      <c r="D203" s="1637"/>
      <c r="E203" s="1637"/>
      <c r="F203" s="1637"/>
      <c r="G203" s="1637"/>
      <c r="H203" s="1637"/>
      <c r="I203" s="1637"/>
      <c r="J203" s="1637"/>
      <c r="K203" s="1637"/>
      <c r="L203" s="1637"/>
      <c r="M203" s="1637"/>
      <c r="N203" s="1637"/>
    </row>
    <row r="204" spans="1:19" ht="25.5" customHeight="1">
      <c r="A204" s="2172" t="s">
        <v>73</v>
      </c>
      <c r="B204" s="2173"/>
      <c r="C204" s="2173"/>
      <c r="D204" s="2173"/>
      <c r="E204" s="2173"/>
      <c r="F204" s="2173"/>
      <c r="G204" s="2173"/>
      <c r="H204" s="2173"/>
      <c r="I204" s="2173"/>
      <c r="J204" s="2173"/>
      <c r="K204" s="2173"/>
      <c r="L204" s="2173"/>
      <c r="M204" s="2173"/>
      <c r="N204" s="2173"/>
    </row>
    <row r="205" spans="1:19" ht="15.6" customHeight="1">
      <c r="A205" s="1649" t="s">
        <v>1900</v>
      </c>
      <c r="B205" s="1586"/>
      <c r="C205" s="1586"/>
      <c r="D205" s="1586"/>
      <c r="E205" s="1586"/>
      <c r="F205" s="1586"/>
      <c r="G205" s="1586"/>
      <c r="H205" s="1586"/>
      <c r="I205" s="1586"/>
      <c r="J205" s="1586"/>
      <c r="K205" s="1586"/>
      <c r="L205" s="1586"/>
      <c r="M205" s="1586"/>
      <c r="N205" s="1586"/>
    </row>
    <row r="206" spans="1:19" ht="15.75">
      <c r="A206" s="2211" t="s">
        <v>1901</v>
      </c>
      <c r="B206" s="1586"/>
      <c r="C206" s="1586"/>
      <c r="D206" s="1586"/>
      <c r="E206" s="1586"/>
      <c r="F206" s="1586"/>
      <c r="G206" s="1586"/>
      <c r="H206" s="1586"/>
      <c r="I206" s="1586"/>
      <c r="J206" s="1586"/>
      <c r="K206" s="1586"/>
      <c r="L206" s="1586"/>
      <c r="M206" s="1586"/>
      <c r="N206" s="1586"/>
    </row>
    <row r="207" spans="1:19" ht="15.75">
      <c r="A207" s="2211" t="s">
        <v>1902</v>
      </c>
      <c r="B207" s="1586"/>
      <c r="C207" s="1586"/>
      <c r="D207" s="1586"/>
      <c r="E207" s="1586"/>
      <c r="F207" s="1586"/>
      <c r="G207" s="1586"/>
      <c r="H207" s="1586"/>
      <c r="I207" s="1586"/>
      <c r="J207" s="1586"/>
      <c r="K207" s="1586"/>
      <c r="L207" s="1586"/>
      <c r="M207" s="1586"/>
      <c r="N207" s="1586"/>
    </row>
    <row r="208" spans="1:19">
      <c r="A208" s="247"/>
    </row>
    <row r="209" spans="1:15" ht="48.75" customHeight="1">
      <c r="A209" s="1718" t="s">
        <v>1903</v>
      </c>
      <c r="B209" s="1520"/>
      <c r="C209" s="1520"/>
      <c r="D209" s="1520"/>
      <c r="E209" s="1520"/>
      <c r="F209" s="1520"/>
      <c r="G209" s="1520"/>
      <c r="H209" s="1520"/>
      <c r="I209" s="1520"/>
      <c r="J209" s="1520"/>
      <c r="K209" s="1520"/>
      <c r="L209" s="1520"/>
      <c r="M209" s="1520"/>
      <c r="N209" s="1520"/>
    </row>
    <row r="210" spans="1:15" ht="13.5" thickBot="1">
      <c r="G210" s="114" t="s">
        <v>1904</v>
      </c>
      <c r="H210" s="1027"/>
    </row>
    <row r="211" spans="1:15">
      <c r="A211" s="2242" t="s">
        <v>466</v>
      </c>
      <c r="B211" s="2245" t="s">
        <v>1905</v>
      </c>
      <c r="C211" s="2245" t="s">
        <v>1906</v>
      </c>
      <c r="D211" s="2248"/>
      <c r="E211" s="2245" t="s">
        <v>1907</v>
      </c>
      <c r="F211" s="2245" t="s">
        <v>1908</v>
      </c>
      <c r="G211" s="2235" t="s">
        <v>93</v>
      </c>
      <c r="H211" s="2235"/>
      <c r="I211" s="2235" t="s">
        <v>406</v>
      </c>
      <c r="J211" s="2235" t="s">
        <v>1909</v>
      </c>
      <c r="K211" s="2235" t="s">
        <v>1910</v>
      </c>
      <c r="L211" s="1736"/>
      <c r="M211" s="2235" t="s">
        <v>1911</v>
      </c>
      <c r="N211" s="2238" t="s">
        <v>404</v>
      </c>
    </row>
    <row r="212" spans="1:15" ht="12.75" customHeight="1">
      <c r="A212" s="2243"/>
      <c r="B212" s="2246"/>
      <c r="C212" s="2249"/>
      <c r="D212" s="2246"/>
      <c r="E212" s="2246"/>
      <c r="F212" s="2249"/>
      <c r="G212" s="2236"/>
      <c r="H212" s="2236"/>
      <c r="I212" s="2236"/>
      <c r="J212" s="1504"/>
      <c r="K212" s="2236"/>
      <c r="L212" s="1504"/>
      <c r="M212" s="2236"/>
      <c r="N212" s="2239"/>
      <c r="O212" s="1069"/>
    </row>
    <row r="213" spans="1:15">
      <c r="A213" s="2244"/>
      <c r="B213" s="2247"/>
      <c r="C213" s="2241"/>
      <c r="D213" s="2247"/>
      <c r="E213" s="2247"/>
      <c r="F213" s="2241"/>
      <c r="G213" s="1056"/>
      <c r="H213" s="1056" t="s">
        <v>405</v>
      </c>
      <c r="I213" s="2237"/>
      <c r="J213" s="1505"/>
      <c r="K213" s="2237"/>
      <c r="L213" s="1505"/>
      <c r="M213" s="2237"/>
      <c r="N213" s="2234"/>
      <c r="O213" s="1069"/>
    </row>
    <row r="214" spans="1:15" ht="9" customHeight="1">
      <c r="A214" s="1095" t="s">
        <v>1558</v>
      </c>
      <c r="B214" s="2184" t="s">
        <v>1557</v>
      </c>
      <c r="C214" s="1057" t="s">
        <v>1437</v>
      </c>
      <c r="D214" s="1103" t="s">
        <v>193</v>
      </c>
      <c r="E214" s="2180">
        <v>400</v>
      </c>
      <c r="F214" s="2240">
        <v>2</v>
      </c>
      <c r="G214" s="2207">
        <v>123000</v>
      </c>
      <c r="H214" s="2208"/>
      <c r="I214" s="2192">
        <v>1</v>
      </c>
      <c r="J214" s="2185">
        <v>123000</v>
      </c>
      <c r="K214" s="1057" t="s">
        <v>1437</v>
      </c>
      <c r="L214" s="1058" t="s">
        <v>193</v>
      </c>
      <c r="M214" s="2187">
        <v>36525</v>
      </c>
      <c r="N214" s="2233">
        <v>36892</v>
      </c>
    </row>
    <row r="215" spans="1:15" ht="9" customHeight="1">
      <c r="A215" s="1096" t="s">
        <v>407</v>
      </c>
      <c r="B215" s="2181"/>
      <c r="C215" s="1057"/>
      <c r="D215" s="1104" t="s">
        <v>194</v>
      </c>
      <c r="E215" s="2183"/>
      <c r="F215" s="2241"/>
      <c r="G215" s="2209"/>
      <c r="H215" s="2210"/>
      <c r="I215" s="2177"/>
      <c r="J215" s="2186"/>
      <c r="K215" s="1057"/>
      <c r="L215" s="1055" t="s">
        <v>194</v>
      </c>
      <c r="M215" s="2177"/>
      <c r="N215" s="2234"/>
    </row>
    <row r="216" spans="1:15" ht="9" customHeight="1">
      <c r="A216" s="2223"/>
      <c r="B216" s="2225"/>
      <c r="C216" s="1061"/>
      <c r="D216" s="1105" t="s">
        <v>193</v>
      </c>
      <c r="E216" s="2226"/>
      <c r="F216" s="2225"/>
      <c r="G216" s="2227"/>
      <c r="H216" s="2227"/>
      <c r="I216" s="2228"/>
      <c r="J216" s="2227"/>
      <c r="K216" s="2230"/>
      <c r="L216" s="2231"/>
      <c r="M216" s="2232"/>
      <c r="N216" s="2221"/>
    </row>
    <row r="217" spans="1:15" ht="9" customHeight="1">
      <c r="A217" s="2224"/>
      <c r="B217" s="2225"/>
      <c r="C217" s="1061"/>
      <c r="D217" s="1106" t="s">
        <v>194</v>
      </c>
      <c r="E217" s="2226"/>
      <c r="F217" s="2225"/>
      <c r="G217" s="2227"/>
      <c r="H217" s="2227"/>
      <c r="I217" s="2229"/>
      <c r="J217" s="2227"/>
      <c r="K217" s="2231"/>
      <c r="L217" s="2231"/>
      <c r="M217" s="2229"/>
      <c r="N217" s="2222"/>
      <c r="O217" s="1064">
        <f>IF(B216="",0,1)</f>
        <v>0</v>
      </c>
    </row>
    <row r="218" spans="1:15" ht="9" customHeight="1">
      <c r="A218" s="2223"/>
      <c r="B218" s="2225"/>
      <c r="C218" s="1061"/>
      <c r="D218" s="1105" t="s">
        <v>193</v>
      </c>
      <c r="E218" s="2226"/>
      <c r="F218" s="2225"/>
      <c r="G218" s="2227"/>
      <c r="H218" s="2227"/>
      <c r="I218" s="2228"/>
      <c r="J218" s="2227"/>
      <c r="K218" s="2230"/>
      <c r="L218" s="2231"/>
      <c r="M218" s="2232"/>
      <c r="N218" s="2221"/>
    </row>
    <row r="219" spans="1:15" ht="9" customHeight="1">
      <c r="A219" s="2224"/>
      <c r="B219" s="2225"/>
      <c r="C219" s="1061"/>
      <c r="D219" s="1106" t="s">
        <v>194</v>
      </c>
      <c r="E219" s="2226"/>
      <c r="F219" s="2225"/>
      <c r="G219" s="2227"/>
      <c r="H219" s="2227"/>
      <c r="I219" s="2229"/>
      <c r="J219" s="2227"/>
      <c r="K219" s="2231"/>
      <c r="L219" s="2231"/>
      <c r="M219" s="2229"/>
      <c r="N219" s="2222"/>
      <c r="O219" s="1064">
        <f>IF(B218="",0,1)</f>
        <v>0</v>
      </c>
    </row>
    <row r="220" spans="1:15" ht="9" customHeight="1">
      <c r="A220" s="2223"/>
      <c r="B220" s="2225"/>
      <c r="C220" s="1061"/>
      <c r="D220" s="1105" t="s">
        <v>193</v>
      </c>
      <c r="E220" s="2226"/>
      <c r="F220" s="2225"/>
      <c r="G220" s="2227"/>
      <c r="H220" s="2227"/>
      <c r="I220" s="2228"/>
      <c r="J220" s="2227"/>
      <c r="K220" s="2230"/>
      <c r="L220" s="2231"/>
      <c r="M220" s="2232"/>
      <c r="N220" s="2221"/>
    </row>
    <row r="221" spans="1:15" ht="9" customHeight="1">
      <c r="A221" s="2224"/>
      <c r="B221" s="2225"/>
      <c r="C221" s="1061"/>
      <c r="D221" s="1106" t="s">
        <v>194</v>
      </c>
      <c r="E221" s="2226"/>
      <c r="F221" s="2225"/>
      <c r="G221" s="2227"/>
      <c r="H221" s="2227"/>
      <c r="I221" s="2229"/>
      <c r="J221" s="2227"/>
      <c r="K221" s="2231"/>
      <c r="L221" s="2231"/>
      <c r="M221" s="2229"/>
      <c r="N221" s="2222"/>
      <c r="O221" s="1064">
        <f>IF(B220="",0,1)</f>
        <v>0</v>
      </c>
    </row>
    <row r="222" spans="1:15" ht="9" customHeight="1">
      <c r="A222" s="2223"/>
      <c r="B222" s="2225"/>
      <c r="C222" s="1061"/>
      <c r="D222" s="1105" t="s">
        <v>193</v>
      </c>
      <c r="E222" s="2226"/>
      <c r="F222" s="2225"/>
      <c r="G222" s="2227"/>
      <c r="H222" s="2227"/>
      <c r="I222" s="2228"/>
      <c r="J222" s="2227"/>
      <c r="K222" s="2230"/>
      <c r="L222" s="2231"/>
      <c r="M222" s="2232"/>
      <c r="N222" s="2221"/>
    </row>
    <row r="223" spans="1:15" ht="9" customHeight="1">
      <c r="A223" s="2224"/>
      <c r="B223" s="2225"/>
      <c r="C223" s="1061"/>
      <c r="D223" s="1106" t="s">
        <v>194</v>
      </c>
      <c r="E223" s="2226"/>
      <c r="F223" s="2225"/>
      <c r="G223" s="2227"/>
      <c r="H223" s="2227"/>
      <c r="I223" s="2229"/>
      <c r="J223" s="2227"/>
      <c r="K223" s="2231"/>
      <c r="L223" s="2231"/>
      <c r="M223" s="2229"/>
      <c r="N223" s="2222"/>
      <c r="O223" s="1064">
        <f>IF(B222="",0,1)</f>
        <v>0</v>
      </c>
    </row>
    <row r="224" spans="1:15" ht="9" customHeight="1">
      <c r="A224" s="2223"/>
      <c r="B224" s="2225"/>
      <c r="C224" s="1061"/>
      <c r="D224" s="1105" t="s">
        <v>193</v>
      </c>
      <c r="E224" s="2226"/>
      <c r="F224" s="2225"/>
      <c r="G224" s="2227"/>
      <c r="H224" s="2227"/>
      <c r="I224" s="2228"/>
      <c r="J224" s="2227"/>
      <c r="K224" s="2230"/>
      <c r="L224" s="2231"/>
      <c r="M224" s="2232"/>
      <c r="N224" s="2221"/>
    </row>
    <row r="225" spans="1:15" ht="9" customHeight="1">
      <c r="A225" s="2224"/>
      <c r="B225" s="2225"/>
      <c r="C225" s="1061"/>
      <c r="D225" s="1106" t="s">
        <v>194</v>
      </c>
      <c r="E225" s="2226"/>
      <c r="F225" s="2225"/>
      <c r="G225" s="2227"/>
      <c r="H225" s="2227"/>
      <c r="I225" s="2229"/>
      <c r="J225" s="2227"/>
      <c r="K225" s="2231"/>
      <c r="L225" s="2231"/>
      <c r="M225" s="2229"/>
      <c r="N225" s="2222"/>
      <c r="O225" s="1064">
        <f>IF(B224="",0,1)</f>
        <v>0</v>
      </c>
    </row>
    <row r="226" spans="1:15" ht="9" customHeight="1">
      <c r="A226" s="2223"/>
      <c r="B226" s="2225"/>
      <c r="C226" s="1061"/>
      <c r="D226" s="1105" t="s">
        <v>193</v>
      </c>
      <c r="E226" s="2226"/>
      <c r="F226" s="2225"/>
      <c r="G226" s="2227"/>
      <c r="H226" s="2227"/>
      <c r="I226" s="2228"/>
      <c r="J226" s="2227"/>
      <c r="K226" s="2230"/>
      <c r="L226" s="2231"/>
      <c r="M226" s="2232"/>
      <c r="N226" s="2221"/>
    </row>
    <row r="227" spans="1:15" ht="9" customHeight="1">
      <c r="A227" s="2224"/>
      <c r="B227" s="2225"/>
      <c r="C227" s="1061"/>
      <c r="D227" s="1106" t="s">
        <v>194</v>
      </c>
      <c r="E227" s="2226"/>
      <c r="F227" s="2225"/>
      <c r="G227" s="2227"/>
      <c r="H227" s="2227"/>
      <c r="I227" s="2229"/>
      <c r="J227" s="2227"/>
      <c r="K227" s="2231"/>
      <c r="L227" s="2231"/>
      <c r="M227" s="2229"/>
      <c r="N227" s="2222"/>
      <c r="O227" s="1064">
        <f>IF(B226="",0,1)</f>
        <v>0</v>
      </c>
    </row>
    <row r="228" spans="1:15" ht="9" customHeight="1">
      <c r="A228" s="2223"/>
      <c r="B228" s="2225"/>
      <c r="C228" s="1061"/>
      <c r="D228" s="1105" t="s">
        <v>193</v>
      </c>
      <c r="E228" s="2226"/>
      <c r="F228" s="2225"/>
      <c r="G228" s="2227"/>
      <c r="H228" s="2227"/>
      <c r="I228" s="2228"/>
      <c r="J228" s="2227"/>
      <c r="K228" s="2230"/>
      <c r="L228" s="2231"/>
      <c r="M228" s="2232"/>
      <c r="N228" s="2221"/>
    </row>
    <row r="229" spans="1:15" ht="9" customHeight="1">
      <c r="A229" s="2224"/>
      <c r="B229" s="2225"/>
      <c r="C229" s="1061"/>
      <c r="D229" s="1106" t="s">
        <v>194</v>
      </c>
      <c r="E229" s="2226"/>
      <c r="F229" s="2225"/>
      <c r="G229" s="2227"/>
      <c r="H229" s="2227"/>
      <c r="I229" s="2229"/>
      <c r="J229" s="2227"/>
      <c r="K229" s="2231"/>
      <c r="L229" s="2231"/>
      <c r="M229" s="2229"/>
      <c r="N229" s="2222"/>
      <c r="O229" s="1064">
        <f>IF(B228="",0,1)</f>
        <v>0</v>
      </c>
    </row>
    <row r="230" spans="1:15" ht="9" customHeight="1">
      <c r="A230" s="2223"/>
      <c r="B230" s="2225"/>
      <c r="C230" s="1061"/>
      <c r="D230" s="1105" t="s">
        <v>193</v>
      </c>
      <c r="E230" s="2226"/>
      <c r="F230" s="2225"/>
      <c r="G230" s="2227"/>
      <c r="H230" s="2227"/>
      <c r="I230" s="2228"/>
      <c r="J230" s="2227"/>
      <c r="K230" s="2230"/>
      <c r="L230" s="2231"/>
      <c r="M230" s="2232"/>
      <c r="N230" s="2221"/>
    </row>
    <row r="231" spans="1:15" ht="9" customHeight="1">
      <c r="A231" s="2224"/>
      <c r="B231" s="2225"/>
      <c r="C231" s="1061"/>
      <c r="D231" s="1106" t="s">
        <v>194</v>
      </c>
      <c r="E231" s="2226"/>
      <c r="F231" s="2225"/>
      <c r="G231" s="2227"/>
      <c r="H231" s="2227"/>
      <c r="I231" s="2229"/>
      <c r="J231" s="2227"/>
      <c r="K231" s="2231"/>
      <c r="L231" s="2231"/>
      <c r="M231" s="2229"/>
      <c r="N231" s="2222"/>
      <c r="O231" s="1064">
        <f>IF(B230="",0,1)</f>
        <v>0</v>
      </c>
    </row>
    <row r="232" spans="1:15" ht="9" customHeight="1">
      <c r="A232" s="2223"/>
      <c r="B232" s="2225"/>
      <c r="C232" s="1061"/>
      <c r="D232" s="1105" t="s">
        <v>193</v>
      </c>
      <c r="E232" s="2226"/>
      <c r="F232" s="2225"/>
      <c r="G232" s="2227"/>
      <c r="H232" s="2227"/>
      <c r="I232" s="2228"/>
      <c r="J232" s="2227"/>
      <c r="K232" s="2230"/>
      <c r="L232" s="2231"/>
      <c r="M232" s="2232"/>
      <c r="N232" s="2221"/>
    </row>
    <row r="233" spans="1:15" ht="9" customHeight="1">
      <c r="A233" s="2224"/>
      <c r="B233" s="2225"/>
      <c r="C233" s="1061"/>
      <c r="D233" s="1106" t="s">
        <v>194</v>
      </c>
      <c r="E233" s="2226"/>
      <c r="F233" s="2225"/>
      <c r="G233" s="2227"/>
      <c r="H233" s="2227"/>
      <c r="I233" s="2229"/>
      <c r="J233" s="2227"/>
      <c r="K233" s="2231"/>
      <c r="L233" s="2231"/>
      <c r="M233" s="2229"/>
      <c r="N233" s="2222"/>
      <c r="O233" s="1064">
        <f>IF(B232="",0,1)</f>
        <v>0</v>
      </c>
    </row>
    <row r="234" spans="1:15" ht="9" customHeight="1">
      <c r="A234" s="2223"/>
      <c r="B234" s="2225"/>
      <c r="C234" s="1061"/>
      <c r="D234" s="1105" t="s">
        <v>193</v>
      </c>
      <c r="E234" s="2226"/>
      <c r="F234" s="2225"/>
      <c r="G234" s="2227"/>
      <c r="H234" s="2227"/>
      <c r="I234" s="2228"/>
      <c r="J234" s="2227"/>
      <c r="K234" s="2230"/>
      <c r="L234" s="2231"/>
      <c r="M234" s="2232"/>
      <c r="N234" s="2221"/>
    </row>
    <row r="235" spans="1:15" ht="9" customHeight="1">
      <c r="A235" s="2224"/>
      <c r="B235" s="2225"/>
      <c r="C235" s="1061"/>
      <c r="D235" s="1106" t="s">
        <v>194</v>
      </c>
      <c r="E235" s="2226"/>
      <c r="F235" s="2225"/>
      <c r="G235" s="2227"/>
      <c r="H235" s="2227"/>
      <c r="I235" s="2229"/>
      <c r="J235" s="2227"/>
      <c r="K235" s="2231"/>
      <c r="L235" s="2231"/>
      <c r="M235" s="2229"/>
      <c r="N235" s="2222"/>
      <c r="O235" s="1064">
        <f>IF(B234="",0,1)</f>
        <v>0</v>
      </c>
    </row>
    <row r="236" spans="1:15" ht="9" customHeight="1">
      <c r="A236" s="2223"/>
      <c r="B236" s="2225"/>
      <c r="C236" s="1061"/>
      <c r="D236" s="1105" t="s">
        <v>193</v>
      </c>
      <c r="E236" s="2226"/>
      <c r="F236" s="2225"/>
      <c r="G236" s="2227"/>
      <c r="H236" s="2227"/>
      <c r="I236" s="2228"/>
      <c r="J236" s="2227"/>
      <c r="K236" s="2230"/>
      <c r="L236" s="2231"/>
      <c r="M236" s="2232"/>
      <c r="N236" s="2221"/>
    </row>
    <row r="237" spans="1:15" ht="9" customHeight="1">
      <c r="A237" s="2224"/>
      <c r="B237" s="2225"/>
      <c r="C237" s="1061"/>
      <c r="D237" s="1106" t="s">
        <v>194</v>
      </c>
      <c r="E237" s="2226"/>
      <c r="F237" s="2225"/>
      <c r="G237" s="2227"/>
      <c r="H237" s="2227"/>
      <c r="I237" s="2229"/>
      <c r="J237" s="2227"/>
      <c r="K237" s="2231"/>
      <c r="L237" s="2231"/>
      <c r="M237" s="2229"/>
      <c r="N237" s="2222"/>
      <c r="O237" s="1064">
        <f>IF(B236="",0,1)</f>
        <v>0</v>
      </c>
    </row>
    <row r="238" spans="1:15" ht="9" customHeight="1">
      <c r="A238" s="2223"/>
      <c r="B238" s="2225"/>
      <c r="C238" s="1061"/>
      <c r="D238" s="1105" t="s">
        <v>193</v>
      </c>
      <c r="E238" s="2226"/>
      <c r="F238" s="2225"/>
      <c r="G238" s="2227"/>
      <c r="H238" s="2227"/>
      <c r="I238" s="2228"/>
      <c r="J238" s="2227"/>
      <c r="K238" s="2230"/>
      <c r="L238" s="2231"/>
      <c r="M238" s="2232"/>
      <c r="N238" s="2221"/>
    </row>
    <row r="239" spans="1:15" ht="9" customHeight="1">
      <c r="A239" s="2224"/>
      <c r="B239" s="2225"/>
      <c r="C239" s="1061"/>
      <c r="D239" s="1106" t="s">
        <v>194</v>
      </c>
      <c r="E239" s="2226"/>
      <c r="F239" s="2225"/>
      <c r="G239" s="2227"/>
      <c r="H239" s="2227"/>
      <c r="I239" s="2229"/>
      <c r="J239" s="2227"/>
      <c r="K239" s="2231"/>
      <c r="L239" s="2231"/>
      <c r="M239" s="2229"/>
      <c r="N239" s="2222"/>
      <c r="O239" s="1064">
        <f>IF(B238="",0,1)</f>
        <v>0</v>
      </c>
    </row>
    <row r="240" spans="1:15" ht="9" customHeight="1">
      <c r="A240" s="2223"/>
      <c r="B240" s="2225"/>
      <c r="C240" s="1061"/>
      <c r="D240" s="1105" t="s">
        <v>193</v>
      </c>
      <c r="E240" s="2226"/>
      <c r="F240" s="2225"/>
      <c r="G240" s="2227"/>
      <c r="H240" s="2227"/>
      <c r="I240" s="2228"/>
      <c r="J240" s="2227"/>
      <c r="K240" s="2230"/>
      <c r="L240" s="2231"/>
      <c r="M240" s="2232"/>
      <c r="N240" s="2221"/>
    </row>
    <row r="241" spans="1:15" ht="9" customHeight="1">
      <c r="A241" s="2224"/>
      <c r="B241" s="2225"/>
      <c r="C241" s="1061"/>
      <c r="D241" s="1106" t="s">
        <v>194</v>
      </c>
      <c r="E241" s="2226"/>
      <c r="F241" s="2225"/>
      <c r="G241" s="2227"/>
      <c r="H241" s="2227"/>
      <c r="I241" s="2229"/>
      <c r="J241" s="2227"/>
      <c r="K241" s="2231"/>
      <c r="L241" s="2231"/>
      <c r="M241" s="2229"/>
      <c r="N241" s="2222"/>
      <c r="O241" s="1064">
        <f>IF(B240="",0,1)</f>
        <v>0</v>
      </c>
    </row>
    <row r="242" spans="1:15" ht="9" customHeight="1">
      <c r="A242" s="2223"/>
      <c r="B242" s="2225"/>
      <c r="C242" s="1061"/>
      <c r="D242" s="1105" t="s">
        <v>193</v>
      </c>
      <c r="E242" s="2226"/>
      <c r="F242" s="2225"/>
      <c r="G242" s="2227"/>
      <c r="H242" s="2227"/>
      <c r="I242" s="2228"/>
      <c r="J242" s="2227"/>
      <c r="K242" s="2230"/>
      <c r="L242" s="2231"/>
      <c r="M242" s="2232"/>
      <c r="N242" s="2221"/>
    </row>
    <row r="243" spans="1:15" ht="9" customHeight="1">
      <c r="A243" s="2224"/>
      <c r="B243" s="2225"/>
      <c r="C243" s="1061"/>
      <c r="D243" s="1106" t="s">
        <v>194</v>
      </c>
      <c r="E243" s="2226"/>
      <c r="F243" s="2225"/>
      <c r="G243" s="2227"/>
      <c r="H243" s="2227"/>
      <c r="I243" s="2229"/>
      <c r="J243" s="2227"/>
      <c r="K243" s="2231"/>
      <c r="L243" s="2231"/>
      <c r="M243" s="2229"/>
      <c r="N243" s="2222"/>
      <c r="O243" s="1064">
        <f>IF(B242="",0,1)</f>
        <v>0</v>
      </c>
    </row>
    <row r="244" spans="1:15" ht="9" customHeight="1">
      <c r="A244" s="2223"/>
      <c r="B244" s="2225"/>
      <c r="C244" s="1061"/>
      <c r="D244" s="1105" t="s">
        <v>193</v>
      </c>
      <c r="E244" s="2226"/>
      <c r="F244" s="2225"/>
      <c r="G244" s="2227"/>
      <c r="H244" s="2227"/>
      <c r="I244" s="2228"/>
      <c r="J244" s="2227"/>
      <c r="K244" s="2230"/>
      <c r="L244" s="2231"/>
      <c r="M244" s="2232"/>
      <c r="N244" s="2221"/>
    </row>
    <row r="245" spans="1:15" ht="9" customHeight="1">
      <c r="A245" s="2224"/>
      <c r="B245" s="2225"/>
      <c r="C245" s="1061"/>
      <c r="D245" s="1106" t="s">
        <v>194</v>
      </c>
      <c r="E245" s="2226"/>
      <c r="F245" s="2225"/>
      <c r="G245" s="2227"/>
      <c r="H245" s="2227"/>
      <c r="I245" s="2229"/>
      <c r="J245" s="2227"/>
      <c r="K245" s="2231"/>
      <c r="L245" s="2231"/>
      <c r="M245" s="2229"/>
      <c r="N245" s="2222"/>
      <c r="O245" s="1064">
        <f>IF(B244="",0,1)</f>
        <v>0</v>
      </c>
    </row>
    <row r="246" spans="1:15" ht="9" customHeight="1">
      <c r="A246" s="2223"/>
      <c r="B246" s="2225"/>
      <c r="C246" s="1061"/>
      <c r="D246" s="1105" t="s">
        <v>193</v>
      </c>
      <c r="E246" s="2226"/>
      <c r="F246" s="2225"/>
      <c r="G246" s="2227"/>
      <c r="H246" s="2227"/>
      <c r="I246" s="2228"/>
      <c r="J246" s="2227"/>
      <c r="K246" s="2230"/>
      <c r="L246" s="2231"/>
      <c r="M246" s="2232"/>
      <c r="N246" s="2221"/>
    </row>
    <row r="247" spans="1:15" ht="9" customHeight="1">
      <c r="A247" s="2224"/>
      <c r="B247" s="2225"/>
      <c r="C247" s="1061"/>
      <c r="D247" s="1106" t="s">
        <v>194</v>
      </c>
      <c r="E247" s="2226"/>
      <c r="F247" s="2225"/>
      <c r="G247" s="2227"/>
      <c r="H247" s="2227"/>
      <c r="I247" s="2229"/>
      <c r="J247" s="2227"/>
      <c r="K247" s="2231"/>
      <c r="L247" s="2231"/>
      <c r="M247" s="2229"/>
      <c r="N247" s="2222"/>
      <c r="O247" s="1064">
        <f>IF(B246="",0,1)</f>
        <v>0</v>
      </c>
    </row>
    <row r="248" spans="1:15" ht="9" customHeight="1">
      <c r="A248" s="2223"/>
      <c r="B248" s="2225"/>
      <c r="C248" s="1061"/>
      <c r="D248" s="1105" t="s">
        <v>193</v>
      </c>
      <c r="E248" s="2226"/>
      <c r="F248" s="2225"/>
      <c r="G248" s="2227"/>
      <c r="H248" s="2227"/>
      <c r="I248" s="2228"/>
      <c r="J248" s="2227"/>
      <c r="K248" s="2230"/>
      <c r="L248" s="2231"/>
      <c r="M248" s="2232"/>
      <c r="N248" s="2221"/>
    </row>
    <row r="249" spans="1:15" ht="9" customHeight="1">
      <c r="A249" s="2224"/>
      <c r="B249" s="2225"/>
      <c r="C249" s="1061"/>
      <c r="D249" s="1106" t="s">
        <v>194</v>
      </c>
      <c r="E249" s="2226"/>
      <c r="F249" s="2225"/>
      <c r="G249" s="2227"/>
      <c r="H249" s="2227"/>
      <c r="I249" s="2229"/>
      <c r="J249" s="2227"/>
      <c r="K249" s="2231"/>
      <c r="L249" s="2231"/>
      <c r="M249" s="2229"/>
      <c r="N249" s="2222"/>
      <c r="O249" s="1064">
        <f>IF(B248="",0,1)</f>
        <v>0</v>
      </c>
    </row>
    <row r="250" spans="1:15" ht="9" customHeight="1">
      <c r="A250" s="2223"/>
      <c r="B250" s="2225"/>
      <c r="C250" s="1061"/>
      <c r="D250" s="1105" t="s">
        <v>193</v>
      </c>
      <c r="E250" s="2226"/>
      <c r="F250" s="2225"/>
      <c r="G250" s="2227"/>
      <c r="H250" s="2227"/>
      <c r="I250" s="2228"/>
      <c r="J250" s="2227"/>
      <c r="K250" s="2230"/>
      <c r="L250" s="2231"/>
      <c r="M250" s="2232"/>
      <c r="N250" s="2221"/>
    </row>
    <row r="251" spans="1:15" ht="9" customHeight="1">
      <c r="A251" s="2224"/>
      <c r="B251" s="2225"/>
      <c r="C251" s="1061"/>
      <c r="D251" s="1106" t="s">
        <v>194</v>
      </c>
      <c r="E251" s="2226"/>
      <c r="F251" s="2225"/>
      <c r="G251" s="2227"/>
      <c r="H251" s="2227"/>
      <c r="I251" s="2229"/>
      <c r="J251" s="2227"/>
      <c r="K251" s="2231"/>
      <c r="L251" s="2231"/>
      <c r="M251" s="2229"/>
      <c r="N251" s="2222"/>
      <c r="O251" s="1064">
        <f>IF(B250="",0,1)</f>
        <v>0</v>
      </c>
    </row>
    <row r="252" spans="1:15" ht="9" customHeight="1">
      <c r="A252" s="2223"/>
      <c r="B252" s="2225"/>
      <c r="C252" s="1061"/>
      <c r="D252" s="1105" t="s">
        <v>193</v>
      </c>
      <c r="E252" s="2226"/>
      <c r="F252" s="2225"/>
      <c r="G252" s="2227"/>
      <c r="H252" s="2227"/>
      <c r="I252" s="2228"/>
      <c r="J252" s="2227"/>
      <c r="K252" s="2230"/>
      <c r="L252" s="2231"/>
      <c r="M252" s="2232"/>
      <c r="N252" s="2221"/>
    </row>
    <row r="253" spans="1:15" ht="9" customHeight="1">
      <c r="A253" s="2224"/>
      <c r="B253" s="2225"/>
      <c r="C253" s="1061"/>
      <c r="D253" s="1106" t="s">
        <v>194</v>
      </c>
      <c r="E253" s="2226"/>
      <c r="F253" s="2225"/>
      <c r="G253" s="2227"/>
      <c r="H253" s="2227"/>
      <c r="I253" s="2229"/>
      <c r="J253" s="2227"/>
      <c r="K253" s="2231"/>
      <c r="L253" s="2231"/>
      <c r="M253" s="2229"/>
      <c r="N253" s="2222"/>
      <c r="O253" s="1064">
        <f>IF(B252="",0,1)</f>
        <v>0</v>
      </c>
    </row>
    <row r="254" spans="1:15" ht="9" customHeight="1">
      <c r="A254" s="2223"/>
      <c r="B254" s="2225"/>
      <c r="C254" s="1061"/>
      <c r="D254" s="1105" t="s">
        <v>193</v>
      </c>
      <c r="E254" s="2226"/>
      <c r="F254" s="2225"/>
      <c r="G254" s="2227"/>
      <c r="H254" s="2227"/>
      <c r="I254" s="2228"/>
      <c r="J254" s="2227"/>
      <c r="K254" s="2230"/>
      <c r="L254" s="2231"/>
      <c r="M254" s="2232"/>
      <c r="N254" s="2221"/>
    </row>
    <row r="255" spans="1:15" ht="9" customHeight="1">
      <c r="A255" s="2224"/>
      <c r="B255" s="2225"/>
      <c r="C255" s="1061"/>
      <c r="D255" s="1106" t="s">
        <v>194</v>
      </c>
      <c r="E255" s="2226"/>
      <c r="F255" s="2225"/>
      <c r="G255" s="2227"/>
      <c r="H255" s="2227"/>
      <c r="I255" s="2229"/>
      <c r="J255" s="2227"/>
      <c r="K255" s="2231"/>
      <c r="L255" s="2231"/>
      <c r="M255" s="2229"/>
      <c r="N255" s="2222"/>
      <c r="O255" s="1064">
        <f>IF(B254="",0,1)</f>
        <v>0</v>
      </c>
    </row>
    <row r="256" spans="1:15" ht="9" customHeight="1">
      <c r="A256" s="2223"/>
      <c r="B256" s="2225"/>
      <c r="C256" s="1061"/>
      <c r="D256" s="1105" t="s">
        <v>193</v>
      </c>
      <c r="E256" s="2226"/>
      <c r="F256" s="2225"/>
      <c r="G256" s="2227"/>
      <c r="H256" s="2227"/>
      <c r="I256" s="2228"/>
      <c r="J256" s="2227"/>
      <c r="K256" s="2230"/>
      <c r="L256" s="2231"/>
      <c r="M256" s="2232"/>
      <c r="N256" s="2221"/>
    </row>
    <row r="257" spans="1:19" ht="9" customHeight="1">
      <c r="A257" s="2224"/>
      <c r="B257" s="2225"/>
      <c r="C257" s="1061"/>
      <c r="D257" s="1106" t="s">
        <v>194</v>
      </c>
      <c r="E257" s="2226"/>
      <c r="F257" s="2225"/>
      <c r="G257" s="2227"/>
      <c r="H257" s="2227"/>
      <c r="I257" s="2229"/>
      <c r="J257" s="2227"/>
      <c r="K257" s="2231"/>
      <c r="L257" s="2231"/>
      <c r="M257" s="2229"/>
      <c r="N257" s="2222"/>
      <c r="O257" s="1064">
        <f>IF(B256="",0,1)</f>
        <v>0</v>
      </c>
    </row>
    <row r="258" spans="1:19" ht="9" customHeight="1">
      <c r="A258" s="2223"/>
      <c r="B258" s="2225"/>
      <c r="C258" s="1061"/>
      <c r="D258" s="1105" t="s">
        <v>193</v>
      </c>
      <c r="E258" s="2226"/>
      <c r="F258" s="2225"/>
      <c r="G258" s="2227"/>
      <c r="H258" s="2227"/>
      <c r="I258" s="2228"/>
      <c r="J258" s="2227"/>
      <c r="K258" s="2230"/>
      <c r="L258" s="2231"/>
      <c r="M258" s="2232"/>
      <c r="N258" s="2221"/>
    </row>
    <row r="259" spans="1:19" ht="9" customHeight="1">
      <c r="A259" s="2224"/>
      <c r="B259" s="2225"/>
      <c r="C259" s="1061"/>
      <c r="D259" s="1106" t="s">
        <v>194</v>
      </c>
      <c r="E259" s="2226"/>
      <c r="F259" s="2225"/>
      <c r="G259" s="2227"/>
      <c r="H259" s="2227"/>
      <c r="I259" s="2229"/>
      <c r="J259" s="2227"/>
      <c r="K259" s="2231"/>
      <c r="L259" s="2231"/>
      <c r="M259" s="2229"/>
      <c r="N259" s="2222"/>
      <c r="O259" s="1064">
        <f>IF(B258="",0,1)</f>
        <v>0</v>
      </c>
    </row>
    <row r="260" spans="1:19" ht="9" customHeight="1">
      <c r="A260" s="2223"/>
      <c r="B260" s="2225"/>
      <c r="C260" s="1061"/>
      <c r="D260" s="1105" t="s">
        <v>193</v>
      </c>
      <c r="E260" s="2226"/>
      <c r="F260" s="2225"/>
      <c r="G260" s="2227"/>
      <c r="H260" s="2227"/>
      <c r="I260" s="2228"/>
      <c r="J260" s="2227"/>
      <c r="K260" s="2230"/>
      <c r="L260" s="2231"/>
      <c r="M260" s="2232"/>
      <c r="N260" s="2221"/>
    </row>
    <row r="261" spans="1:19" ht="9" customHeight="1">
      <c r="A261" s="2224"/>
      <c r="B261" s="2225"/>
      <c r="C261" s="1061"/>
      <c r="D261" s="1106" t="s">
        <v>194</v>
      </c>
      <c r="E261" s="2226"/>
      <c r="F261" s="2225"/>
      <c r="G261" s="2227"/>
      <c r="H261" s="2227"/>
      <c r="I261" s="2229"/>
      <c r="J261" s="2227"/>
      <c r="K261" s="2231"/>
      <c r="L261" s="2231"/>
      <c r="M261" s="2229"/>
      <c r="N261" s="2222"/>
      <c r="O261" s="1064">
        <f>IF(B260="",0,1)</f>
        <v>0</v>
      </c>
    </row>
    <row r="262" spans="1:19" ht="9" customHeight="1">
      <c r="A262" s="2223"/>
      <c r="B262" s="2225"/>
      <c r="C262" s="1061"/>
      <c r="D262" s="1105" t="s">
        <v>193</v>
      </c>
      <c r="E262" s="2226"/>
      <c r="F262" s="2225"/>
      <c r="G262" s="2227"/>
      <c r="H262" s="2227"/>
      <c r="I262" s="2228"/>
      <c r="J262" s="2227"/>
      <c r="K262" s="2230"/>
      <c r="L262" s="2231"/>
      <c r="M262" s="2232"/>
      <c r="N262" s="2221"/>
    </row>
    <row r="263" spans="1:19" ht="9" customHeight="1" thickBot="1">
      <c r="A263" s="2224"/>
      <c r="B263" s="2225"/>
      <c r="C263" s="1061"/>
      <c r="D263" s="1106" t="s">
        <v>194</v>
      </c>
      <c r="E263" s="2226"/>
      <c r="F263" s="2225"/>
      <c r="G263" s="2227"/>
      <c r="H263" s="2227"/>
      <c r="I263" s="2229"/>
      <c r="J263" s="2227"/>
      <c r="K263" s="2231"/>
      <c r="L263" s="2231"/>
      <c r="M263" s="2229"/>
      <c r="N263" s="2222"/>
      <c r="O263" s="1064">
        <f>IF(B262="",0,1)</f>
        <v>0</v>
      </c>
    </row>
    <row r="264" spans="1:19">
      <c r="A264" s="2212" t="s">
        <v>466</v>
      </c>
      <c r="B264" s="2215" t="s">
        <v>2311</v>
      </c>
      <c r="C264" s="2215"/>
      <c r="D264" s="2218"/>
      <c r="E264" s="2215" t="s">
        <v>94</v>
      </c>
      <c r="F264" s="2215"/>
      <c r="G264" s="2194" t="s">
        <v>93</v>
      </c>
      <c r="H264" s="2194"/>
      <c r="I264" s="2194" t="s">
        <v>406</v>
      </c>
      <c r="J264" s="2194" t="s">
        <v>1909</v>
      </c>
      <c r="K264" s="2194" t="s">
        <v>1910</v>
      </c>
      <c r="L264" s="2195"/>
      <c r="M264" s="2194" t="s">
        <v>1911</v>
      </c>
      <c r="N264" s="2200" t="s">
        <v>404</v>
      </c>
      <c r="O264" s="1064">
        <f>SUM(O217:O263)</f>
        <v>0</v>
      </c>
    </row>
    <row r="265" spans="1:19" ht="12.75" customHeight="1">
      <c r="A265" s="2213"/>
      <c r="B265" s="2216"/>
      <c r="C265" s="2219"/>
      <c r="D265" s="2216"/>
      <c r="E265" s="2216"/>
      <c r="F265" s="2219"/>
      <c r="G265" s="2196"/>
      <c r="H265" s="2196"/>
      <c r="I265" s="2196"/>
      <c r="J265" s="2197"/>
      <c r="K265" s="2196"/>
      <c r="L265" s="2197"/>
      <c r="M265" s="2196"/>
      <c r="N265" s="2201"/>
      <c r="O265" s="2206">
        <f>IF(O264&gt;0,1,0)</f>
        <v>0</v>
      </c>
    </row>
    <row r="266" spans="1:19" ht="12.75" customHeight="1">
      <c r="A266" s="2214"/>
      <c r="B266" s="2217"/>
      <c r="C266" s="2220"/>
      <c r="D266" s="2217"/>
      <c r="E266" s="2217"/>
      <c r="F266" s="2220"/>
      <c r="G266" s="1059"/>
      <c r="H266" s="1059" t="s">
        <v>405</v>
      </c>
      <c r="I266" s="2198"/>
      <c r="J266" s="2199"/>
      <c r="K266" s="2198"/>
      <c r="L266" s="2199"/>
      <c r="M266" s="2198"/>
      <c r="N266" s="2202"/>
      <c r="O266" s="2206"/>
    </row>
    <row r="267" spans="1:19" ht="9" customHeight="1">
      <c r="A267" s="1093" t="s">
        <v>1558</v>
      </c>
      <c r="B267" s="2184">
        <v>1</v>
      </c>
      <c r="C267" s="2182"/>
      <c r="D267" s="1638"/>
      <c r="E267" s="2180">
        <f>SUM(E214:E263)</f>
        <v>400</v>
      </c>
      <c r="F267" s="2184"/>
      <c r="G267" s="2207">
        <f>SUM(G214:H263)</f>
        <v>123000</v>
      </c>
      <c r="H267" s="2208"/>
      <c r="I267" s="2192">
        <v>1</v>
      </c>
      <c r="J267" s="2185">
        <f>G267*I267</f>
        <v>123000</v>
      </c>
      <c r="K267" s="1057"/>
      <c r="L267" s="1058" t="s">
        <v>193</v>
      </c>
      <c r="M267" s="2285"/>
      <c r="N267" s="2287"/>
      <c r="O267" s="1064">
        <f>IF(M269="",0,1)</f>
        <v>0</v>
      </c>
    </row>
    <row r="268" spans="1:19" ht="9" customHeight="1">
      <c r="A268" s="1094" t="s">
        <v>407</v>
      </c>
      <c r="B268" s="2181"/>
      <c r="C268" s="1641"/>
      <c r="D268" s="1642"/>
      <c r="E268" s="2183"/>
      <c r="F268" s="2181"/>
      <c r="G268" s="2209"/>
      <c r="H268" s="2210"/>
      <c r="I268" s="2177"/>
      <c r="J268" s="2186"/>
      <c r="K268" s="1057" t="str">
        <f>IF('Page 7'!Z192=1,"X",IF('Page 7'!Z195=1,"X",""))</f>
        <v/>
      </c>
      <c r="L268" s="1055" t="s">
        <v>194</v>
      </c>
      <c r="M268" s="2286"/>
      <c r="N268" s="2286"/>
      <c r="O268" s="1064">
        <f>O265-O267</f>
        <v>0</v>
      </c>
    </row>
    <row r="269" spans="1:19" ht="9" customHeight="1">
      <c r="A269" s="2204">
        <f>A216</f>
        <v>0</v>
      </c>
      <c r="B269" s="2184">
        <f>O264</f>
        <v>0</v>
      </c>
      <c r="C269" s="2182"/>
      <c r="D269" s="1638"/>
      <c r="E269" s="2180">
        <f>SUM(E216:E263)</f>
        <v>0</v>
      </c>
      <c r="F269" s="2184"/>
      <c r="G269" s="2188"/>
      <c r="H269" s="2189"/>
      <c r="I269" s="2192" t="e">
        <f>'Final Package Page 7'!$O$23</f>
        <v>#DIV/0!</v>
      </c>
      <c r="J269" s="2185" t="e">
        <f>G269*I269</f>
        <v>#DIV/0!</v>
      </c>
      <c r="K269" s="1057" t="str">
        <f>IF('Page 7'!Z192+'Page 7'!Z195&lt;1,"X","")</f>
        <v>X</v>
      </c>
      <c r="L269" s="1058" t="s">
        <v>193</v>
      </c>
      <c r="M269" s="2193"/>
      <c r="N269" s="2174"/>
      <c r="O269" s="1064">
        <f>IF(N269="",0,1)</f>
        <v>0</v>
      </c>
      <c r="P269" s="1064" t="s">
        <v>418</v>
      </c>
      <c r="Q269" s="1064" t="s">
        <v>2115</v>
      </c>
      <c r="R269" s="1064" t="s">
        <v>2234</v>
      </c>
      <c r="S269" s="1064" t="s">
        <v>2235</v>
      </c>
    </row>
    <row r="270" spans="1:19" ht="9" customHeight="1">
      <c r="A270" s="2205"/>
      <c r="B270" s="2181"/>
      <c r="C270" s="1641"/>
      <c r="D270" s="1642"/>
      <c r="E270" s="2183"/>
      <c r="F270" s="2181"/>
      <c r="G270" s="2190"/>
      <c r="H270" s="2191"/>
      <c r="I270" s="2177"/>
      <c r="J270" s="2186"/>
      <c r="K270" s="1057" t="str">
        <f>IF('Page 7'!Z192=1,"X",IF('Page 7'!Z195=1,"X",""))</f>
        <v/>
      </c>
      <c r="L270" s="1055" t="s">
        <v>194</v>
      </c>
      <c r="M270" s="2175"/>
      <c r="N270" s="2175"/>
      <c r="O270" s="1064">
        <f>O265-O269</f>
        <v>0</v>
      </c>
      <c r="P270" s="1064">
        <f>B269</f>
        <v>0</v>
      </c>
      <c r="Q270" s="1070">
        <f>E269</f>
        <v>0</v>
      </c>
      <c r="R270" s="1070">
        <f>G269</f>
        <v>0</v>
      </c>
      <c r="S270" s="1070" t="e">
        <f>J269</f>
        <v>#DIV/0!</v>
      </c>
    </row>
    <row r="271" spans="1:19" ht="30.75" customHeight="1">
      <c r="A271" s="2203" t="s">
        <v>95</v>
      </c>
      <c r="B271" s="1637"/>
      <c r="C271" s="1637"/>
      <c r="D271" s="1637"/>
      <c r="E271" s="1637"/>
      <c r="F271" s="1637"/>
      <c r="G271" s="1637"/>
      <c r="H271" s="1637"/>
      <c r="I271" s="1637"/>
      <c r="J271" s="1637"/>
      <c r="K271" s="1637"/>
      <c r="L271" s="1637"/>
      <c r="M271" s="1637"/>
      <c r="N271" s="1637"/>
    </row>
    <row r="272" spans="1:19" ht="25.5" customHeight="1">
      <c r="A272" s="2172" t="s">
        <v>74</v>
      </c>
      <c r="B272" s="2173"/>
      <c r="C272" s="2173"/>
      <c r="D272" s="2173"/>
      <c r="E272" s="2173"/>
      <c r="F272" s="2173"/>
      <c r="G272" s="2173"/>
      <c r="H272" s="2173"/>
      <c r="I272" s="2173"/>
      <c r="J272" s="2173"/>
      <c r="K272" s="2173"/>
      <c r="L272" s="2173"/>
      <c r="M272" s="2173"/>
      <c r="N272" s="2173"/>
    </row>
    <row r="273" spans="1:15" ht="15.75">
      <c r="A273" s="1649" t="s">
        <v>1900</v>
      </c>
      <c r="B273" s="1586"/>
      <c r="C273" s="1586"/>
      <c r="D273" s="1586"/>
      <c r="E273" s="1586"/>
      <c r="F273" s="1586"/>
      <c r="G273" s="1586"/>
      <c r="H273" s="1586"/>
      <c r="I273" s="1586"/>
      <c r="J273" s="1586"/>
      <c r="K273" s="1586"/>
      <c r="L273" s="1586"/>
      <c r="M273" s="1586"/>
      <c r="N273" s="1586"/>
    </row>
    <row r="274" spans="1:15" ht="15.75">
      <c r="A274" s="2211" t="s">
        <v>1901</v>
      </c>
      <c r="B274" s="1586"/>
      <c r="C274" s="1586"/>
      <c r="D274" s="1586"/>
      <c r="E274" s="1586"/>
      <c r="F274" s="1586"/>
      <c r="G274" s="1586"/>
      <c r="H274" s="1586"/>
      <c r="I274" s="1586"/>
      <c r="J274" s="1586"/>
      <c r="K274" s="1586"/>
      <c r="L274" s="1586"/>
      <c r="M274" s="1586"/>
      <c r="N274" s="1586"/>
    </row>
    <row r="275" spans="1:15" ht="15.75">
      <c r="A275" s="2211" t="s">
        <v>1902</v>
      </c>
      <c r="B275" s="1586"/>
      <c r="C275" s="1586"/>
      <c r="D275" s="1586"/>
      <c r="E275" s="1586"/>
      <c r="F275" s="1586"/>
      <c r="G275" s="1586"/>
      <c r="H275" s="1586"/>
      <c r="I275" s="1586"/>
      <c r="J275" s="1586"/>
      <c r="K275" s="1586"/>
      <c r="L275" s="1586"/>
      <c r="M275" s="1586"/>
      <c r="N275" s="1586"/>
    </row>
    <row r="276" spans="1:15">
      <c r="A276" s="247"/>
    </row>
    <row r="277" spans="1:15" ht="48.75" customHeight="1">
      <c r="A277" s="1718" t="s">
        <v>1903</v>
      </c>
      <c r="B277" s="1520"/>
      <c r="C277" s="1520"/>
      <c r="D277" s="1520"/>
      <c r="E277" s="1520"/>
      <c r="F277" s="1520"/>
      <c r="G277" s="1520"/>
      <c r="H277" s="1520"/>
      <c r="I277" s="1520"/>
      <c r="J277" s="1520"/>
      <c r="K277" s="1520"/>
      <c r="L277" s="1520"/>
      <c r="M277" s="1520"/>
      <c r="N277" s="1520"/>
    </row>
    <row r="278" spans="1:15" ht="13.5" thickBot="1">
      <c r="G278" s="114" t="s">
        <v>1904</v>
      </c>
      <c r="H278" s="1027"/>
    </row>
    <row r="279" spans="1:15">
      <c r="A279" s="2242" t="s">
        <v>466</v>
      </c>
      <c r="B279" s="2245" t="s">
        <v>1905</v>
      </c>
      <c r="C279" s="2245" t="s">
        <v>1906</v>
      </c>
      <c r="D279" s="2248"/>
      <c r="E279" s="2245" t="s">
        <v>1907</v>
      </c>
      <c r="F279" s="2245" t="s">
        <v>1908</v>
      </c>
      <c r="G279" s="2235" t="s">
        <v>93</v>
      </c>
      <c r="H279" s="2235"/>
      <c r="I279" s="2235" t="s">
        <v>406</v>
      </c>
      <c r="J279" s="2235" t="s">
        <v>1909</v>
      </c>
      <c r="K279" s="2235" t="s">
        <v>1910</v>
      </c>
      <c r="L279" s="1736"/>
      <c r="M279" s="2235" t="s">
        <v>1911</v>
      </c>
      <c r="N279" s="2238" t="s">
        <v>404</v>
      </c>
    </row>
    <row r="280" spans="1:15" ht="12.75" customHeight="1">
      <c r="A280" s="2243"/>
      <c r="B280" s="2246"/>
      <c r="C280" s="2249"/>
      <c r="D280" s="2246"/>
      <c r="E280" s="2246"/>
      <c r="F280" s="2249"/>
      <c r="G280" s="2236"/>
      <c r="H280" s="2236"/>
      <c r="I280" s="2236"/>
      <c r="J280" s="1504"/>
      <c r="K280" s="2236"/>
      <c r="L280" s="1504"/>
      <c r="M280" s="2236"/>
      <c r="N280" s="2239"/>
      <c r="O280" s="1069"/>
    </row>
    <row r="281" spans="1:15">
      <c r="A281" s="2244"/>
      <c r="B281" s="2247"/>
      <c r="C281" s="2241"/>
      <c r="D281" s="2247"/>
      <c r="E281" s="2247"/>
      <c r="F281" s="2241"/>
      <c r="G281" s="1056"/>
      <c r="H281" s="1056" t="s">
        <v>405</v>
      </c>
      <c r="I281" s="2237"/>
      <c r="J281" s="1505"/>
      <c r="K281" s="2237"/>
      <c r="L281" s="1505"/>
      <c r="M281" s="2237"/>
      <c r="N281" s="2234"/>
      <c r="O281" s="1069"/>
    </row>
    <row r="282" spans="1:15" ht="9" customHeight="1">
      <c r="A282" s="1095" t="s">
        <v>1558</v>
      </c>
      <c r="B282" s="2184" t="s">
        <v>1557</v>
      </c>
      <c r="C282" s="1057" t="s">
        <v>1437</v>
      </c>
      <c r="D282" s="1103" t="s">
        <v>193</v>
      </c>
      <c r="E282" s="2180">
        <v>400</v>
      </c>
      <c r="F282" s="2240">
        <v>2</v>
      </c>
      <c r="G282" s="2207">
        <v>123000</v>
      </c>
      <c r="H282" s="2208"/>
      <c r="I282" s="2192">
        <v>1</v>
      </c>
      <c r="J282" s="2185">
        <v>123000</v>
      </c>
      <c r="K282" s="1057" t="s">
        <v>1437</v>
      </c>
      <c r="L282" s="1058" t="s">
        <v>193</v>
      </c>
      <c r="M282" s="2187">
        <v>36525</v>
      </c>
      <c r="N282" s="2233">
        <v>36892</v>
      </c>
    </row>
    <row r="283" spans="1:15" ht="9" customHeight="1">
      <c r="A283" s="1096" t="s">
        <v>407</v>
      </c>
      <c r="B283" s="2181"/>
      <c r="C283" s="1057"/>
      <c r="D283" s="1104" t="s">
        <v>194</v>
      </c>
      <c r="E283" s="2183"/>
      <c r="F283" s="2241"/>
      <c r="G283" s="2209"/>
      <c r="H283" s="2210"/>
      <c r="I283" s="2177"/>
      <c r="J283" s="2186"/>
      <c r="K283" s="1057"/>
      <c r="L283" s="1055" t="s">
        <v>194</v>
      </c>
      <c r="M283" s="2177"/>
      <c r="N283" s="2234"/>
    </row>
    <row r="284" spans="1:15" ht="9" customHeight="1">
      <c r="A284" s="2223"/>
      <c r="B284" s="2225"/>
      <c r="C284" s="1061"/>
      <c r="D284" s="1105" t="s">
        <v>193</v>
      </c>
      <c r="E284" s="2226"/>
      <c r="F284" s="2225"/>
      <c r="G284" s="2227"/>
      <c r="H284" s="2227"/>
      <c r="I284" s="2228"/>
      <c r="J284" s="2227"/>
      <c r="K284" s="2230"/>
      <c r="L284" s="2231"/>
      <c r="M284" s="2232"/>
      <c r="N284" s="2221"/>
    </row>
    <row r="285" spans="1:15" ht="9" customHeight="1">
      <c r="A285" s="2224"/>
      <c r="B285" s="2225"/>
      <c r="C285" s="1061"/>
      <c r="D285" s="1106" t="s">
        <v>194</v>
      </c>
      <c r="E285" s="2226"/>
      <c r="F285" s="2225"/>
      <c r="G285" s="2227"/>
      <c r="H285" s="2227"/>
      <c r="I285" s="2229"/>
      <c r="J285" s="2227"/>
      <c r="K285" s="2231"/>
      <c r="L285" s="2231"/>
      <c r="M285" s="2229"/>
      <c r="N285" s="2222"/>
      <c r="O285" s="1064">
        <f>IF(B284="",0,1)</f>
        <v>0</v>
      </c>
    </row>
    <row r="286" spans="1:15" ht="9" customHeight="1">
      <c r="A286" s="2223"/>
      <c r="B286" s="2225"/>
      <c r="C286" s="1061"/>
      <c r="D286" s="1105" t="s">
        <v>193</v>
      </c>
      <c r="E286" s="2226"/>
      <c r="F286" s="2225"/>
      <c r="G286" s="2227"/>
      <c r="H286" s="2227"/>
      <c r="I286" s="2228"/>
      <c r="J286" s="2227"/>
      <c r="K286" s="2230"/>
      <c r="L286" s="2231"/>
      <c r="M286" s="2232"/>
      <c r="N286" s="2221"/>
    </row>
    <row r="287" spans="1:15" ht="9" customHeight="1">
      <c r="A287" s="2224"/>
      <c r="B287" s="2225"/>
      <c r="C287" s="1061"/>
      <c r="D287" s="1106" t="s">
        <v>194</v>
      </c>
      <c r="E287" s="2226"/>
      <c r="F287" s="2225"/>
      <c r="G287" s="2227"/>
      <c r="H287" s="2227"/>
      <c r="I287" s="2229"/>
      <c r="J287" s="2227"/>
      <c r="K287" s="2231"/>
      <c r="L287" s="2231"/>
      <c r="M287" s="2229"/>
      <c r="N287" s="2222"/>
      <c r="O287" s="1064">
        <f>IF(B286="",0,1)</f>
        <v>0</v>
      </c>
    </row>
    <row r="288" spans="1:15" ht="9" customHeight="1">
      <c r="A288" s="2223"/>
      <c r="B288" s="2225"/>
      <c r="C288" s="1061"/>
      <c r="D288" s="1105" t="s">
        <v>193</v>
      </c>
      <c r="E288" s="2226"/>
      <c r="F288" s="2225"/>
      <c r="G288" s="2227"/>
      <c r="H288" s="2227"/>
      <c r="I288" s="2228"/>
      <c r="J288" s="2227"/>
      <c r="K288" s="2230"/>
      <c r="L288" s="2231"/>
      <c r="M288" s="2232"/>
      <c r="N288" s="2221"/>
    </row>
    <row r="289" spans="1:15" ht="9" customHeight="1">
      <c r="A289" s="2224"/>
      <c r="B289" s="2225"/>
      <c r="C289" s="1061"/>
      <c r="D289" s="1106" t="s">
        <v>194</v>
      </c>
      <c r="E289" s="2226"/>
      <c r="F289" s="2225"/>
      <c r="G289" s="2227"/>
      <c r="H289" s="2227"/>
      <c r="I289" s="2229"/>
      <c r="J289" s="2227"/>
      <c r="K289" s="2231"/>
      <c r="L289" s="2231"/>
      <c r="M289" s="2229"/>
      <c r="N289" s="2222"/>
      <c r="O289" s="1064">
        <f>IF(B288="",0,1)</f>
        <v>0</v>
      </c>
    </row>
    <row r="290" spans="1:15" ht="9" customHeight="1">
      <c r="A290" s="2223"/>
      <c r="B290" s="2225"/>
      <c r="C290" s="1061"/>
      <c r="D290" s="1105" t="s">
        <v>193</v>
      </c>
      <c r="E290" s="2226"/>
      <c r="F290" s="2225"/>
      <c r="G290" s="2227"/>
      <c r="H290" s="2227"/>
      <c r="I290" s="2228"/>
      <c r="J290" s="2227"/>
      <c r="K290" s="2230"/>
      <c r="L290" s="2231"/>
      <c r="M290" s="2232"/>
      <c r="N290" s="2221"/>
    </row>
    <row r="291" spans="1:15" ht="9" customHeight="1">
      <c r="A291" s="2224"/>
      <c r="B291" s="2225"/>
      <c r="C291" s="1061"/>
      <c r="D291" s="1106" t="s">
        <v>194</v>
      </c>
      <c r="E291" s="2226"/>
      <c r="F291" s="2225"/>
      <c r="G291" s="2227"/>
      <c r="H291" s="2227"/>
      <c r="I291" s="2229"/>
      <c r="J291" s="2227"/>
      <c r="K291" s="2231"/>
      <c r="L291" s="2231"/>
      <c r="M291" s="2229"/>
      <c r="N291" s="2222"/>
      <c r="O291" s="1064">
        <f>IF(B290="",0,1)</f>
        <v>0</v>
      </c>
    </row>
    <row r="292" spans="1:15" ht="9" customHeight="1">
      <c r="A292" s="2223"/>
      <c r="B292" s="2225"/>
      <c r="C292" s="1061"/>
      <c r="D292" s="1105" t="s">
        <v>193</v>
      </c>
      <c r="E292" s="2226"/>
      <c r="F292" s="2225"/>
      <c r="G292" s="2227"/>
      <c r="H292" s="2227"/>
      <c r="I292" s="2228"/>
      <c r="J292" s="2227"/>
      <c r="K292" s="2230"/>
      <c r="L292" s="2231"/>
      <c r="M292" s="2232"/>
      <c r="N292" s="2221"/>
    </row>
    <row r="293" spans="1:15" ht="9" customHeight="1">
      <c r="A293" s="2224"/>
      <c r="B293" s="2225"/>
      <c r="C293" s="1061"/>
      <c r="D293" s="1106" t="s">
        <v>194</v>
      </c>
      <c r="E293" s="2226"/>
      <c r="F293" s="2225"/>
      <c r="G293" s="2227"/>
      <c r="H293" s="2227"/>
      <c r="I293" s="2229"/>
      <c r="J293" s="2227"/>
      <c r="K293" s="2231"/>
      <c r="L293" s="2231"/>
      <c r="M293" s="2229"/>
      <c r="N293" s="2222"/>
      <c r="O293" s="1064">
        <f>IF(B292="",0,1)</f>
        <v>0</v>
      </c>
    </row>
    <row r="294" spans="1:15" ht="9" customHeight="1">
      <c r="A294" s="2223"/>
      <c r="B294" s="2225"/>
      <c r="C294" s="1061"/>
      <c r="D294" s="1105" t="s">
        <v>193</v>
      </c>
      <c r="E294" s="2226"/>
      <c r="F294" s="2225"/>
      <c r="G294" s="2227"/>
      <c r="H294" s="2227"/>
      <c r="I294" s="2228"/>
      <c r="J294" s="2227"/>
      <c r="K294" s="2230"/>
      <c r="L294" s="2231"/>
      <c r="M294" s="2232"/>
      <c r="N294" s="2221"/>
    </row>
    <row r="295" spans="1:15" ht="9" customHeight="1">
      <c r="A295" s="2224"/>
      <c r="B295" s="2225"/>
      <c r="C295" s="1061"/>
      <c r="D295" s="1106" t="s">
        <v>194</v>
      </c>
      <c r="E295" s="2226"/>
      <c r="F295" s="2225"/>
      <c r="G295" s="2227"/>
      <c r="H295" s="2227"/>
      <c r="I295" s="2229"/>
      <c r="J295" s="2227"/>
      <c r="K295" s="2231"/>
      <c r="L295" s="2231"/>
      <c r="M295" s="2229"/>
      <c r="N295" s="2222"/>
      <c r="O295" s="1064">
        <f>IF(B294="",0,1)</f>
        <v>0</v>
      </c>
    </row>
    <row r="296" spans="1:15" ht="9" customHeight="1">
      <c r="A296" s="2223"/>
      <c r="B296" s="2225"/>
      <c r="C296" s="1061"/>
      <c r="D296" s="1105" t="s">
        <v>193</v>
      </c>
      <c r="E296" s="2226"/>
      <c r="F296" s="2225"/>
      <c r="G296" s="2227"/>
      <c r="H296" s="2227"/>
      <c r="I296" s="2228"/>
      <c r="J296" s="2227"/>
      <c r="K296" s="2230"/>
      <c r="L296" s="2231"/>
      <c r="M296" s="2232"/>
      <c r="N296" s="2221"/>
    </row>
    <row r="297" spans="1:15" ht="9" customHeight="1">
      <c r="A297" s="2224"/>
      <c r="B297" s="2225"/>
      <c r="C297" s="1061"/>
      <c r="D297" s="1106" t="s">
        <v>194</v>
      </c>
      <c r="E297" s="2226"/>
      <c r="F297" s="2225"/>
      <c r="G297" s="2227"/>
      <c r="H297" s="2227"/>
      <c r="I297" s="2229"/>
      <c r="J297" s="2227"/>
      <c r="K297" s="2231"/>
      <c r="L297" s="2231"/>
      <c r="M297" s="2229"/>
      <c r="N297" s="2222"/>
      <c r="O297" s="1064">
        <f>IF(B296="",0,1)</f>
        <v>0</v>
      </c>
    </row>
    <row r="298" spans="1:15" ht="9" customHeight="1">
      <c r="A298" s="2223"/>
      <c r="B298" s="2225"/>
      <c r="C298" s="1061"/>
      <c r="D298" s="1105" t="s">
        <v>193</v>
      </c>
      <c r="E298" s="2226"/>
      <c r="F298" s="2225"/>
      <c r="G298" s="2227"/>
      <c r="H298" s="2227"/>
      <c r="I298" s="2228"/>
      <c r="J298" s="2227"/>
      <c r="K298" s="2230"/>
      <c r="L298" s="2231"/>
      <c r="M298" s="2232"/>
      <c r="N298" s="2221"/>
    </row>
    <row r="299" spans="1:15" ht="9" customHeight="1">
      <c r="A299" s="2224"/>
      <c r="B299" s="2225"/>
      <c r="C299" s="1061"/>
      <c r="D299" s="1106" t="s">
        <v>194</v>
      </c>
      <c r="E299" s="2226"/>
      <c r="F299" s="2225"/>
      <c r="G299" s="2227"/>
      <c r="H299" s="2227"/>
      <c r="I299" s="2229"/>
      <c r="J299" s="2227"/>
      <c r="K299" s="2231"/>
      <c r="L299" s="2231"/>
      <c r="M299" s="2229"/>
      <c r="N299" s="2222"/>
      <c r="O299" s="1064">
        <f>IF(B298="",0,1)</f>
        <v>0</v>
      </c>
    </row>
    <row r="300" spans="1:15" ht="9" customHeight="1">
      <c r="A300" s="2223"/>
      <c r="B300" s="2225"/>
      <c r="C300" s="1061"/>
      <c r="D300" s="1105" t="s">
        <v>193</v>
      </c>
      <c r="E300" s="2226"/>
      <c r="F300" s="2225"/>
      <c r="G300" s="2227"/>
      <c r="H300" s="2227"/>
      <c r="I300" s="2228"/>
      <c r="J300" s="2227"/>
      <c r="K300" s="2230"/>
      <c r="L300" s="2231"/>
      <c r="M300" s="2232"/>
      <c r="N300" s="2221"/>
    </row>
    <row r="301" spans="1:15" ht="9" customHeight="1">
      <c r="A301" s="2224"/>
      <c r="B301" s="2225"/>
      <c r="C301" s="1061"/>
      <c r="D301" s="1106" t="s">
        <v>194</v>
      </c>
      <c r="E301" s="2226"/>
      <c r="F301" s="2225"/>
      <c r="G301" s="2227"/>
      <c r="H301" s="2227"/>
      <c r="I301" s="2229"/>
      <c r="J301" s="2227"/>
      <c r="K301" s="2231"/>
      <c r="L301" s="2231"/>
      <c r="M301" s="2229"/>
      <c r="N301" s="2222"/>
      <c r="O301" s="1064">
        <f>IF(B300="",0,1)</f>
        <v>0</v>
      </c>
    </row>
    <row r="302" spans="1:15" ht="9" customHeight="1">
      <c r="A302" s="2223"/>
      <c r="B302" s="2225"/>
      <c r="C302" s="1061"/>
      <c r="D302" s="1105" t="s">
        <v>193</v>
      </c>
      <c r="E302" s="2226"/>
      <c r="F302" s="2225"/>
      <c r="G302" s="2227"/>
      <c r="H302" s="2227"/>
      <c r="I302" s="2228"/>
      <c r="J302" s="2227"/>
      <c r="K302" s="2230"/>
      <c r="L302" s="2231"/>
      <c r="M302" s="2232"/>
      <c r="N302" s="2221"/>
    </row>
    <row r="303" spans="1:15" ht="9" customHeight="1">
      <c r="A303" s="2224"/>
      <c r="B303" s="2225"/>
      <c r="C303" s="1061"/>
      <c r="D303" s="1106" t="s">
        <v>194</v>
      </c>
      <c r="E303" s="2226"/>
      <c r="F303" s="2225"/>
      <c r="G303" s="2227"/>
      <c r="H303" s="2227"/>
      <c r="I303" s="2229"/>
      <c r="J303" s="2227"/>
      <c r="K303" s="2231"/>
      <c r="L303" s="2231"/>
      <c r="M303" s="2229"/>
      <c r="N303" s="2222"/>
      <c r="O303" s="1064">
        <f>IF(B302="",0,1)</f>
        <v>0</v>
      </c>
    </row>
    <row r="304" spans="1:15" ht="9" customHeight="1">
      <c r="A304" s="2223"/>
      <c r="B304" s="2225"/>
      <c r="C304" s="1061"/>
      <c r="D304" s="1105" t="s">
        <v>193</v>
      </c>
      <c r="E304" s="2226"/>
      <c r="F304" s="2225"/>
      <c r="G304" s="2227"/>
      <c r="H304" s="2227"/>
      <c r="I304" s="2228"/>
      <c r="J304" s="2227"/>
      <c r="K304" s="2230"/>
      <c r="L304" s="2231"/>
      <c r="M304" s="2232"/>
      <c r="N304" s="2221"/>
    </row>
    <row r="305" spans="1:15" ht="9" customHeight="1">
      <c r="A305" s="2224"/>
      <c r="B305" s="2225"/>
      <c r="C305" s="1061"/>
      <c r="D305" s="1106" t="s">
        <v>194</v>
      </c>
      <c r="E305" s="2226"/>
      <c r="F305" s="2225"/>
      <c r="G305" s="2227"/>
      <c r="H305" s="2227"/>
      <c r="I305" s="2229"/>
      <c r="J305" s="2227"/>
      <c r="K305" s="2231"/>
      <c r="L305" s="2231"/>
      <c r="M305" s="2229"/>
      <c r="N305" s="2222"/>
      <c r="O305" s="1064">
        <f>IF(B304="",0,1)</f>
        <v>0</v>
      </c>
    </row>
    <row r="306" spans="1:15" ht="9" customHeight="1">
      <c r="A306" s="2223"/>
      <c r="B306" s="2225"/>
      <c r="C306" s="1061"/>
      <c r="D306" s="1105" t="s">
        <v>193</v>
      </c>
      <c r="E306" s="2226"/>
      <c r="F306" s="2225"/>
      <c r="G306" s="2227"/>
      <c r="H306" s="2227"/>
      <c r="I306" s="2228"/>
      <c r="J306" s="2227"/>
      <c r="K306" s="2230"/>
      <c r="L306" s="2231"/>
      <c r="M306" s="2232"/>
      <c r="N306" s="2221"/>
    </row>
    <row r="307" spans="1:15" ht="9" customHeight="1">
      <c r="A307" s="2224"/>
      <c r="B307" s="2225"/>
      <c r="C307" s="1061"/>
      <c r="D307" s="1106" t="s">
        <v>194</v>
      </c>
      <c r="E307" s="2226"/>
      <c r="F307" s="2225"/>
      <c r="G307" s="2227"/>
      <c r="H307" s="2227"/>
      <c r="I307" s="2229"/>
      <c r="J307" s="2227"/>
      <c r="K307" s="2231"/>
      <c r="L307" s="2231"/>
      <c r="M307" s="2229"/>
      <c r="N307" s="2222"/>
      <c r="O307" s="1064">
        <f>IF(B306="",0,1)</f>
        <v>0</v>
      </c>
    </row>
    <row r="308" spans="1:15" ht="9" customHeight="1">
      <c r="A308" s="2223"/>
      <c r="B308" s="2225"/>
      <c r="C308" s="1061"/>
      <c r="D308" s="1105" t="s">
        <v>193</v>
      </c>
      <c r="E308" s="2226"/>
      <c r="F308" s="2225"/>
      <c r="G308" s="2227"/>
      <c r="H308" s="2227"/>
      <c r="I308" s="2228"/>
      <c r="J308" s="2227"/>
      <c r="K308" s="2230"/>
      <c r="L308" s="2231"/>
      <c r="M308" s="2232"/>
      <c r="N308" s="2221"/>
    </row>
    <row r="309" spans="1:15" ht="9" customHeight="1">
      <c r="A309" s="2224"/>
      <c r="B309" s="2225"/>
      <c r="C309" s="1061"/>
      <c r="D309" s="1106" t="s">
        <v>194</v>
      </c>
      <c r="E309" s="2226"/>
      <c r="F309" s="2225"/>
      <c r="G309" s="2227"/>
      <c r="H309" s="2227"/>
      <c r="I309" s="2229"/>
      <c r="J309" s="2227"/>
      <c r="K309" s="2231"/>
      <c r="L309" s="2231"/>
      <c r="M309" s="2229"/>
      <c r="N309" s="2222"/>
      <c r="O309" s="1064">
        <f>IF(B308="",0,1)</f>
        <v>0</v>
      </c>
    </row>
    <row r="310" spans="1:15" ht="9" customHeight="1">
      <c r="A310" s="2223"/>
      <c r="B310" s="2225"/>
      <c r="C310" s="1061"/>
      <c r="D310" s="1105" t="s">
        <v>193</v>
      </c>
      <c r="E310" s="2226"/>
      <c r="F310" s="2225"/>
      <c r="G310" s="2227"/>
      <c r="H310" s="2227"/>
      <c r="I310" s="2228"/>
      <c r="J310" s="2227"/>
      <c r="K310" s="2230"/>
      <c r="L310" s="2231"/>
      <c r="M310" s="2232"/>
      <c r="N310" s="2221"/>
    </row>
    <row r="311" spans="1:15" ht="9" customHeight="1">
      <c r="A311" s="2224"/>
      <c r="B311" s="2225"/>
      <c r="C311" s="1061"/>
      <c r="D311" s="1106" t="s">
        <v>194</v>
      </c>
      <c r="E311" s="2226"/>
      <c r="F311" s="2225"/>
      <c r="G311" s="2227"/>
      <c r="H311" s="2227"/>
      <c r="I311" s="2229"/>
      <c r="J311" s="2227"/>
      <c r="K311" s="2231"/>
      <c r="L311" s="2231"/>
      <c r="M311" s="2229"/>
      <c r="N311" s="2222"/>
      <c r="O311" s="1064">
        <f>IF(B310="",0,1)</f>
        <v>0</v>
      </c>
    </row>
    <row r="312" spans="1:15" ht="9" customHeight="1">
      <c r="A312" s="2223"/>
      <c r="B312" s="2225"/>
      <c r="C312" s="1061"/>
      <c r="D312" s="1105" t="s">
        <v>193</v>
      </c>
      <c r="E312" s="2226"/>
      <c r="F312" s="2225"/>
      <c r="G312" s="2227"/>
      <c r="H312" s="2227"/>
      <c r="I312" s="2228"/>
      <c r="J312" s="2227"/>
      <c r="K312" s="2230"/>
      <c r="L312" s="2231"/>
      <c r="M312" s="2232"/>
      <c r="N312" s="2221"/>
    </row>
    <row r="313" spans="1:15" ht="9" customHeight="1">
      <c r="A313" s="2224"/>
      <c r="B313" s="2225"/>
      <c r="C313" s="1061"/>
      <c r="D313" s="1106" t="s">
        <v>194</v>
      </c>
      <c r="E313" s="2226"/>
      <c r="F313" s="2225"/>
      <c r="G313" s="2227"/>
      <c r="H313" s="2227"/>
      <c r="I313" s="2229"/>
      <c r="J313" s="2227"/>
      <c r="K313" s="2231"/>
      <c r="L313" s="2231"/>
      <c r="M313" s="2229"/>
      <c r="N313" s="2222"/>
      <c r="O313" s="1064">
        <f>IF(B312="",0,1)</f>
        <v>0</v>
      </c>
    </row>
    <row r="314" spans="1:15" ht="9" customHeight="1">
      <c r="A314" s="2223"/>
      <c r="B314" s="2225"/>
      <c r="C314" s="1061"/>
      <c r="D314" s="1105" t="s">
        <v>193</v>
      </c>
      <c r="E314" s="2226"/>
      <c r="F314" s="2225"/>
      <c r="G314" s="2227"/>
      <c r="H314" s="2227"/>
      <c r="I314" s="2228"/>
      <c r="J314" s="2227"/>
      <c r="K314" s="2230"/>
      <c r="L314" s="2231"/>
      <c r="M314" s="2232"/>
      <c r="N314" s="2221"/>
    </row>
    <row r="315" spans="1:15" ht="9" customHeight="1">
      <c r="A315" s="2224"/>
      <c r="B315" s="2225"/>
      <c r="C315" s="1061"/>
      <c r="D315" s="1106" t="s">
        <v>194</v>
      </c>
      <c r="E315" s="2226"/>
      <c r="F315" s="2225"/>
      <c r="G315" s="2227"/>
      <c r="H315" s="2227"/>
      <c r="I315" s="2229"/>
      <c r="J315" s="2227"/>
      <c r="K315" s="2231"/>
      <c r="L315" s="2231"/>
      <c r="M315" s="2229"/>
      <c r="N315" s="2222"/>
      <c r="O315" s="1064">
        <f>IF(B314="",0,1)</f>
        <v>0</v>
      </c>
    </row>
    <row r="316" spans="1:15" ht="9" customHeight="1">
      <c r="A316" s="2223"/>
      <c r="B316" s="2225"/>
      <c r="C316" s="1061"/>
      <c r="D316" s="1105" t="s">
        <v>193</v>
      </c>
      <c r="E316" s="2226"/>
      <c r="F316" s="2225"/>
      <c r="G316" s="2227"/>
      <c r="H316" s="2227"/>
      <c r="I316" s="2228"/>
      <c r="J316" s="2227"/>
      <c r="K316" s="2230"/>
      <c r="L316" s="2231"/>
      <c r="M316" s="2232"/>
      <c r="N316" s="2221"/>
    </row>
    <row r="317" spans="1:15" ht="9" customHeight="1">
      <c r="A317" s="2224"/>
      <c r="B317" s="2225"/>
      <c r="C317" s="1061"/>
      <c r="D317" s="1106" t="s">
        <v>194</v>
      </c>
      <c r="E317" s="2226"/>
      <c r="F317" s="2225"/>
      <c r="G317" s="2227"/>
      <c r="H317" s="2227"/>
      <c r="I317" s="2229"/>
      <c r="J317" s="2227"/>
      <c r="K317" s="2231"/>
      <c r="L317" s="2231"/>
      <c r="M317" s="2229"/>
      <c r="N317" s="2222"/>
      <c r="O317" s="1064">
        <f>IF(B316="",0,1)</f>
        <v>0</v>
      </c>
    </row>
    <row r="318" spans="1:15" ht="9" customHeight="1">
      <c r="A318" s="2223"/>
      <c r="B318" s="2225"/>
      <c r="C318" s="1061"/>
      <c r="D318" s="1105" t="s">
        <v>193</v>
      </c>
      <c r="E318" s="2226"/>
      <c r="F318" s="2225"/>
      <c r="G318" s="2227"/>
      <c r="H318" s="2227"/>
      <c r="I318" s="2228"/>
      <c r="J318" s="2227"/>
      <c r="K318" s="2230"/>
      <c r="L318" s="2231"/>
      <c r="M318" s="2232"/>
      <c r="N318" s="2221"/>
    </row>
    <row r="319" spans="1:15" ht="9" customHeight="1">
      <c r="A319" s="2224"/>
      <c r="B319" s="2225"/>
      <c r="C319" s="1061"/>
      <c r="D319" s="1106" t="s">
        <v>194</v>
      </c>
      <c r="E319" s="2226"/>
      <c r="F319" s="2225"/>
      <c r="G319" s="2227"/>
      <c r="H319" s="2227"/>
      <c r="I319" s="2229"/>
      <c r="J319" s="2227"/>
      <c r="K319" s="2231"/>
      <c r="L319" s="2231"/>
      <c r="M319" s="2229"/>
      <c r="N319" s="2222"/>
      <c r="O319" s="1064">
        <f>IF(B318="",0,1)</f>
        <v>0</v>
      </c>
    </row>
    <row r="320" spans="1:15" ht="9" customHeight="1">
      <c r="A320" s="2223"/>
      <c r="B320" s="2225"/>
      <c r="C320" s="1061"/>
      <c r="D320" s="1105" t="s">
        <v>193</v>
      </c>
      <c r="E320" s="2226"/>
      <c r="F320" s="2225"/>
      <c r="G320" s="2227"/>
      <c r="H320" s="2227"/>
      <c r="I320" s="2228"/>
      <c r="J320" s="2227"/>
      <c r="K320" s="2230"/>
      <c r="L320" s="2231"/>
      <c r="M320" s="2232"/>
      <c r="N320" s="2221"/>
    </row>
    <row r="321" spans="1:15" ht="9" customHeight="1">
      <c r="A321" s="2224"/>
      <c r="B321" s="2225"/>
      <c r="C321" s="1061"/>
      <c r="D321" s="1106" t="s">
        <v>194</v>
      </c>
      <c r="E321" s="2226"/>
      <c r="F321" s="2225"/>
      <c r="G321" s="2227"/>
      <c r="H321" s="2227"/>
      <c r="I321" s="2229"/>
      <c r="J321" s="2227"/>
      <c r="K321" s="2231"/>
      <c r="L321" s="2231"/>
      <c r="M321" s="2229"/>
      <c r="N321" s="2222"/>
      <c r="O321" s="1064">
        <f>IF(B320="",0,1)</f>
        <v>0</v>
      </c>
    </row>
    <row r="322" spans="1:15" ht="9" customHeight="1">
      <c r="A322" s="2223"/>
      <c r="B322" s="2225"/>
      <c r="C322" s="1061"/>
      <c r="D322" s="1105" t="s">
        <v>193</v>
      </c>
      <c r="E322" s="2226"/>
      <c r="F322" s="2225"/>
      <c r="G322" s="2227"/>
      <c r="H322" s="2227"/>
      <c r="I322" s="2228"/>
      <c r="J322" s="2227"/>
      <c r="K322" s="2230"/>
      <c r="L322" s="2231"/>
      <c r="M322" s="2232"/>
      <c r="N322" s="2221"/>
    </row>
    <row r="323" spans="1:15" ht="9" customHeight="1">
      <c r="A323" s="2224"/>
      <c r="B323" s="2225"/>
      <c r="C323" s="1061"/>
      <c r="D323" s="1106" t="s">
        <v>194</v>
      </c>
      <c r="E323" s="2226"/>
      <c r="F323" s="2225"/>
      <c r="G323" s="2227"/>
      <c r="H323" s="2227"/>
      <c r="I323" s="2229"/>
      <c r="J323" s="2227"/>
      <c r="K323" s="2231"/>
      <c r="L323" s="2231"/>
      <c r="M323" s="2229"/>
      <c r="N323" s="2222"/>
      <c r="O323" s="1064">
        <f>IF(B322="",0,1)</f>
        <v>0</v>
      </c>
    </row>
    <row r="324" spans="1:15" ht="9" customHeight="1">
      <c r="A324" s="2223"/>
      <c r="B324" s="2225"/>
      <c r="C324" s="1061"/>
      <c r="D324" s="1105" t="s">
        <v>193</v>
      </c>
      <c r="E324" s="2226"/>
      <c r="F324" s="2225"/>
      <c r="G324" s="2227"/>
      <c r="H324" s="2227"/>
      <c r="I324" s="2228"/>
      <c r="J324" s="2227"/>
      <c r="K324" s="2230"/>
      <c r="L324" s="2231"/>
      <c r="M324" s="2232"/>
      <c r="N324" s="2221"/>
    </row>
    <row r="325" spans="1:15" ht="9" customHeight="1">
      <c r="A325" s="2224"/>
      <c r="B325" s="2225"/>
      <c r="C325" s="1061"/>
      <c r="D325" s="1106" t="s">
        <v>194</v>
      </c>
      <c r="E325" s="2226"/>
      <c r="F325" s="2225"/>
      <c r="G325" s="2227"/>
      <c r="H325" s="2227"/>
      <c r="I325" s="2229"/>
      <c r="J325" s="2227"/>
      <c r="K325" s="2231"/>
      <c r="L325" s="2231"/>
      <c r="M325" s="2229"/>
      <c r="N325" s="2222"/>
      <c r="O325" s="1064">
        <f>IF(B324="",0,1)</f>
        <v>0</v>
      </c>
    </row>
    <row r="326" spans="1:15" ht="9" customHeight="1">
      <c r="A326" s="2223"/>
      <c r="B326" s="2225"/>
      <c r="C326" s="1061"/>
      <c r="D326" s="1105" t="s">
        <v>193</v>
      </c>
      <c r="E326" s="2226"/>
      <c r="F326" s="2225"/>
      <c r="G326" s="2227"/>
      <c r="H326" s="2227"/>
      <c r="I326" s="2228"/>
      <c r="J326" s="2227"/>
      <c r="K326" s="2230"/>
      <c r="L326" s="2231"/>
      <c r="M326" s="2232"/>
      <c r="N326" s="2221"/>
    </row>
    <row r="327" spans="1:15" ht="9" customHeight="1">
      <c r="A327" s="2224"/>
      <c r="B327" s="2225"/>
      <c r="C327" s="1061"/>
      <c r="D327" s="1106" t="s">
        <v>194</v>
      </c>
      <c r="E327" s="2226"/>
      <c r="F327" s="2225"/>
      <c r="G327" s="2227"/>
      <c r="H327" s="2227"/>
      <c r="I327" s="2229"/>
      <c r="J327" s="2227"/>
      <c r="K327" s="2231"/>
      <c r="L327" s="2231"/>
      <c r="M327" s="2229"/>
      <c r="N327" s="2222"/>
      <c r="O327" s="1064">
        <f>IF(B326="",0,1)</f>
        <v>0</v>
      </c>
    </row>
    <row r="328" spans="1:15" ht="9" customHeight="1">
      <c r="A328" s="2223"/>
      <c r="B328" s="2225"/>
      <c r="C328" s="1061"/>
      <c r="D328" s="1105" t="s">
        <v>193</v>
      </c>
      <c r="E328" s="2226"/>
      <c r="F328" s="2225"/>
      <c r="G328" s="2227"/>
      <c r="H328" s="2227"/>
      <c r="I328" s="2228"/>
      <c r="J328" s="2227"/>
      <c r="K328" s="2230"/>
      <c r="L328" s="2231"/>
      <c r="M328" s="2232"/>
      <c r="N328" s="2221"/>
    </row>
    <row r="329" spans="1:15" ht="9" customHeight="1">
      <c r="A329" s="2224"/>
      <c r="B329" s="2225"/>
      <c r="C329" s="1061"/>
      <c r="D329" s="1106" t="s">
        <v>194</v>
      </c>
      <c r="E329" s="2226"/>
      <c r="F329" s="2225"/>
      <c r="G329" s="2227"/>
      <c r="H329" s="2227"/>
      <c r="I329" s="2229"/>
      <c r="J329" s="2227"/>
      <c r="K329" s="2231"/>
      <c r="L329" s="2231"/>
      <c r="M329" s="2229"/>
      <c r="N329" s="2222"/>
      <c r="O329" s="1064">
        <f>IF(B328="",0,1)</f>
        <v>0</v>
      </c>
    </row>
    <row r="330" spans="1:15" ht="9" customHeight="1">
      <c r="A330" s="2223"/>
      <c r="B330" s="2225"/>
      <c r="C330" s="1061"/>
      <c r="D330" s="1105" t="s">
        <v>193</v>
      </c>
      <c r="E330" s="2226"/>
      <c r="F330" s="2225"/>
      <c r="G330" s="2227"/>
      <c r="H330" s="2227"/>
      <c r="I330" s="2228"/>
      <c r="J330" s="2227"/>
      <c r="K330" s="2230"/>
      <c r="L330" s="2231"/>
      <c r="M330" s="2232"/>
      <c r="N330" s="2221"/>
    </row>
    <row r="331" spans="1:15" ht="9" customHeight="1" thickBot="1">
      <c r="A331" s="2224"/>
      <c r="B331" s="2225"/>
      <c r="C331" s="1061"/>
      <c r="D331" s="1106" t="s">
        <v>194</v>
      </c>
      <c r="E331" s="2226"/>
      <c r="F331" s="2225"/>
      <c r="G331" s="2227"/>
      <c r="H331" s="2227"/>
      <c r="I331" s="2229"/>
      <c r="J331" s="2227"/>
      <c r="K331" s="2231"/>
      <c r="L331" s="2231"/>
      <c r="M331" s="2229"/>
      <c r="N331" s="2222"/>
      <c r="O331" s="1064">
        <f>IF(B330="",0,1)</f>
        <v>0</v>
      </c>
    </row>
    <row r="332" spans="1:15">
      <c r="A332" s="2212" t="s">
        <v>466</v>
      </c>
      <c r="B332" s="2215" t="s">
        <v>2311</v>
      </c>
      <c r="C332" s="2215"/>
      <c r="D332" s="2218"/>
      <c r="E332" s="2215" t="s">
        <v>94</v>
      </c>
      <c r="F332" s="2215"/>
      <c r="G332" s="2194" t="s">
        <v>93</v>
      </c>
      <c r="H332" s="2194"/>
      <c r="I332" s="2194" t="s">
        <v>406</v>
      </c>
      <c r="J332" s="2194" t="s">
        <v>1909</v>
      </c>
      <c r="K332" s="2194" t="s">
        <v>1910</v>
      </c>
      <c r="L332" s="2195"/>
      <c r="M332" s="2194" t="s">
        <v>1911</v>
      </c>
      <c r="N332" s="2200" t="s">
        <v>404</v>
      </c>
      <c r="O332" s="1064">
        <f>SUM(O285:O331)</f>
        <v>0</v>
      </c>
    </row>
    <row r="333" spans="1:15" ht="12.75" customHeight="1">
      <c r="A333" s="2213"/>
      <c r="B333" s="2216"/>
      <c r="C333" s="2219"/>
      <c r="D333" s="2216"/>
      <c r="E333" s="2216"/>
      <c r="F333" s="2219"/>
      <c r="G333" s="2196"/>
      <c r="H333" s="2196"/>
      <c r="I333" s="2196"/>
      <c r="J333" s="2197"/>
      <c r="K333" s="2196"/>
      <c r="L333" s="2197"/>
      <c r="M333" s="2196"/>
      <c r="N333" s="2201"/>
      <c r="O333" s="2206">
        <f>IF(O332&gt;0,1,0)</f>
        <v>0</v>
      </c>
    </row>
    <row r="334" spans="1:15" ht="12.75" customHeight="1">
      <c r="A334" s="2214"/>
      <c r="B334" s="2217"/>
      <c r="C334" s="2220"/>
      <c r="D334" s="2217"/>
      <c r="E334" s="2217"/>
      <c r="F334" s="2220"/>
      <c r="G334" s="1059"/>
      <c r="H334" s="1059" t="s">
        <v>405</v>
      </c>
      <c r="I334" s="2198"/>
      <c r="J334" s="2199"/>
      <c r="K334" s="2198"/>
      <c r="L334" s="2199"/>
      <c r="M334" s="2198"/>
      <c r="N334" s="2202"/>
      <c r="O334" s="2206"/>
    </row>
    <row r="335" spans="1:15" ht="9" customHeight="1">
      <c r="A335" s="1093" t="s">
        <v>1558</v>
      </c>
      <c r="B335" s="2184">
        <v>1</v>
      </c>
      <c r="C335" s="2182"/>
      <c r="D335" s="1638"/>
      <c r="E335" s="2180">
        <f>SUM(E282:E331)</f>
        <v>400</v>
      </c>
      <c r="F335" s="2184"/>
      <c r="G335" s="2207">
        <f>SUM(G282:H331)</f>
        <v>123000</v>
      </c>
      <c r="H335" s="2208"/>
      <c r="I335" s="2192">
        <v>1</v>
      </c>
      <c r="J335" s="2185">
        <f>G335*I335</f>
        <v>123000</v>
      </c>
      <c r="K335" s="1057"/>
      <c r="L335" s="1058" t="s">
        <v>193</v>
      </c>
      <c r="M335" s="2285"/>
      <c r="N335" s="2287"/>
      <c r="O335" s="1064">
        <f>IF(M337="",0,1)</f>
        <v>0</v>
      </c>
    </row>
    <row r="336" spans="1:15" ht="9" customHeight="1">
      <c r="A336" s="1094" t="s">
        <v>407</v>
      </c>
      <c r="B336" s="2181"/>
      <c r="C336" s="1641"/>
      <c r="D336" s="1642"/>
      <c r="E336" s="2183"/>
      <c r="F336" s="2181"/>
      <c r="G336" s="2209"/>
      <c r="H336" s="2210"/>
      <c r="I336" s="2177"/>
      <c r="J336" s="2186"/>
      <c r="K336" s="1057" t="str">
        <f>IF('Page 7'!Z243=1,"X",IF('Page 7'!Z246=1,"X",""))</f>
        <v/>
      </c>
      <c r="L336" s="1055" t="s">
        <v>194</v>
      </c>
      <c r="M336" s="2286"/>
      <c r="N336" s="2286"/>
      <c r="O336" s="1064">
        <f>O333-O335</f>
        <v>0</v>
      </c>
    </row>
    <row r="337" spans="1:19" ht="9" customHeight="1">
      <c r="A337" s="2204">
        <f>A284</f>
        <v>0</v>
      </c>
      <c r="B337" s="2184">
        <f>O332</f>
        <v>0</v>
      </c>
      <c r="C337" s="2182"/>
      <c r="D337" s="1638"/>
      <c r="E337" s="2180">
        <f>SUM(E284:E331)</f>
        <v>0</v>
      </c>
      <c r="F337" s="2184"/>
      <c r="G337" s="2188"/>
      <c r="H337" s="2189"/>
      <c r="I337" s="2192" t="e">
        <f>'Final Package Page 7'!$O$23</f>
        <v>#DIV/0!</v>
      </c>
      <c r="J337" s="2185" t="e">
        <f>G337*I337</f>
        <v>#DIV/0!</v>
      </c>
      <c r="K337" s="1057" t="str">
        <f>IF('Page 7'!Z243+'Page 7'!Z246&lt;1,"X","")</f>
        <v>X</v>
      </c>
      <c r="L337" s="1058" t="s">
        <v>193</v>
      </c>
      <c r="M337" s="2193"/>
      <c r="N337" s="2174"/>
      <c r="O337" s="1064">
        <f>IF(N337="",0,1)</f>
        <v>0</v>
      </c>
      <c r="P337" s="1064" t="s">
        <v>418</v>
      </c>
      <c r="Q337" s="1064" t="s">
        <v>2115</v>
      </c>
      <c r="R337" s="1064" t="s">
        <v>2234</v>
      </c>
      <c r="S337" s="1064" t="s">
        <v>2235</v>
      </c>
    </row>
    <row r="338" spans="1:19" ht="9" customHeight="1">
      <c r="A338" s="2205"/>
      <c r="B338" s="2181"/>
      <c r="C338" s="1641"/>
      <c r="D338" s="1642"/>
      <c r="E338" s="2183"/>
      <c r="F338" s="2181"/>
      <c r="G338" s="2190"/>
      <c r="H338" s="2191"/>
      <c r="I338" s="2177"/>
      <c r="J338" s="2186"/>
      <c r="K338" s="1057" t="str">
        <f>IF('Page 7'!Z243=1,"X",IF('Page 7'!Z246=1,"X",""))</f>
        <v/>
      </c>
      <c r="L338" s="1055" t="s">
        <v>194</v>
      </c>
      <c r="M338" s="2175"/>
      <c r="N338" s="2175"/>
      <c r="O338" s="1064">
        <f>O333-O337</f>
        <v>0</v>
      </c>
      <c r="P338" s="1064">
        <f>B337</f>
        <v>0</v>
      </c>
      <c r="Q338" s="1070">
        <f>E337</f>
        <v>0</v>
      </c>
      <c r="R338" s="1070">
        <f>G337</f>
        <v>0</v>
      </c>
      <c r="S338" s="1070" t="e">
        <f>J337</f>
        <v>#DIV/0!</v>
      </c>
    </row>
    <row r="339" spans="1:19" ht="30.75" customHeight="1">
      <c r="A339" s="2203" t="s">
        <v>95</v>
      </c>
      <c r="B339" s="1637"/>
      <c r="C339" s="1637"/>
      <c r="D339" s="1637"/>
      <c r="E339" s="1637"/>
      <c r="F339" s="1637"/>
      <c r="G339" s="1637"/>
      <c r="H339" s="1637"/>
      <c r="I339" s="1637"/>
      <c r="J339" s="1637"/>
      <c r="K339" s="1637"/>
      <c r="L339" s="1637"/>
      <c r="M339" s="1637"/>
      <c r="N339" s="1637"/>
    </row>
    <row r="340" spans="1:19" ht="25.5" customHeight="1">
      <c r="A340" s="2172" t="s">
        <v>75</v>
      </c>
      <c r="B340" s="2173"/>
      <c r="C340" s="2173"/>
      <c r="D340" s="2173"/>
      <c r="E340" s="2173"/>
      <c r="F340" s="2173"/>
      <c r="G340" s="2173"/>
      <c r="H340" s="2173"/>
      <c r="I340" s="2173"/>
      <c r="J340" s="2173"/>
      <c r="K340" s="2173"/>
      <c r="L340" s="2173"/>
      <c r="M340" s="2173"/>
      <c r="N340" s="2173"/>
    </row>
    <row r="341" spans="1:19" ht="15.75">
      <c r="A341" s="1649" t="s">
        <v>1900</v>
      </c>
      <c r="B341" s="1586"/>
      <c r="C341" s="1586"/>
      <c r="D341" s="1586"/>
      <c r="E341" s="1586"/>
      <c r="F341" s="1586"/>
      <c r="G341" s="1586"/>
      <c r="H341" s="1586"/>
      <c r="I341" s="1586"/>
      <c r="J341" s="1586"/>
      <c r="K341" s="1586"/>
      <c r="L341" s="1586"/>
      <c r="M341" s="1586"/>
      <c r="N341" s="1586"/>
    </row>
    <row r="342" spans="1:19" ht="15.75">
      <c r="A342" s="2211" t="s">
        <v>1901</v>
      </c>
      <c r="B342" s="1586"/>
      <c r="C342" s="1586"/>
      <c r="D342" s="1586"/>
      <c r="E342" s="1586"/>
      <c r="F342" s="1586"/>
      <c r="G342" s="1586"/>
      <c r="H342" s="1586"/>
      <c r="I342" s="1586"/>
      <c r="J342" s="1586"/>
      <c r="K342" s="1586"/>
      <c r="L342" s="1586"/>
      <c r="M342" s="1586"/>
      <c r="N342" s="1586"/>
    </row>
    <row r="343" spans="1:19" ht="15.75">
      <c r="A343" s="2211" t="s">
        <v>1902</v>
      </c>
      <c r="B343" s="1586"/>
      <c r="C343" s="1586"/>
      <c r="D343" s="1586"/>
      <c r="E343" s="1586"/>
      <c r="F343" s="1586"/>
      <c r="G343" s="1586"/>
      <c r="H343" s="1586"/>
      <c r="I343" s="1586"/>
      <c r="J343" s="1586"/>
      <c r="K343" s="1586"/>
      <c r="L343" s="1586"/>
      <c r="M343" s="1586"/>
      <c r="N343" s="1586"/>
    </row>
    <row r="344" spans="1:19">
      <c r="A344" s="247"/>
    </row>
    <row r="345" spans="1:19" ht="48.75" customHeight="1">
      <c r="A345" s="1718" t="s">
        <v>1903</v>
      </c>
      <c r="B345" s="1520"/>
      <c r="C345" s="1520"/>
      <c r="D345" s="1520"/>
      <c r="E345" s="1520"/>
      <c r="F345" s="1520"/>
      <c r="G345" s="1520"/>
      <c r="H345" s="1520"/>
      <c r="I345" s="1520"/>
      <c r="J345" s="1520"/>
      <c r="K345" s="1520"/>
      <c r="L345" s="1520"/>
      <c r="M345" s="1520"/>
      <c r="N345" s="1520"/>
    </row>
    <row r="346" spans="1:19" ht="13.5" thickBot="1">
      <c r="G346" s="114" t="s">
        <v>1904</v>
      </c>
      <c r="H346" s="1027"/>
    </row>
    <row r="347" spans="1:19">
      <c r="A347" s="2242" t="s">
        <v>466</v>
      </c>
      <c r="B347" s="2245" t="s">
        <v>1905</v>
      </c>
      <c r="C347" s="2245" t="s">
        <v>1906</v>
      </c>
      <c r="D347" s="2248"/>
      <c r="E347" s="2245" t="s">
        <v>1907</v>
      </c>
      <c r="F347" s="2245" t="s">
        <v>1908</v>
      </c>
      <c r="G347" s="2235" t="s">
        <v>93</v>
      </c>
      <c r="H347" s="2235"/>
      <c r="I347" s="2235" t="s">
        <v>406</v>
      </c>
      <c r="J347" s="2235" t="s">
        <v>1909</v>
      </c>
      <c r="K347" s="2235" t="s">
        <v>1910</v>
      </c>
      <c r="L347" s="1736"/>
      <c r="M347" s="2235" t="s">
        <v>1911</v>
      </c>
      <c r="N347" s="2238" t="s">
        <v>404</v>
      </c>
    </row>
    <row r="348" spans="1:19" ht="12.75" customHeight="1">
      <c r="A348" s="2243"/>
      <c r="B348" s="2246"/>
      <c r="C348" s="2249"/>
      <c r="D348" s="2246"/>
      <c r="E348" s="2246"/>
      <c r="F348" s="2249"/>
      <c r="G348" s="2236"/>
      <c r="H348" s="2236"/>
      <c r="I348" s="2236"/>
      <c r="J348" s="1504"/>
      <c r="K348" s="2236"/>
      <c r="L348" s="1504"/>
      <c r="M348" s="2236"/>
      <c r="N348" s="2239"/>
      <c r="O348" s="1069"/>
    </row>
    <row r="349" spans="1:19">
      <c r="A349" s="2244"/>
      <c r="B349" s="2247"/>
      <c r="C349" s="2241"/>
      <c r="D349" s="2247"/>
      <c r="E349" s="2247"/>
      <c r="F349" s="2241"/>
      <c r="G349" s="1056"/>
      <c r="H349" s="1056" t="s">
        <v>405</v>
      </c>
      <c r="I349" s="2237"/>
      <c r="J349" s="1505"/>
      <c r="K349" s="2237"/>
      <c r="L349" s="1505"/>
      <c r="M349" s="2237"/>
      <c r="N349" s="2234"/>
      <c r="O349" s="1069"/>
    </row>
    <row r="350" spans="1:19" ht="9" customHeight="1">
      <c r="A350" s="1095" t="s">
        <v>1558</v>
      </c>
      <c r="B350" s="2184" t="s">
        <v>1557</v>
      </c>
      <c r="C350" s="1057" t="s">
        <v>1437</v>
      </c>
      <c r="D350" s="1103" t="s">
        <v>193</v>
      </c>
      <c r="E350" s="2180">
        <v>400</v>
      </c>
      <c r="F350" s="2240">
        <v>2</v>
      </c>
      <c r="G350" s="2207">
        <v>123000</v>
      </c>
      <c r="H350" s="2208"/>
      <c r="I350" s="2192">
        <v>1</v>
      </c>
      <c r="J350" s="2185">
        <v>123000</v>
      </c>
      <c r="K350" s="1057" t="s">
        <v>1437</v>
      </c>
      <c r="L350" s="1058" t="s">
        <v>193</v>
      </c>
      <c r="M350" s="2187">
        <v>36525</v>
      </c>
      <c r="N350" s="2233">
        <v>36892</v>
      </c>
    </row>
    <row r="351" spans="1:19" ht="9" customHeight="1">
      <c r="A351" s="1096" t="s">
        <v>407</v>
      </c>
      <c r="B351" s="2181"/>
      <c r="C351" s="1057"/>
      <c r="D351" s="1104" t="s">
        <v>194</v>
      </c>
      <c r="E351" s="2183"/>
      <c r="F351" s="2241"/>
      <c r="G351" s="2209"/>
      <c r="H351" s="2210"/>
      <c r="I351" s="2177"/>
      <c r="J351" s="2186"/>
      <c r="K351" s="1057"/>
      <c r="L351" s="1055" t="s">
        <v>194</v>
      </c>
      <c r="M351" s="2177"/>
      <c r="N351" s="2234"/>
    </row>
    <row r="352" spans="1:19" ht="9" customHeight="1">
      <c r="A352" s="2223"/>
      <c r="B352" s="2225"/>
      <c r="C352" s="1061"/>
      <c r="D352" s="1105" t="s">
        <v>193</v>
      </c>
      <c r="E352" s="2226"/>
      <c r="F352" s="2225"/>
      <c r="G352" s="2227"/>
      <c r="H352" s="2227"/>
      <c r="I352" s="2228"/>
      <c r="J352" s="2227"/>
      <c r="K352" s="2230"/>
      <c r="L352" s="2231"/>
      <c r="M352" s="2232"/>
      <c r="N352" s="2221"/>
    </row>
    <row r="353" spans="1:15" ht="9" customHeight="1">
      <c r="A353" s="2224"/>
      <c r="B353" s="2225"/>
      <c r="C353" s="1061"/>
      <c r="D353" s="1106" t="s">
        <v>194</v>
      </c>
      <c r="E353" s="2226"/>
      <c r="F353" s="2225"/>
      <c r="G353" s="2227"/>
      <c r="H353" s="2227"/>
      <c r="I353" s="2229"/>
      <c r="J353" s="2227"/>
      <c r="K353" s="2231"/>
      <c r="L353" s="2231"/>
      <c r="M353" s="2229"/>
      <c r="N353" s="2222"/>
      <c r="O353" s="1064">
        <f>IF(B352="",0,1)</f>
        <v>0</v>
      </c>
    </row>
    <row r="354" spans="1:15" ht="9" customHeight="1">
      <c r="A354" s="2223"/>
      <c r="B354" s="2225"/>
      <c r="C354" s="1061"/>
      <c r="D354" s="1105" t="s">
        <v>193</v>
      </c>
      <c r="E354" s="2226"/>
      <c r="F354" s="2225"/>
      <c r="G354" s="2227"/>
      <c r="H354" s="2227"/>
      <c r="I354" s="2228"/>
      <c r="J354" s="2227"/>
      <c r="K354" s="2230"/>
      <c r="L354" s="2231"/>
      <c r="M354" s="2232"/>
      <c r="N354" s="2221"/>
    </row>
    <row r="355" spans="1:15" ht="9" customHeight="1">
      <c r="A355" s="2224"/>
      <c r="B355" s="2225"/>
      <c r="C355" s="1061"/>
      <c r="D355" s="1106" t="s">
        <v>194</v>
      </c>
      <c r="E355" s="2226"/>
      <c r="F355" s="2225"/>
      <c r="G355" s="2227"/>
      <c r="H355" s="2227"/>
      <c r="I355" s="2229"/>
      <c r="J355" s="2227"/>
      <c r="K355" s="2231"/>
      <c r="L355" s="2231"/>
      <c r="M355" s="2229"/>
      <c r="N355" s="2222"/>
      <c r="O355" s="1064">
        <f>IF(B354="",0,1)</f>
        <v>0</v>
      </c>
    </row>
    <row r="356" spans="1:15" ht="9" customHeight="1">
      <c r="A356" s="2223"/>
      <c r="B356" s="2225"/>
      <c r="C356" s="1061"/>
      <c r="D356" s="1105" t="s">
        <v>193</v>
      </c>
      <c r="E356" s="2226"/>
      <c r="F356" s="2225"/>
      <c r="G356" s="2227"/>
      <c r="H356" s="2227"/>
      <c r="I356" s="2228"/>
      <c r="J356" s="2227"/>
      <c r="K356" s="2230"/>
      <c r="L356" s="2231"/>
      <c r="M356" s="2232"/>
      <c r="N356" s="2221"/>
    </row>
    <row r="357" spans="1:15" ht="9" customHeight="1">
      <c r="A357" s="2224"/>
      <c r="B357" s="2225"/>
      <c r="C357" s="1061"/>
      <c r="D357" s="1106" t="s">
        <v>194</v>
      </c>
      <c r="E357" s="2226"/>
      <c r="F357" s="2225"/>
      <c r="G357" s="2227"/>
      <c r="H357" s="2227"/>
      <c r="I357" s="2229"/>
      <c r="J357" s="2227"/>
      <c r="K357" s="2231"/>
      <c r="L357" s="2231"/>
      <c r="M357" s="2229"/>
      <c r="N357" s="2222"/>
      <c r="O357" s="1064">
        <f>IF(B356="",0,1)</f>
        <v>0</v>
      </c>
    </row>
    <row r="358" spans="1:15" ht="9" customHeight="1">
      <c r="A358" s="2223"/>
      <c r="B358" s="2225"/>
      <c r="C358" s="1061"/>
      <c r="D358" s="1105" t="s">
        <v>193</v>
      </c>
      <c r="E358" s="2226"/>
      <c r="F358" s="2225"/>
      <c r="G358" s="2227"/>
      <c r="H358" s="2227"/>
      <c r="I358" s="2228"/>
      <c r="J358" s="2227"/>
      <c r="K358" s="2230"/>
      <c r="L358" s="2231"/>
      <c r="M358" s="2232"/>
      <c r="N358" s="2221"/>
    </row>
    <row r="359" spans="1:15" ht="9" customHeight="1">
      <c r="A359" s="2224"/>
      <c r="B359" s="2225"/>
      <c r="C359" s="1061"/>
      <c r="D359" s="1106" t="s">
        <v>194</v>
      </c>
      <c r="E359" s="2226"/>
      <c r="F359" s="2225"/>
      <c r="G359" s="2227"/>
      <c r="H359" s="2227"/>
      <c r="I359" s="2229"/>
      <c r="J359" s="2227"/>
      <c r="K359" s="2231"/>
      <c r="L359" s="2231"/>
      <c r="M359" s="2229"/>
      <c r="N359" s="2222"/>
      <c r="O359" s="1064">
        <f>IF(B358="",0,1)</f>
        <v>0</v>
      </c>
    </row>
    <row r="360" spans="1:15" ht="9" customHeight="1">
      <c r="A360" s="2223"/>
      <c r="B360" s="2225"/>
      <c r="C360" s="1061"/>
      <c r="D360" s="1105" t="s">
        <v>193</v>
      </c>
      <c r="E360" s="2226"/>
      <c r="F360" s="2225"/>
      <c r="G360" s="2227"/>
      <c r="H360" s="2227"/>
      <c r="I360" s="2228"/>
      <c r="J360" s="2227"/>
      <c r="K360" s="2230"/>
      <c r="L360" s="2231"/>
      <c r="M360" s="2232"/>
      <c r="N360" s="2221"/>
    </row>
    <row r="361" spans="1:15" ht="9" customHeight="1">
      <c r="A361" s="2224"/>
      <c r="B361" s="2225"/>
      <c r="C361" s="1061"/>
      <c r="D361" s="1106" t="s">
        <v>194</v>
      </c>
      <c r="E361" s="2226"/>
      <c r="F361" s="2225"/>
      <c r="G361" s="2227"/>
      <c r="H361" s="2227"/>
      <c r="I361" s="2229"/>
      <c r="J361" s="2227"/>
      <c r="K361" s="2231"/>
      <c r="L361" s="2231"/>
      <c r="M361" s="2229"/>
      <c r="N361" s="2222"/>
      <c r="O361" s="1064">
        <f>IF(B360="",0,1)</f>
        <v>0</v>
      </c>
    </row>
    <row r="362" spans="1:15" ht="9" customHeight="1">
      <c r="A362" s="2223"/>
      <c r="B362" s="2225"/>
      <c r="C362" s="1061"/>
      <c r="D362" s="1105" t="s">
        <v>193</v>
      </c>
      <c r="E362" s="2226"/>
      <c r="F362" s="2225"/>
      <c r="G362" s="2227"/>
      <c r="H362" s="2227"/>
      <c r="I362" s="2228"/>
      <c r="J362" s="2227"/>
      <c r="K362" s="2230"/>
      <c r="L362" s="2231"/>
      <c r="M362" s="2232"/>
      <c r="N362" s="2221"/>
    </row>
    <row r="363" spans="1:15" ht="9" customHeight="1">
      <c r="A363" s="2224"/>
      <c r="B363" s="2225"/>
      <c r="C363" s="1061"/>
      <c r="D363" s="1106" t="s">
        <v>194</v>
      </c>
      <c r="E363" s="2226"/>
      <c r="F363" s="2225"/>
      <c r="G363" s="2227"/>
      <c r="H363" s="2227"/>
      <c r="I363" s="2229"/>
      <c r="J363" s="2227"/>
      <c r="K363" s="2231"/>
      <c r="L363" s="2231"/>
      <c r="M363" s="2229"/>
      <c r="N363" s="2222"/>
      <c r="O363" s="1064">
        <f>IF(B362="",0,1)</f>
        <v>0</v>
      </c>
    </row>
    <row r="364" spans="1:15" ht="9" customHeight="1">
      <c r="A364" s="2223"/>
      <c r="B364" s="2225"/>
      <c r="C364" s="1061"/>
      <c r="D364" s="1105" t="s">
        <v>193</v>
      </c>
      <c r="E364" s="2226"/>
      <c r="F364" s="2225"/>
      <c r="G364" s="2227"/>
      <c r="H364" s="2227"/>
      <c r="I364" s="2228"/>
      <c r="J364" s="2227"/>
      <c r="K364" s="2230"/>
      <c r="L364" s="2231"/>
      <c r="M364" s="2232"/>
      <c r="N364" s="2221"/>
    </row>
    <row r="365" spans="1:15" ht="9" customHeight="1">
      <c r="A365" s="2224"/>
      <c r="B365" s="2225"/>
      <c r="C365" s="1061"/>
      <c r="D365" s="1106" t="s">
        <v>194</v>
      </c>
      <c r="E365" s="2226"/>
      <c r="F365" s="2225"/>
      <c r="G365" s="2227"/>
      <c r="H365" s="2227"/>
      <c r="I365" s="2229"/>
      <c r="J365" s="2227"/>
      <c r="K365" s="2231"/>
      <c r="L365" s="2231"/>
      <c r="M365" s="2229"/>
      <c r="N365" s="2222"/>
      <c r="O365" s="1064">
        <f>IF(B364="",0,1)</f>
        <v>0</v>
      </c>
    </row>
    <row r="366" spans="1:15" ht="9" customHeight="1">
      <c r="A366" s="2223"/>
      <c r="B366" s="2225"/>
      <c r="C366" s="1061"/>
      <c r="D366" s="1105" t="s">
        <v>193</v>
      </c>
      <c r="E366" s="2226"/>
      <c r="F366" s="2225"/>
      <c r="G366" s="2227"/>
      <c r="H366" s="2227"/>
      <c r="I366" s="2228"/>
      <c r="J366" s="2227"/>
      <c r="K366" s="2230"/>
      <c r="L366" s="2231"/>
      <c r="M366" s="2232"/>
      <c r="N366" s="2221"/>
    </row>
    <row r="367" spans="1:15" ht="9" customHeight="1">
      <c r="A367" s="2224"/>
      <c r="B367" s="2225"/>
      <c r="C367" s="1061"/>
      <c r="D367" s="1106" t="s">
        <v>194</v>
      </c>
      <c r="E367" s="2226"/>
      <c r="F367" s="2225"/>
      <c r="G367" s="2227"/>
      <c r="H367" s="2227"/>
      <c r="I367" s="2229"/>
      <c r="J367" s="2227"/>
      <c r="K367" s="2231"/>
      <c r="L367" s="2231"/>
      <c r="M367" s="2229"/>
      <c r="N367" s="2222"/>
      <c r="O367" s="1064">
        <f>IF(B366="",0,1)</f>
        <v>0</v>
      </c>
    </row>
    <row r="368" spans="1:15" ht="9" customHeight="1">
      <c r="A368" s="2223"/>
      <c r="B368" s="2225"/>
      <c r="C368" s="1061"/>
      <c r="D368" s="1105" t="s">
        <v>193</v>
      </c>
      <c r="E368" s="2226"/>
      <c r="F368" s="2225"/>
      <c r="G368" s="2227"/>
      <c r="H368" s="2227"/>
      <c r="I368" s="2228"/>
      <c r="J368" s="2227"/>
      <c r="K368" s="2230"/>
      <c r="L368" s="2231"/>
      <c r="M368" s="2232"/>
      <c r="N368" s="2221"/>
    </row>
    <row r="369" spans="1:15" ht="9" customHeight="1">
      <c r="A369" s="2224"/>
      <c r="B369" s="2225"/>
      <c r="C369" s="1061"/>
      <c r="D369" s="1106" t="s">
        <v>194</v>
      </c>
      <c r="E369" s="2226"/>
      <c r="F369" s="2225"/>
      <c r="G369" s="2227"/>
      <c r="H369" s="2227"/>
      <c r="I369" s="2229"/>
      <c r="J369" s="2227"/>
      <c r="K369" s="2231"/>
      <c r="L369" s="2231"/>
      <c r="M369" s="2229"/>
      <c r="N369" s="2222"/>
      <c r="O369" s="1064">
        <f>IF(B368="",0,1)</f>
        <v>0</v>
      </c>
    </row>
    <row r="370" spans="1:15" ht="9" customHeight="1">
      <c r="A370" s="2223"/>
      <c r="B370" s="2225"/>
      <c r="C370" s="1061"/>
      <c r="D370" s="1105" t="s">
        <v>193</v>
      </c>
      <c r="E370" s="2226"/>
      <c r="F370" s="2225"/>
      <c r="G370" s="2227"/>
      <c r="H370" s="2227"/>
      <c r="I370" s="2228"/>
      <c r="J370" s="2227"/>
      <c r="K370" s="2230"/>
      <c r="L370" s="2231"/>
      <c r="M370" s="2232"/>
      <c r="N370" s="2221"/>
    </row>
    <row r="371" spans="1:15" ht="9" customHeight="1">
      <c r="A371" s="2224"/>
      <c r="B371" s="2225"/>
      <c r="C371" s="1061"/>
      <c r="D371" s="1106" t="s">
        <v>194</v>
      </c>
      <c r="E371" s="2226"/>
      <c r="F371" s="2225"/>
      <c r="G371" s="2227"/>
      <c r="H371" s="2227"/>
      <c r="I371" s="2229"/>
      <c r="J371" s="2227"/>
      <c r="K371" s="2231"/>
      <c r="L371" s="2231"/>
      <c r="M371" s="2229"/>
      <c r="N371" s="2222"/>
      <c r="O371" s="1064">
        <f>IF(B370="",0,1)</f>
        <v>0</v>
      </c>
    </row>
    <row r="372" spans="1:15" ht="9" customHeight="1">
      <c r="A372" s="2223"/>
      <c r="B372" s="2225"/>
      <c r="C372" s="1061"/>
      <c r="D372" s="1105" t="s">
        <v>193</v>
      </c>
      <c r="E372" s="2226"/>
      <c r="F372" s="2225"/>
      <c r="G372" s="2227"/>
      <c r="H372" s="2227"/>
      <c r="I372" s="2228"/>
      <c r="J372" s="2227"/>
      <c r="K372" s="2230"/>
      <c r="L372" s="2231"/>
      <c r="M372" s="2232"/>
      <c r="N372" s="2221"/>
    </row>
    <row r="373" spans="1:15" ht="9" customHeight="1">
      <c r="A373" s="2224"/>
      <c r="B373" s="2225"/>
      <c r="C373" s="1061"/>
      <c r="D373" s="1106" t="s">
        <v>194</v>
      </c>
      <c r="E373" s="2226"/>
      <c r="F373" s="2225"/>
      <c r="G373" s="2227"/>
      <c r="H373" s="2227"/>
      <c r="I373" s="2229"/>
      <c r="J373" s="2227"/>
      <c r="K373" s="2231"/>
      <c r="L373" s="2231"/>
      <c r="M373" s="2229"/>
      <c r="N373" s="2222"/>
      <c r="O373" s="1064">
        <f>IF(B372="",0,1)</f>
        <v>0</v>
      </c>
    </row>
    <row r="374" spans="1:15" ht="9" customHeight="1">
      <c r="A374" s="2223"/>
      <c r="B374" s="2225"/>
      <c r="C374" s="1061"/>
      <c r="D374" s="1105" t="s">
        <v>193</v>
      </c>
      <c r="E374" s="2226"/>
      <c r="F374" s="2225"/>
      <c r="G374" s="2227"/>
      <c r="H374" s="2227"/>
      <c r="I374" s="2228"/>
      <c r="J374" s="2227"/>
      <c r="K374" s="2230"/>
      <c r="L374" s="2231"/>
      <c r="M374" s="2232"/>
      <c r="N374" s="2221"/>
    </row>
    <row r="375" spans="1:15" ht="9" customHeight="1">
      <c r="A375" s="2224"/>
      <c r="B375" s="2225"/>
      <c r="C375" s="1061"/>
      <c r="D375" s="1106" t="s">
        <v>194</v>
      </c>
      <c r="E375" s="2226"/>
      <c r="F375" s="2225"/>
      <c r="G375" s="2227"/>
      <c r="H375" s="2227"/>
      <c r="I375" s="2229"/>
      <c r="J375" s="2227"/>
      <c r="K375" s="2231"/>
      <c r="L375" s="2231"/>
      <c r="M375" s="2229"/>
      <c r="N375" s="2222"/>
      <c r="O375" s="1064">
        <f>IF(B374="",0,1)</f>
        <v>0</v>
      </c>
    </row>
    <row r="376" spans="1:15" ht="9" customHeight="1">
      <c r="A376" s="2223"/>
      <c r="B376" s="2225"/>
      <c r="C376" s="1061"/>
      <c r="D376" s="1105" t="s">
        <v>193</v>
      </c>
      <c r="E376" s="2226"/>
      <c r="F376" s="2225"/>
      <c r="G376" s="2227"/>
      <c r="H376" s="2227"/>
      <c r="I376" s="2228"/>
      <c r="J376" s="2227"/>
      <c r="K376" s="2230"/>
      <c r="L376" s="2231"/>
      <c r="M376" s="2232"/>
      <c r="N376" s="2221"/>
    </row>
    <row r="377" spans="1:15" ht="9" customHeight="1">
      <c r="A377" s="2224"/>
      <c r="B377" s="2225"/>
      <c r="C377" s="1061"/>
      <c r="D377" s="1106" t="s">
        <v>194</v>
      </c>
      <c r="E377" s="2226"/>
      <c r="F377" s="2225"/>
      <c r="G377" s="2227"/>
      <c r="H377" s="2227"/>
      <c r="I377" s="2229"/>
      <c r="J377" s="2227"/>
      <c r="K377" s="2231"/>
      <c r="L377" s="2231"/>
      <c r="M377" s="2229"/>
      <c r="N377" s="2222"/>
      <c r="O377" s="1064">
        <f>IF(B376="",0,1)</f>
        <v>0</v>
      </c>
    </row>
    <row r="378" spans="1:15" ht="9" customHeight="1">
      <c r="A378" s="2223"/>
      <c r="B378" s="2225"/>
      <c r="C378" s="1061"/>
      <c r="D378" s="1105" t="s">
        <v>193</v>
      </c>
      <c r="E378" s="2226"/>
      <c r="F378" s="2225"/>
      <c r="G378" s="2227"/>
      <c r="H378" s="2227"/>
      <c r="I378" s="2228"/>
      <c r="J378" s="2227"/>
      <c r="K378" s="2230"/>
      <c r="L378" s="2231"/>
      <c r="M378" s="2232"/>
      <c r="N378" s="2221"/>
    </row>
    <row r="379" spans="1:15" ht="9" customHeight="1">
      <c r="A379" s="2224"/>
      <c r="B379" s="2225"/>
      <c r="C379" s="1061"/>
      <c r="D379" s="1106" t="s">
        <v>194</v>
      </c>
      <c r="E379" s="2226"/>
      <c r="F379" s="2225"/>
      <c r="G379" s="2227"/>
      <c r="H379" s="2227"/>
      <c r="I379" s="2229"/>
      <c r="J379" s="2227"/>
      <c r="K379" s="2231"/>
      <c r="L379" s="2231"/>
      <c r="M379" s="2229"/>
      <c r="N379" s="2222"/>
      <c r="O379" s="1064">
        <f>IF(B378="",0,1)</f>
        <v>0</v>
      </c>
    </row>
    <row r="380" spans="1:15" ht="9" customHeight="1">
      <c r="A380" s="2223"/>
      <c r="B380" s="2225"/>
      <c r="C380" s="1061"/>
      <c r="D380" s="1105" t="s">
        <v>193</v>
      </c>
      <c r="E380" s="2226"/>
      <c r="F380" s="2225"/>
      <c r="G380" s="2227"/>
      <c r="H380" s="2227"/>
      <c r="I380" s="2228"/>
      <c r="J380" s="2227"/>
      <c r="K380" s="2230"/>
      <c r="L380" s="2231"/>
      <c r="M380" s="2232"/>
      <c r="N380" s="2221"/>
    </row>
    <row r="381" spans="1:15" ht="9" customHeight="1">
      <c r="A381" s="2224"/>
      <c r="B381" s="2225"/>
      <c r="C381" s="1061"/>
      <c r="D381" s="1106" t="s">
        <v>194</v>
      </c>
      <c r="E381" s="2226"/>
      <c r="F381" s="2225"/>
      <c r="G381" s="2227"/>
      <c r="H381" s="2227"/>
      <c r="I381" s="2229"/>
      <c r="J381" s="2227"/>
      <c r="K381" s="2231"/>
      <c r="L381" s="2231"/>
      <c r="M381" s="2229"/>
      <c r="N381" s="2222"/>
      <c r="O381" s="1064">
        <f>IF(B380="",0,1)</f>
        <v>0</v>
      </c>
    </row>
    <row r="382" spans="1:15" ht="9" customHeight="1">
      <c r="A382" s="2223"/>
      <c r="B382" s="2225"/>
      <c r="C382" s="1061"/>
      <c r="D382" s="1105" t="s">
        <v>193</v>
      </c>
      <c r="E382" s="2226"/>
      <c r="F382" s="2225"/>
      <c r="G382" s="2227"/>
      <c r="H382" s="2227"/>
      <c r="I382" s="2228"/>
      <c r="J382" s="2227"/>
      <c r="K382" s="2230"/>
      <c r="L382" s="2231"/>
      <c r="M382" s="2232"/>
      <c r="N382" s="2221"/>
    </row>
    <row r="383" spans="1:15" ht="9" customHeight="1">
      <c r="A383" s="2224"/>
      <c r="B383" s="2225"/>
      <c r="C383" s="1061"/>
      <c r="D383" s="1106" t="s">
        <v>194</v>
      </c>
      <c r="E383" s="2226"/>
      <c r="F383" s="2225"/>
      <c r="G383" s="2227"/>
      <c r="H383" s="2227"/>
      <c r="I383" s="2229"/>
      <c r="J383" s="2227"/>
      <c r="K383" s="2231"/>
      <c r="L383" s="2231"/>
      <c r="M383" s="2229"/>
      <c r="N383" s="2222"/>
      <c r="O383" s="1064">
        <f>IF(B382="",0,1)</f>
        <v>0</v>
      </c>
    </row>
    <row r="384" spans="1:15" ht="9" customHeight="1">
      <c r="A384" s="2223"/>
      <c r="B384" s="2225"/>
      <c r="C384" s="1061"/>
      <c r="D384" s="1105" t="s">
        <v>193</v>
      </c>
      <c r="E384" s="2226"/>
      <c r="F384" s="2225"/>
      <c r="G384" s="2227"/>
      <c r="H384" s="2227"/>
      <c r="I384" s="2228"/>
      <c r="J384" s="2227"/>
      <c r="K384" s="2230"/>
      <c r="L384" s="2231"/>
      <c r="M384" s="2232"/>
      <c r="N384" s="2221"/>
    </row>
    <row r="385" spans="1:15" ht="9" customHeight="1">
      <c r="A385" s="2224"/>
      <c r="B385" s="2225"/>
      <c r="C385" s="1061"/>
      <c r="D385" s="1106" t="s">
        <v>194</v>
      </c>
      <c r="E385" s="2226"/>
      <c r="F385" s="2225"/>
      <c r="G385" s="2227"/>
      <c r="H385" s="2227"/>
      <c r="I385" s="2229"/>
      <c r="J385" s="2227"/>
      <c r="K385" s="2231"/>
      <c r="L385" s="2231"/>
      <c r="M385" s="2229"/>
      <c r="N385" s="2222"/>
      <c r="O385" s="1064">
        <f>IF(B384="",0,1)</f>
        <v>0</v>
      </c>
    </row>
    <row r="386" spans="1:15" ht="9" customHeight="1">
      <c r="A386" s="2223"/>
      <c r="B386" s="2225"/>
      <c r="C386" s="1061"/>
      <c r="D386" s="1105" t="s">
        <v>193</v>
      </c>
      <c r="E386" s="2226"/>
      <c r="F386" s="2225"/>
      <c r="G386" s="2227"/>
      <c r="H386" s="2227"/>
      <c r="I386" s="2228"/>
      <c r="J386" s="2227"/>
      <c r="K386" s="2230"/>
      <c r="L386" s="2231"/>
      <c r="M386" s="2232"/>
      <c r="N386" s="2221"/>
    </row>
    <row r="387" spans="1:15" ht="9" customHeight="1">
      <c r="A387" s="2224"/>
      <c r="B387" s="2225"/>
      <c r="C387" s="1061"/>
      <c r="D387" s="1106" t="s">
        <v>194</v>
      </c>
      <c r="E387" s="2226"/>
      <c r="F387" s="2225"/>
      <c r="G387" s="2227"/>
      <c r="H387" s="2227"/>
      <c r="I387" s="2229"/>
      <c r="J387" s="2227"/>
      <c r="K387" s="2231"/>
      <c r="L387" s="2231"/>
      <c r="M387" s="2229"/>
      <c r="N387" s="2222"/>
      <c r="O387" s="1064">
        <f>IF(B386="",0,1)</f>
        <v>0</v>
      </c>
    </row>
    <row r="388" spans="1:15" ht="9" customHeight="1">
      <c r="A388" s="2223"/>
      <c r="B388" s="2225"/>
      <c r="C388" s="1061"/>
      <c r="D388" s="1105" t="s">
        <v>193</v>
      </c>
      <c r="E388" s="2226"/>
      <c r="F388" s="2225"/>
      <c r="G388" s="2227"/>
      <c r="H388" s="2227"/>
      <c r="I388" s="2228"/>
      <c r="J388" s="2227"/>
      <c r="K388" s="2230"/>
      <c r="L388" s="2231"/>
      <c r="M388" s="2232"/>
      <c r="N388" s="2221"/>
    </row>
    <row r="389" spans="1:15" ht="9" customHeight="1">
      <c r="A389" s="2224"/>
      <c r="B389" s="2225"/>
      <c r="C389" s="1061"/>
      <c r="D389" s="1106" t="s">
        <v>194</v>
      </c>
      <c r="E389" s="2226"/>
      <c r="F389" s="2225"/>
      <c r="G389" s="2227"/>
      <c r="H389" s="2227"/>
      <c r="I389" s="2229"/>
      <c r="J389" s="2227"/>
      <c r="K389" s="2231"/>
      <c r="L389" s="2231"/>
      <c r="M389" s="2229"/>
      <c r="N389" s="2222"/>
      <c r="O389" s="1064">
        <f>IF(B388="",0,1)</f>
        <v>0</v>
      </c>
    </row>
    <row r="390" spans="1:15" ht="9" customHeight="1">
      <c r="A390" s="2223"/>
      <c r="B390" s="2225"/>
      <c r="C390" s="1061"/>
      <c r="D390" s="1105" t="s">
        <v>193</v>
      </c>
      <c r="E390" s="2226"/>
      <c r="F390" s="2225"/>
      <c r="G390" s="2227"/>
      <c r="H390" s="2227"/>
      <c r="I390" s="2228"/>
      <c r="J390" s="2227"/>
      <c r="K390" s="2230"/>
      <c r="L390" s="2231"/>
      <c r="M390" s="2232"/>
      <c r="N390" s="2221"/>
    </row>
    <row r="391" spans="1:15" ht="9" customHeight="1">
      <c r="A391" s="2224"/>
      <c r="B391" s="2225"/>
      <c r="C391" s="1061"/>
      <c r="D391" s="1106" t="s">
        <v>194</v>
      </c>
      <c r="E391" s="2226"/>
      <c r="F391" s="2225"/>
      <c r="G391" s="2227"/>
      <c r="H391" s="2227"/>
      <c r="I391" s="2229"/>
      <c r="J391" s="2227"/>
      <c r="K391" s="2231"/>
      <c r="L391" s="2231"/>
      <c r="M391" s="2229"/>
      <c r="N391" s="2222"/>
      <c r="O391" s="1064">
        <f>IF(B390="",0,1)</f>
        <v>0</v>
      </c>
    </row>
    <row r="392" spans="1:15" ht="9" customHeight="1">
      <c r="A392" s="2223"/>
      <c r="B392" s="2225"/>
      <c r="C392" s="1061"/>
      <c r="D392" s="1105" t="s">
        <v>193</v>
      </c>
      <c r="E392" s="2226"/>
      <c r="F392" s="2225"/>
      <c r="G392" s="2227"/>
      <c r="H392" s="2227"/>
      <c r="I392" s="2228"/>
      <c r="J392" s="2227"/>
      <c r="K392" s="2230"/>
      <c r="L392" s="2231"/>
      <c r="M392" s="2232"/>
      <c r="N392" s="2221"/>
    </row>
    <row r="393" spans="1:15" ht="9" customHeight="1">
      <c r="A393" s="2224"/>
      <c r="B393" s="2225"/>
      <c r="C393" s="1061"/>
      <c r="D393" s="1106" t="s">
        <v>194</v>
      </c>
      <c r="E393" s="2226"/>
      <c r="F393" s="2225"/>
      <c r="G393" s="2227"/>
      <c r="H393" s="2227"/>
      <c r="I393" s="2229"/>
      <c r="J393" s="2227"/>
      <c r="K393" s="2231"/>
      <c r="L393" s="2231"/>
      <c r="M393" s="2229"/>
      <c r="N393" s="2222"/>
      <c r="O393" s="1064">
        <f>IF(B392="",0,1)</f>
        <v>0</v>
      </c>
    </row>
    <row r="394" spans="1:15" ht="9" customHeight="1">
      <c r="A394" s="2223"/>
      <c r="B394" s="2225"/>
      <c r="C394" s="1061"/>
      <c r="D394" s="1105" t="s">
        <v>193</v>
      </c>
      <c r="E394" s="2226"/>
      <c r="F394" s="2225"/>
      <c r="G394" s="2227"/>
      <c r="H394" s="2227"/>
      <c r="I394" s="2228"/>
      <c r="J394" s="2227"/>
      <c r="K394" s="2230"/>
      <c r="L394" s="2231"/>
      <c r="M394" s="2232"/>
      <c r="N394" s="2221"/>
    </row>
    <row r="395" spans="1:15" ht="9" customHeight="1">
      <c r="A395" s="2224"/>
      <c r="B395" s="2225"/>
      <c r="C395" s="1061"/>
      <c r="D395" s="1106" t="s">
        <v>194</v>
      </c>
      <c r="E395" s="2226"/>
      <c r="F395" s="2225"/>
      <c r="G395" s="2227"/>
      <c r="H395" s="2227"/>
      <c r="I395" s="2229"/>
      <c r="J395" s="2227"/>
      <c r="K395" s="2231"/>
      <c r="L395" s="2231"/>
      <c r="M395" s="2229"/>
      <c r="N395" s="2222"/>
      <c r="O395" s="1064">
        <f>IF(B394="",0,1)</f>
        <v>0</v>
      </c>
    </row>
    <row r="396" spans="1:15" ht="9" customHeight="1">
      <c r="A396" s="2223"/>
      <c r="B396" s="2225"/>
      <c r="C396" s="1061"/>
      <c r="D396" s="1105" t="s">
        <v>193</v>
      </c>
      <c r="E396" s="2226"/>
      <c r="F396" s="2225"/>
      <c r="G396" s="2227"/>
      <c r="H396" s="2227"/>
      <c r="I396" s="2228"/>
      <c r="J396" s="2227"/>
      <c r="K396" s="2230"/>
      <c r="L396" s="2231"/>
      <c r="M396" s="2232"/>
      <c r="N396" s="2221"/>
    </row>
    <row r="397" spans="1:15" ht="9" customHeight="1">
      <c r="A397" s="2224"/>
      <c r="B397" s="2225"/>
      <c r="C397" s="1061"/>
      <c r="D397" s="1106" t="s">
        <v>194</v>
      </c>
      <c r="E397" s="2226"/>
      <c r="F397" s="2225"/>
      <c r="G397" s="2227"/>
      <c r="H397" s="2227"/>
      <c r="I397" s="2229"/>
      <c r="J397" s="2227"/>
      <c r="K397" s="2231"/>
      <c r="L397" s="2231"/>
      <c r="M397" s="2229"/>
      <c r="N397" s="2222"/>
      <c r="O397" s="1064">
        <f>IF(B396="",0,1)</f>
        <v>0</v>
      </c>
    </row>
    <row r="398" spans="1:15" ht="9" customHeight="1">
      <c r="A398" s="2223"/>
      <c r="B398" s="2225"/>
      <c r="C398" s="1061"/>
      <c r="D398" s="1105" t="s">
        <v>193</v>
      </c>
      <c r="E398" s="2226"/>
      <c r="F398" s="2225"/>
      <c r="G398" s="2227"/>
      <c r="H398" s="2227"/>
      <c r="I398" s="2228"/>
      <c r="J398" s="2227"/>
      <c r="K398" s="2230"/>
      <c r="L398" s="2231"/>
      <c r="M398" s="2232"/>
      <c r="N398" s="2221"/>
    </row>
    <row r="399" spans="1:15" ht="9" customHeight="1" thickBot="1">
      <c r="A399" s="2224"/>
      <c r="B399" s="2225"/>
      <c r="C399" s="1061"/>
      <c r="D399" s="1106" t="s">
        <v>194</v>
      </c>
      <c r="E399" s="2226"/>
      <c r="F399" s="2225"/>
      <c r="G399" s="2227"/>
      <c r="H399" s="2227"/>
      <c r="I399" s="2229"/>
      <c r="J399" s="2227"/>
      <c r="K399" s="2231"/>
      <c r="L399" s="2231"/>
      <c r="M399" s="2229"/>
      <c r="N399" s="2222"/>
      <c r="O399" s="1064">
        <f>IF(B398="",0,1)</f>
        <v>0</v>
      </c>
    </row>
    <row r="400" spans="1:15">
      <c r="A400" s="2212" t="s">
        <v>466</v>
      </c>
      <c r="B400" s="2215" t="s">
        <v>2311</v>
      </c>
      <c r="C400" s="2215"/>
      <c r="D400" s="2218"/>
      <c r="E400" s="2215" t="s">
        <v>94</v>
      </c>
      <c r="F400" s="2215"/>
      <c r="G400" s="2194" t="s">
        <v>93</v>
      </c>
      <c r="H400" s="2194"/>
      <c r="I400" s="2194" t="s">
        <v>406</v>
      </c>
      <c r="J400" s="2194" t="s">
        <v>1909</v>
      </c>
      <c r="K400" s="2194" t="s">
        <v>1910</v>
      </c>
      <c r="L400" s="2195"/>
      <c r="M400" s="2194" t="s">
        <v>1911</v>
      </c>
      <c r="N400" s="2200" t="s">
        <v>404</v>
      </c>
      <c r="O400" s="1064">
        <f>SUM(O353:O399)</f>
        <v>0</v>
      </c>
    </row>
    <row r="401" spans="1:19" ht="12.75" customHeight="1">
      <c r="A401" s="2213"/>
      <c r="B401" s="2216"/>
      <c r="C401" s="2219"/>
      <c r="D401" s="2216"/>
      <c r="E401" s="2216"/>
      <c r="F401" s="2219"/>
      <c r="G401" s="2196"/>
      <c r="H401" s="2196"/>
      <c r="I401" s="2196"/>
      <c r="J401" s="2197"/>
      <c r="K401" s="2196"/>
      <c r="L401" s="2197"/>
      <c r="M401" s="2196"/>
      <c r="N401" s="2201"/>
      <c r="O401" s="2206">
        <f>IF(O400&gt;0,1,0)</f>
        <v>0</v>
      </c>
    </row>
    <row r="402" spans="1:19" ht="12.75" customHeight="1">
      <c r="A402" s="2214"/>
      <c r="B402" s="2217"/>
      <c r="C402" s="2220"/>
      <c r="D402" s="2217"/>
      <c r="E402" s="2217"/>
      <c r="F402" s="2220"/>
      <c r="G402" s="1059"/>
      <c r="H402" s="1059" t="s">
        <v>405</v>
      </c>
      <c r="I402" s="2198"/>
      <c r="J402" s="2199"/>
      <c r="K402" s="2198"/>
      <c r="L402" s="2199"/>
      <c r="M402" s="2198"/>
      <c r="N402" s="2202"/>
      <c r="O402" s="2206"/>
    </row>
    <row r="403" spans="1:19" ht="9" customHeight="1">
      <c r="A403" s="1093" t="s">
        <v>1558</v>
      </c>
      <c r="B403" s="2184">
        <v>1</v>
      </c>
      <c r="C403" s="2182"/>
      <c r="D403" s="1638"/>
      <c r="E403" s="2180">
        <f>SUM(E350:E399)</f>
        <v>400</v>
      </c>
      <c r="F403" s="2184"/>
      <c r="G403" s="2207">
        <f>SUM(G350:H399)</f>
        <v>123000</v>
      </c>
      <c r="H403" s="2208"/>
      <c r="I403" s="2192">
        <v>1</v>
      </c>
      <c r="J403" s="2185">
        <f>G403*I403</f>
        <v>123000</v>
      </c>
      <c r="K403" s="1057"/>
      <c r="L403" s="1058" t="s">
        <v>193</v>
      </c>
      <c r="M403" s="2285"/>
      <c r="N403" s="2287"/>
      <c r="O403" s="1064">
        <f>IF(M405="",0,1)</f>
        <v>0</v>
      </c>
    </row>
    <row r="404" spans="1:19" ht="9" customHeight="1">
      <c r="A404" s="1094" t="s">
        <v>407</v>
      </c>
      <c r="B404" s="2181"/>
      <c r="C404" s="1641"/>
      <c r="D404" s="1642"/>
      <c r="E404" s="2183"/>
      <c r="F404" s="2181"/>
      <c r="G404" s="2209"/>
      <c r="H404" s="2210"/>
      <c r="I404" s="2177"/>
      <c r="J404" s="2186"/>
      <c r="K404" s="1057" t="str">
        <f>IF('Page 7'!Z294=1,"X",IF('Page 7'!Z297=1,"X",""))</f>
        <v/>
      </c>
      <c r="L404" s="1055" t="s">
        <v>194</v>
      </c>
      <c r="M404" s="2286"/>
      <c r="N404" s="2286"/>
      <c r="O404" s="1064">
        <f>O401-O403</f>
        <v>0</v>
      </c>
    </row>
    <row r="405" spans="1:19" ht="9" customHeight="1">
      <c r="A405" s="2204">
        <f>A352</f>
        <v>0</v>
      </c>
      <c r="B405" s="2184">
        <f>O400</f>
        <v>0</v>
      </c>
      <c r="C405" s="2182"/>
      <c r="D405" s="1638"/>
      <c r="E405" s="2180">
        <f>SUM(E352:E399)</f>
        <v>0</v>
      </c>
      <c r="F405" s="2184"/>
      <c r="G405" s="2188"/>
      <c r="H405" s="2189"/>
      <c r="I405" s="2192" t="e">
        <f>'Final Package Page 7'!$O$23</f>
        <v>#DIV/0!</v>
      </c>
      <c r="J405" s="2185" t="e">
        <f>G405*I405</f>
        <v>#DIV/0!</v>
      </c>
      <c r="K405" s="1057" t="str">
        <f>IF('Page 7'!Z294+'Page 7'!Z297&lt;1,"X","")</f>
        <v>X</v>
      </c>
      <c r="L405" s="1058" t="s">
        <v>193</v>
      </c>
      <c r="M405" s="2193"/>
      <c r="N405" s="2174"/>
      <c r="O405" s="1064">
        <f>IF(N405="",0,1)</f>
        <v>0</v>
      </c>
      <c r="P405" s="1064" t="s">
        <v>418</v>
      </c>
      <c r="Q405" s="1064" t="s">
        <v>2115</v>
      </c>
      <c r="R405" s="1064" t="s">
        <v>2234</v>
      </c>
      <c r="S405" s="1064" t="s">
        <v>2235</v>
      </c>
    </row>
    <row r="406" spans="1:19" ht="9" customHeight="1">
      <c r="A406" s="2205"/>
      <c r="B406" s="2181"/>
      <c r="C406" s="1641"/>
      <c r="D406" s="1642"/>
      <c r="E406" s="2183"/>
      <c r="F406" s="2181"/>
      <c r="G406" s="2190"/>
      <c r="H406" s="2191"/>
      <c r="I406" s="2177"/>
      <c r="J406" s="2186"/>
      <c r="K406" s="1057" t="str">
        <f>IF('Page 7'!Z294=1,"X",IF('Page 7'!Z297=1,"X",""))</f>
        <v/>
      </c>
      <c r="L406" s="1055" t="s">
        <v>194</v>
      </c>
      <c r="M406" s="2175"/>
      <c r="N406" s="2175"/>
      <c r="O406" s="1064">
        <f>O401-O405</f>
        <v>0</v>
      </c>
      <c r="P406" s="1064">
        <f>B405</f>
        <v>0</v>
      </c>
      <c r="Q406" s="1070">
        <f>E405</f>
        <v>0</v>
      </c>
      <c r="R406" s="1070">
        <f>G405</f>
        <v>0</v>
      </c>
      <c r="S406" s="1070" t="e">
        <f>J405</f>
        <v>#DIV/0!</v>
      </c>
    </row>
    <row r="407" spans="1:19" ht="30.75" customHeight="1">
      <c r="A407" s="2203" t="s">
        <v>95</v>
      </c>
      <c r="B407" s="1637"/>
      <c r="C407" s="1637"/>
      <c r="D407" s="1637"/>
      <c r="E407" s="1637"/>
      <c r="F407" s="1637"/>
      <c r="G407" s="1637"/>
      <c r="H407" s="1637"/>
      <c r="I407" s="1637"/>
      <c r="J407" s="1637"/>
      <c r="K407" s="1637"/>
      <c r="L407" s="1637"/>
      <c r="M407" s="1637"/>
      <c r="N407" s="1637"/>
    </row>
    <row r="408" spans="1:19" ht="25.5" customHeight="1">
      <c r="A408" s="2172" t="s">
        <v>76</v>
      </c>
      <c r="B408" s="2173"/>
      <c r="C408" s="2173"/>
      <c r="D408" s="2173"/>
      <c r="E408" s="2173"/>
      <c r="F408" s="2173"/>
      <c r="G408" s="2173"/>
      <c r="H408" s="2173"/>
      <c r="I408" s="2173"/>
      <c r="J408" s="2173"/>
      <c r="K408" s="2173"/>
      <c r="L408" s="2173"/>
      <c r="M408" s="2173"/>
      <c r="N408" s="2173"/>
    </row>
    <row r="409" spans="1:19" ht="15.75">
      <c r="A409" s="1649" t="s">
        <v>1900</v>
      </c>
      <c r="B409" s="1586"/>
      <c r="C409" s="1586"/>
      <c r="D409" s="1586"/>
      <c r="E409" s="1586"/>
      <c r="F409" s="1586"/>
      <c r="G409" s="1586"/>
      <c r="H409" s="1586"/>
      <c r="I409" s="1586"/>
      <c r="J409" s="1586"/>
      <c r="K409" s="1586"/>
      <c r="L409" s="1586"/>
      <c r="M409" s="1586"/>
      <c r="N409" s="1586"/>
    </row>
    <row r="410" spans="1:19" ht="15.75">
      <c r="A410" s="2211" t="s">
        <v>1901</v>
      </c>
      <c r="B410" s="1586"/>
      <c r="C410" s="1586"/>
      <c r="D410" s="1586"/>
      <c r="E410" s="1586"/>
      <c r="F410" s="1586"/>
      <c r="G410" s="1586"/>
      <c r="H410" s="1586"/>
      <c r="I410" s="1586"/>
      <c r="J410" s="1586"/>
      <c r="K410" s="1586"/>
      <c r="L410" s="1586"/>
      <c r="M410" s="1586"/>
      <c r="N410" s="1586"/>
    </row>
    <row r="411" spans="1:19" ht="15.75">
      <c r="A411" s="2211" t="s">
        <v>1902</v>
      </c>
      <c r="B411" s="1586"/>
      <c r="C411" s="1586"/>
      <c r="D411" s="1586"/>
      <c r="E411" s="1586"/>
      <c r="F411" s="1586"/>
      <c r="G411" s="1586"/>
      <c r="H411" s="1586"/>
      <c r="I411" s="1586"/>
      <c r="J411" s="1586"/>
      <c r="K411" s="1586"/>
      <c r="L411" s="1586"/>
      <c r="M411" s="1586"/>
      <c r="N411" s="1586"/>
    </row>
    <row r="412" spans="1:19">
      <c r="A412" s="247"/>
    </row>
    <row r="413" spans="1:19" ht="48.75" customHeight="1">
      <c r="A413" s="1718" t="s">
        <v>1903</v>
      </c>
      <c r="B413" s="1520"/>
      <c r="C413" s="1520"/>
      <c r="D413" s="1520"/>
      <c r="E413" s="1520"/>
      <c r="F413" s="1520"/>
      <c r="G413" s="1520"/>
      <c r="H413" s="1520"/>
      <c r="I413" s="1520"/>
      <c r="J413" s="1520"/>
      <c r="K413" s="1520"/>
      <c r="L413" s="1520"/>
      <c r="M413" s="1520"/>
      <c r="N413" s="1520"/>
    </row>
    <row r="414" spans="1:19" ht="13.5" thickBot="1">
      <c r="G414" s="114" t="s">
        <v>1904</v>
      </c>
      <c r="H414" s="1027"/>
    </row>
    <row r="415" spans="1:19">
      <c r="A415" s="2242" t="s">
        <v>466</v>
      </c>
      <c r="B415" s="2245" t="s">
        <v>1905</v>
      </c>
      <c r="C415" s="2245" t="s">
        <v>1906</v>
      </c>
      <c r="D415" s="2248"/>
      <c r="E415" s="2245" t="s">
        <v>1907</v>
      </c>
      <c r="F415" s="2245" t="s">
        <v>1908</v>
      </c>
      <c r="G415" s="2235" t="s">
        <v>93</v>
      </c>
      <c r="H415" s="2235"/>
      <c r="I415" s="2235" t="s">
        <v>406</v>
      </c>
      <c r="J415" s="2235" t="s">
        <v>1909</v>
      </c>
      <c r="K415" s="2235" t="s">
        <v>1910</v>
      </c>
      <c r="L415" s="1736"/>
      <c r="M415" s="2235" t="s">
        <v>1911</v>
      </c>
      <c r="N415" s="2238" t="s">
        <v>404</v>
      </c>
    </row>
    <row r="416" spans="1:19" ht="12.75" customHeight="1">
      <c r="A416" s="2243"/>
      <c r="B416" s="2246"/>
      <c r="C416" s="2249"/>
      <c r="D416" s="2246"/>
      <c r="E416" s="2246"/>
      <c r="F416" s="2249"/>
      <c r="G416" s="2236"/>
      <c r="H416" s="2236"/>
      <c r="I416" s="2236"/>
      <c r="J416" s="1504"/>
      <c r="K416" s="2236"/>
      <c r="L416" s="1504"/>
      <c r="M416" s="2236"/>
      <c r="N416" s="2239"/>
      <c r="O416" s="1069"/>
    </row>
    <row r="417" spans="1:15">
      <c r="A417" s="2244"/>
      <c r="B417" s="2247"/>
      <c r="C417" s="2241"/>
      <c r="D417" s="2247"/>
      <c r="E417" s="2247"/>
      <c r="F417" s="2241"/>
      <c r="G417" s="1056"/>
      <c r="H417" s="1056" t="s">
        <v>405</v>
      </c>
      <c r="I417" s="2237"/>
      <c r="J417" s="1505"/>
      <c r="K417" s="2237"/>
      <c r="L417" s="1505"/>
      <c r="M417" s="2237"/>
      <c r="N417" s="2234"/>
      <c r="O417" s="1069"/>
    </row>
    <row r="418" spans="1:15" ht="9" customHeight="1">
      <c r="A418" s="1095" t="s">
        <v>1558</v>
      </c>
      <c r="B418" s="2184" t="s">
        <v>1557</v>
      </c>
      <c r="C418" s="1057" t="s">
        <v>1437</v>
      </c>
      <c r="D418" s="1103" t="s">
        <v>193</v>
      </c>
      <c r="E418" s="2180">
        <v>400</v>
      </c>
      <c r="F418" s="2240">
        <v>2</v>
      </c>
      <c r="G418" s="2207">
        <v>123000</v>
      </c>
      <c r="H418" s="2208"/>
      <c r="I418" s="2192">
        <v>1</v>
      </c>
      <c r="J418" s="2185">
        <v>123000</v>
      </c>
      <c r="K418" s="1057" t="s">
        <v>1437</v>
      </c>
      <c r="L418" s="1058" t="s">
        <v>193</v>
      </c>
      <c r="M418" s="2187">
        <v>36525</v>
      </c>
      <c r="N418" s="2233">
        <v>36892</v>
      </c>
    </row>
    <row r="419" spans="1:15" ht="9" customHeight="1">
      <c r="A419" s="1096" t="s">
        <v>407</v>
      </c>
      <c r="B419" s="2181"/>
      <c r="C419" s="1057"/>
      <c r="D419" s="1104" t="s">
        <v>194</v>
      </c>
      <c r="E419" s="2183"/>
      <c r="F419" s="2241"/>
      <c r="G419" s="2209"/>
      <c r="H419" s="2210"/>
      <c r="I419" s="2177"/>
      <c r="J419" s="2186"/>
      <c r="K419" s="1057"/>
      <c r="L419" s="1055" t="s">
        <v>194</v>
      </c>
      <c r="M419" s="2177"/>
      <c r="N419" s="2234"/>
    </row>
    <row r="420" spans="1:15" ht="9" customHeight="1">
      <c r="A420" s="2223"/>
      <c r="B420" s="2225"/>
      <c r="C420" s="1061"/>
      <c r="D420" s="1105" t="s">
        <v>193</v>
      </c>
      <c r="E420" s="2226"/>
      <c r="F420" s="2225"/>
      <c r="G420" s="2227"/>
      <c r="H420" s="2227"/>
      <c r="I420" s="2228"/>
      <c r="J420" s="2227"/>
      <c r="K420" s="2230"/>
      <c r="L420" s="2231"/>
      <c r="M420" s="2232"/>
      <c r="N420" s="2221"/>
    </row>
    <row r="421" spans="1:15" ht="9" customHeight="1">
      <c r="A421" s="2224"/>
      <c r="B421" s="2225"/>
      <c r="C421" s="1061"/>
      <c r="D421" s="1106" t="s">
        <v>194</v>
      </c>
      <c r="E421" s="2226"/>
      <c r="F421" s="2225"/>
      <c r="G421" s="2227"/>
      <c r="H421" s="2227"/>
      <c r="I421" s="2229"/>
      <c r="J421" s="2227"/>
      <c r="K421" s="2231"/>
      <c r="L421" s="2231"/>
      <c r="M421" s="2229"/>
      <c r="N421" s="2222"/>
      <c r="O421" s="1064">
        <f>IF(B420="",0,1)</f>
        <v>0</v>
      </c>
    </row>
    <row r="422" spans="1:15" ht="9" customHeight="1">
      <c r="A422" s="2223"/>
      <c r="B422" s="2225"/>
      <c r="C422" s="1061"/>
      <c r="D422" s="1105" t="s">
        <v>193</v>
      </c>
      <c r="E422" s="2226"/>
      <c r="F422" s="2225"/>
      <c r="G422" s="2227"/>
      <c r="H422" s="2227"/>
      <c r="I422" s="2228"/>
      <c r="J422" s="2227"/>
      <c r="K422" s="2230"/>
      <c r="L422" s="2231"/>
      <c r="M422" s="2232"/>
      <c r="N422" s="2221"/>
    </row>
    <row r="423" spans="1:15" ht="9" customHeight="1">
      <c r="A423" s="2224"/>
      <c r="B423" s="2225"/>
      <c r="C423" s="1061"/>
      <c r="D423" s="1106" t="s">
        <v>194</v>
      </c>
      <c r="E423" s="2226"/>
      <c r="F423" s="2225"/>
      <c r="G423" s="2227"/>
      <c r="H423" s="2227"/>
      <c r="I423" s="2229"/>
      <c r="J423" s="2227"/>
      <c r="K423" s="2231"/>
      <c r="L423" s="2231"/>
      <c r="M423" s="2229"/>
      <c r="N423" s="2222"/>
      <c r="O423" s="1064">
        <f>IF(B422="",0,1)</f>
        <v>0</v>
      </c>
    </row>
    <row r="424" spans="1:15" ht="9" customHeight="1">
      <c r="A424" s="2223"/>
      <c r="B424" s="2225"/>
      <c r="C424" s="1061"/>
      <c r="D424" s="1105" t="s">
        <v>193</v>
      </c>
      <c r="E424" s="2226"/>
      <c r="F424" s="2225"/>
      <c r="G424" s="2227"/>
      <c r="H424" s="2227"/>
      <c r="I424" s="2228"/>
      <c r="J424" s="2227"/>
      <c r="K424" s="2230"/>
      <c r="L424" s="2231"/>
      <c r="M424" s="2232"/>
      <c r="N424" s="2221"/>
    </row>
    <row r="425" spans="1:15" ht="9" customHeight="1">
      <c r="A425" s="2224"/>
      <c r="B425" s="2225"/>
      <c r="C425" s="1061"/>
      <c r="D425" s="1106" t="s">
        <v>194</v>
      </c>
      <c r="E425" s="2226"/>
      <c r="F425" s="2225"/>
      <c r="G425" s="2227"/>
      <c r="H425" s="2227"/>
      <c r="I425" s="2229"/>
      <c r="J425" s="2227"/>
      <c r="K425" s="2231"/>
      <c r="L425" s="2231"/>
      <c r="M425" s="2229"/>
      <c r="N425" s="2222"/>
      <c r="O425" s="1064">
        <f>IF(B424="",0,1)</f>
        <v>0</v>
      </c>
    </row>
    <row r="426" spans="1:15" ht="9" customHeight="1">
      <c r="A426" s="2223"/>
      <c r="B426" s="2225"/>
      <c r="C426" s="1061"/>
      <c r="D426" s="1105" t="s">
        <v>193</v>
      </c>
      <c r="E426" s="2226"/>
      <c r="F426" s="2225"/>
      <c r="G426" s="2227"/>
      <c r="H426" s="2227"/>
      <c r="I426" s="2228"/>
      <c r="J426" s="2227"/>
      <c r="K426" s="2230"/>
      <c r="L426" s="2231"/>
      <c r="M426" s="2232"/>
      <c r="N426" s="2221"/>
    </row>
    <row r="427" spans="1:15" ht="9" customHeight="1">
      <c r="A427" s="2224"/>
      <c r="B427" s="2225"/>
      <c r="C427" s="1061"/>
      <c r="D427" s="1106" t="s">
        <v>194</v>
      </c>
      <c r="E427" s="2226"/>
      <c r="F427" s="2225"/>
      <c r="G427" s="2227"/>
      <c r="H427" s="2227"/>
      <c r="I427" s="2229"/>
      <c r="J427" s="2227"/>
      <c r="K427" s="2231"/>
      <c r="L427" s="2231"/>
      <c r="M427" s="2229"/>
      <c r="N427" s="2222"/>
      <c r="O427" s="1064">
        <f>IF(B426="",0,1)</f>
        <v>0</v>
      </c>
    </row>
    <row r="428" spans="1:15" ht="9" customHeight="1">
      <c r="A428" s="2223"/>
      <c r="B428" s="2225"/>
      <c r="C428" s="1061"/>
      <c r="D428" s="1105" t="s">
        <v>193</v>
      </c>
      <c r="E428" s="2226"/>
      <c r="F428" s="2225"/>
      <c r="G428" s="2227"/>
      <c r="H428" s="2227"/>
      <c r="I428" s="2228"/>
      <c r="J428" s="2227"/>
      <c r="K428" s="2230"/>
      <c r="L428" s="2231"/>
      <c r="M428" s="2232"/>
      <c r="N428" s="2221"/>
    </row>
    <row r="429" spans="1:15" ht="9" customHeight="1">
      <c r="A429" s="2224"/>
      <c r="B429" s="2225"/>
      <c r="C429" s="1061"/>
      <c r="D429" s="1106" t="s">
        <v>194</v>
      </c>
      <c r="E429" s="2226"/>
      <c r="F429" s="2225"/>
      <c r="G429" s="2227"/>
      <c r="H429" s="2227"/>
      <c r="I429" s="2229"/>
      <c r="J429" s="2227"/>
      <c r="K429" s="2231"/>
      <c r="L429" s="2231"/>
      <c r="M429" s="2229"/>
      <c r="N429" s="2222"/>
      <c r="O429" s="1064">
        <f>IF(B428="",0,1)</f>
        <v>0</v>
      </c>
    </row>
    <row r="430" spans="1:15" ht="9" customHeight="1">
      <c r="A430" s="2223"/>
      <c r="B430" s="2225"/>
      <c r="C430" s="1061"/>
      <c r="D430" s="1105" t="s">
        <v>193</v>
      </c>
      <c r="E430" s="2226"/>
      <c r="F430" s="2225"/>
      <c r="G430" s="2227"/>
      <c r="H430" s="2227"/>
      <c r="I430" s="2228"/>
      <c r="J430" s="2227"/>
      <c r="K430" s="2230"/>
      <c r="L430" s="2231"/>
      <c r="M430" s="2232"/>
      <c r="N430" s="2221"/>
    </row>
    <row r="431" spans="1:15" ht="9" customHeight="1">
      <c r="A431" s="2224"/>
      <c r="B431" s="2225"/>
      <c r="C431" s="1061"/>
      <c r="D431" s="1106" t="s">
        <v>194</v>
      </c>
      <c r="E431" s="2226"/>
      <c r="F431" s="2225"/>
      <c r="G431" s="2227"/>
      <c r="H431" s="2227"/>
      <c r="I431" s="2229"/>
      <c r="J431" s="2227"/>
      <c r="K431" s="2231"/>
      <c r="L431" s="2231"/>
      <c r="M431" s="2229"/>
      <c r="N431" s="2222"/>
      <c r="O431" s="1064">
        <f>IF(B430="",0,1)</f>
        <v>0</v>
      </c>
    </row>
    <row r="432" spans="1:15" ht="9" customHeight="1">
      <c r="A432" s="2223"/>
      <c r="B432" s="2225"/>
      <c r="C432" s="1061"/>
      <c r="D432" s="1105" t="s">
        <v>193</v>
      </c>
      <c r="E432" s="2226"/>
      <c r="F432" s="2225"/>
      <c r="G432" s="2227"/>
      <c r="H432" s="2227"/>
      <c r="I432" s="2228"/>
      <c r="J432" s="2227"/>
      <c r="K432" s="2230"/>
      <c r="L432" s="2231"/>
      <c r="M432" s="2232"/>
      <c r="N432" s="2221"/>
    </row>
    <row r="433" spans="1:15" ht="9" customHeight="1">
      <c r="A433" s="2224"/>
      <c r="B433" s="2225"/>
      <c r="C433" s="1061"/>
      <c r="D433" s="1106" t="s">
        <v>194</v>
      </c>
      <c r="E433" s="2226"/>
      <c r="F433" s="2225"/>
      <c r="G433" s="2227"/>
      <c r="H433" s="2227"/>
      <c r="I433" s="2229"/>
      <c r="J433" s="2227"/>
      <c r="K433" s="2231"/>
      <c r="L433" s="2231"/>
      <c r="M433" s="2229"/>
      <c r="N433" s="2222"/>
      <c r="O433" s="1064">
        <f>IF(B432="",0,1)</f>
        <v>0</v>
      </c>
    </row>
    <row r="434" spans="1:15" ht="9" customHeight="1">
      <c r="A434" s="2223"/>
      <c r="B434" s="2225"/>
      <c r="C434" s="1061"/>
      <c r="D434" s="1105" t="s">
        <v>193</v>
      </c>
      <c r="E434" s="2226"/>
      <c r="F434" s="2225"/>
      <c r="G434" s="2227"/>
      <c r="H434" s="2227"/>
      <c r="I434" s="2228"/>
      <c r="J434" s="2227"/>
      <c r="K434" s="2230"/>
      <c r="L434" s="2231"/>
      <c r="M434" s="2232"/>
      <c r="N434" s="2221"/>
    </row>
    <row r="435" spans="1:15" ht="9" customHeight="1">
      <c r="A435" s="2224"/>
      <c r="B435" s="2225"/>
      <c r="C435" s="1061"/>
      <c r="D435" s="1106" t="s">
        <v>194</v>
      </c>
      <c r="E435" s="2226"/>
      <c r="F435" s="2225"/>
      <c r="G435" s="2227"/>
      <c r="H435" s="2227"/>
      <c r="I435" s="2229"/>
      <c r="J435" s="2227"/>
      <c r="K435" s="2231"/>
      <c r="L435" s="2231"/>
      <c r="M435" s="2229"/>
      <c r="N435" s="2222"/>
      <c r="O435" s="1064">
        <f>IF(B434="",0,1)</f>
        <v>0</v>
      </c>
    </row>
    <row r="436" spans="1:15" ht="9" customHeight="1">
      <c r="A436" s="2223"/>
      <c r="B436" s="2225"/>
      <c r="C436" s="1061"/>
      <c r="D436" s="1105" t="s">
        <v>193</v>
      </c>
      <c r="E436" s="2226"/>
      <c r="F436" s="2225"/>
      <c r="G436" s="2227"/>
      <c r="H436" s="2227"/>
      <c r="I436" s="2228"/>
      <c r="J436" s="2227"/>
      <c r="K436" s="2230"/>
      <c r="L436" s="2231"/>
      <c r="M436" s="2232"/>
      <c r="N436" s="2221"/>
    </row>
    <row r="437" spans="1:15" ht="9" customHeight="1">
      <c r="A437" s="2224"/>
      <c r="B437" s="2225"/>
      <c r="C437" s="1061"/>
      <c r="D437" s="1106" t="s">
        <v>194</v>
      </c>
      <c r="E437" s="2226"/>
      <c r="F437" s="2225"/>
      <c r="G437" s="2227"/>
      <c r="H437" s="2227"/>
      <c r="I437" s="2229"/>
      <c r="J437" s="2227"/>
      <c r="K437" s="2231"/>
      <c r="L437" s="2231"/>
      <c r="M437" s="2229"/>
      <c r="N437" s="2222"/>
      <c r="O437" s="1064">
        <f>IF(B436="",0,1)</f>
        <v>0</v>
      </c>
    </row>
    <row r="438" spans="1:15" ht="9" customHeight="1">
      <c r="A438" s="2223"/>
      <c r="B438" s="2225"/>
      <c r="C438" s="1061"/>
      <c r="D438" s="1105" t="s">
        <v>193</v>
      </c>
      <c r="E438" s="2226"/>
      <c r="F438" s="2225"/>
      <c r="G438" s="2227"/>
      <c r="H438" s="2227"/>
      <c r="I438" s="2228"/>
      <c r="J438" s="2227"/>
      <c r="K438" s="2230"/>
      <c r="L438" s="2231"/>
      <c r="M438" s="2232"/>
      <c r="N438" s="2221"/>
    </row>
    <row r="439" spans="1:15" ht="9" customHeight="1">
      <c r="A439" s="2224"/>
      <c r="B439" s="2225"/>
      <c r="C439" s="1061"/>
      <c r="D439" s="1106" t="s">
        <v>194</v>
      </c>
      <c r="E439" s="2226"/>
      <c r="F439" s="2225"/>
      <c r="G439" s="2227"/>
      <c r="H439" s="2227"/>
      <c r="I439" s="2229"/>
      <c r="J439" s="2227"/>
      <c r="K439" s="2231"/>
      <c r="L439" s="2231"/>
      <c r="M439" s="2229"/>
      <c r="N439" s="2222"/>
      <c r="O439" s="1064">
        <f>IF(B438="",0,1)</f>
        <v>0</v>
      </c>
    </row>
    <row r="440" spans="1:15" ht="9" customHeight="1">
      <c r="A440" s="2223"/>
      <c r="B440" s="2225"/>
      <c r="C440" s="1061"/>
      <c r="D440" s="1105" t="s">
        <v>193</v>
      </c>
      <c r="E440" s="2226"/>
      <c r="F440" s="2225"/>
      <c r="G440" s="2227"/>
      <c r="H440" s="2227"/>
      <c r="I440" s="2228"/>
      <c r="J440" s="2227"/>
      <c r="K440" s="2230"/>
      <c r="L440" s="2231"/>
      <c r="M440" s="2232"/>
      <c r="N440" s="2221"/>
    </row>
    <row r="441" spans="1:15" ht="9" customHeight="1">
      <c r="A441" s="2224"/>
      <c r="B441" s="2225"/>
      <c r="C441" s="1061"/>
      <c r="D441" s="1106" t="s">
        <v>194</v>
      </c>
      <c r="E441" s="2226"/>
      <c r="F441" s="2225"/>
      <c r="G441" s="2227"/>
      <c r="H441" s="2227"/>
      <c r="I441" s="2229"/>
      <c r="J441" s="2227"/>
      <c r="K441" s="2231"/>
      <c r="L441" s="2231"/>
      <c r="M441" s="2229"/>
      <c r="N441" s="2222"/>
      <c r="O441" s="1064">
        <f>IF(B440="",0,1)</f>
        <v>0</v>
      </c>
    </row>
    <row r="442" spans="1:15" ht="9" customHeight="1">
      <c r="A442" s="2223"/>
      <c r="B442" s="2225"/>
      <c r="C442" s="1061"/>
      <c r="D442" s="1105" t="s">
        <v>193</v>
      </c>
      <c r="E442" s="2226"/>
      <c r="F442" s="2225"/>
      <c r="G442" s="2227"/>
      <c r="H442" s="2227"/>
      <c r="I442" s="2228"/>
      <c r="J442" s="2227"/>
      <c r="K442" s="2230"/>
      <c r="L442" s="2231"/>
      <c r="M442" s="2232"/>
      <c r="N442" s="2221"/>
    </row>
    <row r="443" spans="1:15" ht="9" customHeight="1">
      <c r="A443" s="2224"/>
      <c r="B443" s="2225"/>
      <c r="C443" s="1061"/>
      <c r="D443" s="1106" t="s">
        <v>194</v>
      </c>
      <c r="E443" s="2226"/>
      <c r="F443" s="2225"/>
      <c r="G443" s="2227"/>
      <c r="H443" s="2227"/>
      <c r="I443" s="2229"/>
      <c r="J443" s="2227"/>
      <c r="K443" s="2231"/>
      <c r="L443" s="2231"/>
      <c r="M443" s="2229"/>
      <c r="N443" s="2222"/>
      <c r="O443" s="1064">
        <f>IF(B442="",0,1)</f>
        <v>0</v>
      </c>
    </row>
    <row r="444" spans="1:15" ht="9" customHeight="1">
      <c r="A444" s="2223"/>
      <c r="B444" s="2225"/>
      <c r="C444" s="1061"/>
      <c r="D444" s="1105" t="s">
        <v>193</v>
      </c>
      <c r="E444" s="2226"/>
      <c r="F444" s="2225"/>
      <c r="G444" s="2227"/>
      <c r="H444" s="2227"/>
      <c r="I444" s="2228"/>
      <c r="J444" s="2227"/>
      <c r="K444" s="2230"/>
      <c r="L444" s="2231"/>
      <c r="M444" s="2232"/>
      <c r="N444" s="2221"/>
    </row>
    <row r="445" spans="1:15" ht="9" customHeight="1">
      <c r="A445" s="2224"/>
      <c r="B445" s="2225"/>
      <c r="C445" s="1061"/>
      <c r="D445" s="1106" t="s">
        <v>194</v>
      </c>
      <c r="E445" s="2226"/>
      <c r="F445" s="2225"/>
      <c r="G445" s="2227"/>
      <c r="H445" s="2227"/>
      <c r="I445" s="2229"/>
      <c r="J445" s="2227"/>
      <c r="K445" s="2231"/>
      <c r="L445" s="2231"/>
      <c r="M445" s="2229"/>
      <c r="N445" s="2222"/>
      <c r="O445" s="1064">
        <f>IF(B444="",0,1)</f>
        <v>0</v>
      </c>
    </row>
    <row r="446" spans="1:15" ht="9" customHeight="1">
      <c r="A446" s="2223"/>
      <c r="B446" s="2225"/>
      <c r="C446" s="1061"/>
      <c r="D446" s="1105" t="s">
        <v>193</v>
      </c>
      <c r="E446" s="2226"/>
      <c r="F446" s="2225"/>
      <c r="G446" s="2227"/>
      <c r="H446" s="2227"/>
      <c r="I446" s="2228"/>
      <c r="J446" s="2227"/>
      <c r="K446" s="2230"/>
      <c r="L446" s="2231"/>
      <c r="M446" s="2232"/>
      <c r="N446" s="2221"/>
    </row>
    <row r="447" spans="1:15" ht="9" customHeight="1">
      <c r="A447" s="2224"/>
      <c r="B447" s="2225"/>
      <c r="C447" s="1061"/>
      <c r="D447" s="1106" t="s">
        <v>194</v>
      </c>
      <c r="E447" s="2226"/>
      <c r="F447" s="2225"/>
      <c r="G447" s="2227"/>
      <c r="H447" s="2227"/>
      <c r="I447" s="2229"/>
      <c r="J447" s="2227"/>
      <c r="K447" s="2231"/>
      <c r="L447" s="2231"/>
      <c r="M447" s="2229"/>
      <c r="N447" s="2222"/>
      <c r="O447" s="1064">
        <f>IF(B446="",0,1)</f>
        <v>0</v>
      </c>
    </row>
    <row r="448" spans="1:15" ht="9" customHeight="1">
      <c r="A448" s="2223"/>
      <c r="B448" s="2225"/>
      <c r="C448" s="1061"/>
      <c r="D448" s="1105" t="s">
        <v>193</v>
      </c>
      <c r="E448" s="2226"/>
      <c r="F448" s="2225"/>
      <c r="G448" s="2227"/>
      <c r="H448" s="2227"/>
      <c r="I448" s="2228"/>
      <c r="J448" s="2227"/>
      <c r="K448" s="2230"/>
      <c r="L448" s="2231"/>
      <c r="M448" s="2232"/>
      <c r="N448" s="2221"/>
    </row>
    <row r="449" spans="1:15" ht="9" customHeight="1">
      <c r="A449" s="2224"/>
      <c r="B449" s="2225"/>
      <c r="C449" s="1061"/>
      <c r="D449" s="1106" t="s">
        <v>194</v>
      </c>
      <c r="E449" s="2226"/>
      <c r="F449" s="2225"/>
      <c r="G449" s="2227"/>
      <c r="H449" s="2227"/>
      <c r="I449" s="2229"/>
      <c r="J449" s="2227"/>
      <c r="K449" s="2231"/>
      <c r="L449" s="2231"/>
      <c r="M449" s="2229"/>
      <c r="N449" s="2222"/>
      <c r="O449" s="1064">
        <f>IF(B448="",0,1)</f>
        <v>0</v>
      </c>
    </row>
    <row r="450" spans="1:15" ht="9" customHeight="1">
      <c r="A450" s="2223"/>
      <c r="B450" s="2225"/>
      <c r="C450" s="1061"/>
      <c r="D450" s="1105" t="s">
        <v>193</v>
      </c>
      <c r="E450" s="2226"/>
      <c r="F450" s="2225"/>
      <c r="G450" s="2227"/>
      <c r="H450" s="2227"/>
      <c r="I450" s="2228"/>
      <c r="J450" s="2227"/>
      <c r="K450" s="2230"/>
      <c r="L450" s="2231"/>
      <c r="M450" s="2232"/>
      <c r="N450" s="2221"/>
    </row>
    <row r="451" spans="1:15" ht="9" customHeight="1">
      <c r="A451" s="2224"/>
      <c r="B451" s="2225"/>
      <c r="C451" s="1061"/>
      <c r="D451" s="1106" t="s">
        <v>194</v>
      </c>
      <c r="E451" s="2226"/>
      <c r="F451" s="2225"/>
      <c r="G451" s="2227"/>
      <c r="H451" s="2227"/>
      <c r="I451" s="2229"/>
      <c r="J451" s="2227"/>
      <c r="K451" s="2231"/>
      <c r="L451" s="2231"/>
      <c r="M451" s="2229"/>
      <c r="N451" s="2222"/>
      <c r="O451" s="1064">
        <f>IF(B450="",0,1)</f>
        <v>0</v>
      </c>
    </row>
    <row r="452" spans="1:15" ht="9" customHeight="1">
      <c r="A452" s="2223"/>
      <c r="B452" s="2225"/>
      <c r="C452" s="1061"/>
      <c r="D452" s="1105" t="s">
        <v>193</v>
      </c>
      <c r="E452" s="2226"/>
      <c r="F452" s="2225"/>
      <c r="G452" s="2227"/>
      <c r="H452" s="2227"/>
      <c r="I452" s="2228"/>
      <c r="J452" s="2227"/>
      <c r="K452" s="2230"/>
      <c r="L452" s="2231"/>
      <c r="M452" s="2232"/>
      <c r="N452" s="2221"/>
    </row>
    <row r="453" spans="1:15" ht="9" customHeight="1">
      <c r="A453" s="2224"/>
      <c r="B453" s="2225"/>
      <c r="C453" s="1061"/>
      <c r="D453" s="1106" t="s">
        <v>194</v>
      </c>
      <c r="E453" s="2226"/>
      <c r="F453" s="2225"/>
      <c r="G453" s="2227"/>
      <c r="H453" s="2227"/>
      <c r="I453" s="2229"/>
      <c r="J453" s="2227"/>
      <c r="K453" s="2231"/>
      <c r="L453" s="2231"/>
      <c r="M453" s="2229"/>
      <c r="N453" s="2222"/>
      <c r="O453" s="1064">
        <f>IF(B452="",0,1)</f>
        <v>0</v>
      </c>
    </row>
    <row r="454" spans="1:15" ht="9" customHeight="1">
      <c r="A454" s="2223"/>
      <c r="B454" s="2225"/>
      <c r="C454" s="1061"/>
      <c r="D454" s="1105" t="s">
        <v>193</v>
      </c>
      <c r="E454" s="2226"/>
      <c r="F454" s="2225"/>
      <c r="G454" s="2227"/>
      <c r="H454" s="2227"/>
      <c r="I454" s="2228"/>
      <c r="J454" s="2227"/>
      <c r="K454" s="2230"/>
      <c r="L454" s="2231"/>
      <c r="M454" s="2232"/>
      <c r="N454" s="2221"/>
    </row>
    <row r="455" spans="1:15" ht="9" customHeight="1">
      <c r="A455" s="2224"/>
      <c r="B455" s="2225"/>
      <c r="C455" s="1061"/>
      <c r="D455" s="1106" t="s">
        <v>194</v>
      </c>
      <c r="E455" s="2226"/>
      <c r="F455" s="2225"/>
      <c r="G455" s="2227"/>
      <c r="H455" s="2227"/>
      <c r="I455" s="2229"/>
      <c r="J455" s="2227"/>
      <c r="K455" s="2231"/>
      <c r="L455" s="2231"/>
      <c r="M455" s="2229"/>
      <c r="N455" s="2222"/>
      <c r="O455" s="1064">
        <f>IF(B454="",0,1)</f>
        <v>0</v>
      </c>
    </row>
    <row r="456" spans="1:15" ht="9" customHeight="1">
      <c r="A456" s="2223"/>
      <c r="B456" s="2225"/>
      <c r="C456" s="1061"/>
      <c r="D456" s="1105" t="s">
        <v>193</v>
      </c>
      <c r="E456" s="2226"/>
      <c r="F456" s="2225"/>
      <c r="G456" s="2227"/>
      <c r="H456" s="2227"/>
      <c r="I456" s="2228"/>
      <c r="J456" s="2227"/>
      <c r="K456" s="2230"/>
      <c r="L456" s="2231"/>
      <c r="M456" s="2232"/>
      <c r="N456" s="2221"/>
    </row>
    <row r="457" spans="1:15" ht="9" customHeight="1">
      <c r="A457" s="2224"/>
      <c r="B457" s="2225"/>
      <c r="C457" s="1061"/>
      <c r="D457" s="1106" t="s">
        <v>194</v>
      </c>
      <c r="E457" s="2226"/>
      <c r="F457" s="2225"/>
      <c r="G457" s="2227"/>
      <c r="H457" s="2227"/>
      <c r="I457" s="2229"/>
      <c r="J457" s="2227"/>
      <c r="K457" s="2231"/>
      <c r="L457" s="2231"/>
      <c r="M457" s="2229"/>
      <c r="N457" s="2222"/>
      <c r="O457" s="1064">
        <f>IF(B456="",0,1)</f>
        <v>0</v>
      </c>
    </row>
    <row r="458" spans="1:15" ht="9" customHeight="1">
      <c r="A458" s="2223"/>
      <c r="B458" s="2225"/>
      <c r="C458" s="1061"/>
      <c r="D458" s="1105" t="s">
        <v>193</v>
      </c>
      <c r="E458" s="2226"/>
      <c r="F458" s="2225"/>
      <c r="G458" s="2227"/>
      <c r="H458" s="2227"/>
      <c r="I458" s="2228"/>
      <c r="J458" s="2227"/>
      <c r="K458" s="2230"/>
      <c r="L458" s="2231"/>
      <c r="M458" s="2232"/>
      <c r="N458" s="2221"/>
    </row>
    <row r="459" spans="1:15" ht="9" customHeight="1">
      <c r="A459" s="2224"/>
      <c r="B459" s="2225"/>
      <c r="C459" s="1061"/>
      <c r="D459" s="1106" t="s">
        <v>194</v>
      </c>
      <c r="E459" s="2226"/>
      <c r="F459" s="2225"/>
      <c r="G459" s="2227"/>
      <c r="H459" s="2227"/>
      <c r="I459" s="2229"/>
      <c r="J459" s="2227"/>
      <c r="K459" s="2231"/>
      <c r="L459" s="2231"/>
      <c r="M459" s="2229"/>
      <c r="N459" s="2222"/>
      <c r="O459" s="1064">
        <f>IF(B458="",0,1)</f>
        <v>0</v>
      </c>
    </row>
    <row r="460" spans="1:15" ht="9" customHeight="1">
      <c r="A460" s="2223"/>
      <c r="B460" s="2225"/>
      <c r="C460" s="1061"/>
      <c r="D460" s="1105" t="s">
        <v>193</v>
      </c>
      <c r="E460" s="2226"/>
      <c r="F460" s="2225"/>
      <c r="G460" s="2227"/>
      <c r="H460" s="2227"/>
      <c r="I460" s="2228"/>
      <c r="J460" s="2227"/>
      <c r="K460" s="2230"/>
      <c r="L460" s="2231"/>
      <c r="M460" s="2232"/>
      <c r="N460" s="2221"/>
    </row>
    <row r="461" spans="1:15" ht="9" customHeight="1">
      <c r="A461" s="2224"/>
      <c r="B461" s="2225"/>
      <c r="C461" s="1061"/>
      <c r="D461" s="1106" t="s">
        <v>194</v>
      </c>
      <c r="E461" s="2226"/>
      <c r="F461" s="2225"/>
      <c r="G461" s="2227"/>
      <c r="H461" s="2227"/>
      <c r="I461" s="2229"/>
      <c r="J461" s="2227"/>
      <c r="K461" s="2231"/>
      <c r="L461" s="2231"/>
      <c r="M461" s="2229"/>
      <c r="N461" s="2222"/>
      <c r="O461" s="1064">
        <f>IF(B460="",0,1)</f>
        <v>0</v>
      </c>
    </row>
    <row r="462" spans="1:15" ht="9" customHeight="1">
      <c r="A462" s="2223"/>
      <c r="B462" s="2225"/>
      <c r="C462" s="1061"/>
      <c r="D462" s="1105" t="s">
        <v>193</v>
      </c>
      <c r="E462" s="2226"/>
      <c r="F462" s="2225"/>
      <c r="G462" s="2227"/>
      <c r="H462" s="2227"/>
      <c r="I462" s="2228"/>
      <c r="J462" s="2227"/>
      <c r="K462" s="2230"/>
      <c r="L462" s="2231"/>
      <c r="M462" s="2232"/>
      <c r="N462" s="2221"/>
    </row>
    <row r="463" spans="1:15" ht="9" customHeight="1">
      <c r="A463" s="2224"/>
      <c r="B463" s="2225"/>
      <c r="C463" s="1061"/>
      <c r="D463" s="1106" t="s">
        <v>194</v>
      </c>
      <c r="E463" s="2226"/>
      <c r="F463" s="2225"/>
      <c r="G463" s="2227"/>
      <c r="H463" s="2227"/>
      <c r="I463" s="2229"/>
      <c r="J463" s="2227"/>
      <c r="K463" s="2231"/>
      <c r="L463" s="2231"/>
      <c r="M463" s="2229"/>
      <c r="N463" s="2222"/>
      <c r="O463" s="1064">
        <f>IF(B462="",0,1)</f>
        <v>0</v>
      </c>
    </row>
    <row r="464" spans="1:15" ht="9" customHeight="1">
      <c r="A464" s="2223"/>
      <c r="B464" s="2225"/>
      <c r="C464" s="1061"/>
      <c r="D464" s="1105" t="s">
        <v>193</v>
      </c>
      <c r="E464" s="2226"/>
      <c r="F464" s="2225"/>
      <c r="G464" s="2227"/>
      <c r="H464" s="2227"/>
      <c r="I464" s="2228"/>
      <c r="J464" s="2227"/>
      <c r="K464" s="2230"/>
      <c r="L464" s="2231"/>
      <c r="M464" s="2232"/>
      <c r="N464" s="2221"/>
    </row>
    <row r="465" spans="1:19" ht="9" customHeight="1">
      <c r="A465" s="2224"/>
      <c r="B465" s="2225"/>
      <c r="C465" s="1061"/>
      <c r="D465" s="1106" t="s">
        <v>194</v>
      </c>
      <c r="E465" s="2226"/>
      <c r="F465" s="2225"/>
      <c r="G465" s="2227"/>
      <c r="H465" s="2227"/>
      <c r="I465" s="2229"/>
      <c r="J465" s="2227"/>
      <c r="K465" s="2231"/>
      <c r="L465" s="2231"/>
      <c r="M465" s="2229"/>
      <c r="N465" s="2222"/>
      <c r="O465" s="1064">
        <f>IF(B464="",0,1)</f>
        <v>0</v>
      </c>
    </row>
    <row r="466" spans="1:19" ht="9" customHeight="1">
      <c r="A466" s="2223"/>
      <c r="B466" s="2225"/>
      <c r="C466" s="1061"/>
      <c r="D466" s="1105" t="s">
        <v>193</v>
      </c>
      <c r="E466" s="2226"/>
      <c r="F466" s="2225"/>
      <c r="G466" s="2227"/>
      <c r="H466" s="2227"/>
      <c r="I466" s="2228"/>
      <c r="J466" s="2227"/>
      <c r="K466" s="2230"/>
      <c r="L466" s="2231"/>
      <c r="M466" s="2232"/>
      <c r="N466" s="2221"/>
    </row>
    <row r="467" spans="1:19" ht="9" customHeight="1" thickBot="1">
      <c r="A467" s="2224"/>
      <c r="B467" s="2225"/>
      <c r="C467" s="1061"/>
      <c r="D467" s="1106" t="s">
        <v>194</v>
      </c>
      <c r="E467" s="2226"/>
      <c r="F467" s="2225"/>
      <c r="G467" s="2227"/>
      <c r="H467" s="2227"/>
      <c r="I467" s="2229"/>
      <c r="J467" s="2227"/>
      <c r="K467" s="2231"/>
      <c r="L467" s="2231"/>
      <c r="M467" s="2229"/>
      <c r="N467" s="2222"/>
      <c r="O467" s="1064">
        <f>IF(B466="",0,1)</f>
        <v>0</v>
      </c>
    </row>
    <row r="468" spans="1:19">
      <c r="A468" s="2212" t="s">
        <v>466</v>
      </c>
      <c r="B468" s="2215" t="s">
        <v>2311</v>
      </c>
      <c r="C468" s="2215"/>
      <c r="D468" s="2218"/>
      <c r="E468" s="2215" t="s">
        <v>94</v>
      </c>
      <c r="F468" s="2215"/>
      <c r="G468" s="2194" t="s">
        <v>93</v>
      </c>
      <c r="H468" s="2194"/>
      <c r="I468" s="2194" t="s">
        <v>406</v>
      </c>
      <c r="J468" s="2194" t="s">
        <v>1909</v>
      </c>
      <c r="K468" s="2194" t="s">
        <v>1910</v>
      </c>
      <c r="L468" s="2195"/>
      <c r="M468" s="2194" t="s">
        <v>1911</v>
      </c>
      <c r="N468" s="2200" t="s">
        <v>404</v>
      </c>
      <c r="O468" s="1064">
        <f>SUM(O421:O467)</f>
        <v>0</v>
      </c>
    </row>
    <row r="469" spans="1:19" ht="12.75" customHeight="1">
      <c r="A469" s="2213"/>
      <c r="B469" s="2216"/>
      <c r="C469" s="2219"/>
      <c r="D469" s="2216"/>
      <c r="E469" s="2216"/>
      <c r="F469" s="2219"/>
      <c r="G469" s="2196"/>
      <c r="H469" s="2196"/>
      <c r="I469" s="2196"/>
      <c r="J469" s="2197"/>
      <c r="K469" s="2196"/>
      <c r="L469" s="2197"/>
      <c r="M469" s="2196"/>
      <c r="N469" s="2201"/>
      <c r="O469" s="2206">
        <f>IF(O468&gt;0,1,0)</f>
        <v>0</v>
      </c>
    </row>
    <row r="470" spans="1:19" ht="12.75" customHeight="1">
      <c r="A470" s="2214"/>
      <c r="B470" s="2217"/>
      <c r="C470" s="2220"/>
      <c r="D470" s="2217"/>
      <c r="E470" s="2217"/>
      <c r="F470" s="2220"/>
      <c r="G470" s="1059"/>
      <c r="H470" s="1059" t="s">
        <v>405</v>
      </c>
      <c r="I470" s="2198"/>
      <c r="J470" s="2199"/>
      <c r="K470" s="2198"/>
      <c r="L470" s="2199"/>
      <c r="M470" s="2198"/>
      <c r="N470" s="2202"/>
      <c r="O470" s="2206"/>
    </row>
    <row r="471" spans="1:19" ht="9" customHeight="1">
      <c r="A471" s="1093" t="s">
        <v>1558</v>
      </c>
      <c r="B471" s="2184">
        <v>1</v>
      </c>
      <c r="C471" s="2182"/>
      <c r="D471" s="1638"/>
      <c r="E471" s="2180">
        <f>SUM(E418:E467)</f>
        <v>400</v>
      </c>
      <c r="F471" s="2184"/>
      <c r="G471" s="2207">
        <f>SUM(G418:H467)</f>
        <v>123000</v>
      </c>
      <c r="H471" s="2208"/>
      <c r="I471" s="2192">
        <v>1</v>
      </c>
      <c r="J471" s="2185">
        <f>G471*I471</f>
        <v>123000</v>
      </c>
      <c r="K471" s="1057"/>
      <c r="L471" s="1058" t="s">
        <v>193</v>
      </c>
      <c r="M471" s="2285"/>
      <c r="N471" s="2287"/>
      <c r="O471" s="1064">
        <f>IF(M473="",0,1)</f>
        <v>0</v>
      </c>
    </row>
    <row r="472" spans="1:19" ht="9" customHeight="1">
      <c r="A472" s="1094" t="s">
        <v>407</v>
      </c>
      <c r="B472" s="2181"/>
      <c r="C472" s="1641"/>
      <c r="D472" s="1642"/>
      <c r="E472" s="2183"/>
      <c r="F472" s="2181"/>
      <c r="G472" s="2209"/>
      <c r="H472" s="2210"/>
      <c r="I472" s="2177"/>
      <c r="J472" s="2186"/>
      <c r="K472" s="1057" t="str">
        <f>IF('Page 7'!Z345=1,"X",IF('Page 7'!Z348=1,"X",""))</f>
        <v/>
      </c>
      <c r="L472" s="1055" t="s">
        <v>194</v>
      </c>
      <c r="M472" s="2286"/>
      <c r="N472" s="2286"/>
      <c r="O472" s="1064">
        <f>O469-O471</f>
        <v>0</v>
      </c>
    </row>
    <row r="473" spans="1:19" ht="9" customHeight="1">
      <c r="A473" s="2204">
        <f>A420</f>
        <v>0</v>
      </c>
      <c r="B473" s="2184">
        <f>O468</f>
        <v>0</v>
      </c>
      <c r="C473" s="2182"/>
      <c r="D473" s="1638"/>
      <c r="E473" s="2180">
        <f>SUM(E420:E467)</f>
        <v>0</v>
      </c>
      <c r="F473" s="2184"/>
      <c r="G473" s="2188"/>
      <c r="H473" s="2189"/>
      <c r="I473" s="2192" t="e">
        <f>'Final Package Page 7'!$O$23</f>
        <v>#DIV/0!</v>
      </c>
      <c r="J473" s="2185" t="e">
        <f>G473*I473</f>
        <v>#DIV/0!</v>
      </c>
      <c r="K473" s="1057" t="str">
        <f>IF('Page 7'!Z345+'Page 7'!Z348&lt;1,"X","")</f>
        <v>X</v>
      </c>
      <c r="L473" s="1058" t="s">
        <v>193</v>
      </c>
      <c r="M473" s="2193"/>
      <c r="N473" s="2174"/>
      <c r="O473" s="1064">
        <f>IF(N473="",0,1)</f>
        <v>0</v>
      </c>
      <c r="P473" s="1064" t="s">
        <v>418</v>
      </c>
      <c r="Q473" s="1064" t="s">
        <v>2115</v>
      </c>
      <c r="R473" s="1064" t="s">
        <v>2234</v>
      </c>
      <c r="S473" s="1064" t="s">
        <v>2235</v>
      </c>
    </row>
    <row r="474" spans="1:19" ht="9" customHeight="1">
      <c r="A474" s="2205"/>
      <c r="B474" s="2181"/>
      <c r="C474" s="1641"/>
      <c r="D474" s="1642"/>
      <c r="E474" s="2183"/>
      <c r="F474" s="2181"/>
      <c r="G474" s="2190"/>
      <c r="H474" s="2191"/>
      <c r="I474" s="2177"/>
      <c r="J474" s="2186"/>
      <c r="K474" s="1057" t="str">
        <f>IF('Page 7'!Z345=1,"X",IF('Page 7'!Z348=1,"X",""))</f>
        <v/>
      </c>
      <c r="L474" s="1055" t="s">
        <v>194</v>
      </c>
      <c r="M474" s="2175"/>
      <c r="N474" s="2175"/>
      <c r="O474" s="1064">
        <f>O469-O473</f>
        <v>0</v>
      </c>
      <c r="P474" s="1064">
        <f>B473</f>
        <v>0</v>
      </c>
      <c r="Q474" s="1070">
        <f>E473</f>
        <v>0</v>
      </c>
      <c r="R474" s="1070">
        <f>G473</f>
        <v>0</v>
      </c>
      <c r="S474" s="1070" t="e">
        <f>J473</f>
        <v>#DIV/0!</v>
      </c>
    </row>
    <row r="475" spans="1:19" ht="30.75" customHeight="1">
      <c r="A475" s="2203" t="s">
        <v>95</v>
      </c>
      <c r="B475" s="1637"/>
      <c r="C475" s="1637"/>
      <c r="D475" s="1637"/>
      <c r="E475" s="1637"/>
      <c r="F475" s="1637"/>
      <c r="G475" s="1637"/>
      <c r="H475" s="1637"/>
      <c r="I475" s="1637"/>
      <c r="J475" s="1637"/>
      <c r="K475" s="1637"/>
      <c r="L475" s="1637"/>
      <c r="M475" s="1637"/>
      <c r="N475" s="1637"/>
    </row>
    <row r="476" spans="1:19" ht="25.5" customHeight="1">
      <c r="A476" s="2172" t="s">
        <v>77</v>
      </c>
      <c r="B476" s="2173"/>
      <c r="C476" s="2173"/>
      <c r="D476" s="2173"/>
      <c r="E476" s="2173"/>
      <c r="F476" s="2173"/>
      <c r="G476" s="2173"/>
      <c r="H476" s="2173"/>
      <c r="I476" s="2173"/>
      <c r="J476" s="2173"/>
      <c r="K476" s="2173"/>
      <c r="L476" s="2173"/>
      <c r="M476" s="2173"/>
      <c r="N476" s="2173"/>
    </row>
    <row r="477" spans="1:19" ht="15.75">
      <c r="A477" s="1649" t="s">
        <v>1900</v>
      </c>
      <c r="B477" s="1586"/>
      <c r="C477" s="1586"/>
      <c r="D477" s="1586"/>
      <c r="E477" s="1586"/>
      <c r="F477" s="1586"/>
      <c r="G477" s="1586"/>
      <c r="H477" s="1586"/>
      <c r="I477" s="1586"/>
      <c r="J477" s="1586"/>
      <c r="K477" s="1586"/>
      <c r="L477" s="1586"/>
      <c r="M477" s="1586"/>
      <c r="N477" s="1586"/>
    </row>
    <row r="478" spans="1:19" ht="15.75">
      <c r="A478" s="2211" t="s">
        <v>1901</v>
      </c>
      <c r="B478" s="1586"/>
      <c r="C478" s="1586"/>
      <c r="D478" s="1586"/>
      <c r="E478" s="1586"/>
      <c r="F478" s="1586"/>
      <c r="G478" s="1586"/>
      <c r="H478" s="1586"/>
      <c r="I478" s="1586"/>
      <c r="J478" s="1586"/>
      <c r="K478" s="1586"/>
      <c r="L478" s="1586"/>
      <c r="M478" s="1586"/>
      <c r="N478" s="1586"/>
    </row>
    <row r="479" spans="1:19" ht="15.75">
      <c r="A479" s="2211" t="s">
        <v>1902</v>
      </c>
      <c r="B479" s="1586"/>
      <c r="C479" s="1586"/>
      <c r="D479" s="1586"/>
      <c r="E479" s="1586"/>
      <c r="F479" s="1586"/>
      <c r="G479" s="1586"/>
      <c r="H479" s="1586"/>
      <c r="I479" s="1586"/>
      <c r="J479" s="1586"/>
      <c r="K479" s="1586"/>
      <c r="L479" s="1586"/>
      <c r="M479" s="1586"/>
      <c r="N479" s="1586"/>
    </row>
    <row r="480" spans="1:19">
      <c r="A480" s="247"/>
    </row>
    <row r="481" spans="1:15" ht="48.75" customHeight="1">
      <c r="A481" s="1718" t="s">
        <v>1903</v>
      </c>
      <c r="B481" s="1520"/>
      <c r="C481" s="1520"/>
      <c r="D481" s="1520"/>
      <c r="E481" s="1520"/>
      <c r="F481" s="1520"/>
      <c r="G481" s="1520"/>
      <c r="H481" s="1520"/>
      <c r="I481" s="1520"/>
      <c r="J481" s="1520"/>
      <c r="K481" s="1520"/>
      <c r="L481" s="1520"/>
      <c r="M481" s="1520"/>
      <c r="N481" s="1520"/>
    </row>
    <row r="482" spans="1:15" ht="13.5" thickBot="1">
      <c r="G482" s="114" t="s">
        <v>1904</v>
      </c>
      <c r="H482" s="1027"/>
    </row>
    <row r="483" spans="1:15">
      <c r="A483" s="2242" t="s">
        <v>466</v>
      </c>
      <c r="B483" s="2245" t="s">
        <v>1905</v>
      </c>
      <c r="C483" s="2245" t="s">
        <v>1906</v>
      </c>
      <c r="D483" s="2248"/>
      <c r="E483" s="2245" t="s">
        <v>1907</v>
      </c>
      <c r="F483" s="2245" t="s">
        <v>1908</v>
      </c>
      <c r="G483" s="2235" t="s">
        <v>93</v>
      </c>
      <c r="H483" s="2235"/>
      <c r="I483" s="2235" t="s">
        <v>406</v>
      </c>
      <c r="J483" s="2235" t="s">
        <v>1909</v>
      </c>
      <c r="K483" s="2235" t="s">
        <v>1910</v>
      </c>
      <c r="L483" s="1736"/>
      <c r="M483" s="2235" t="s">
        <v>1911</v>
      </c>
      <c r="N483" s="2238" t="s">
        <v>404</v>
      </c>
    </row>
    <row r="484" spans="1:15" ht="12.75" customHeight="1">
      <c r="A484" s="2243"/>
      <c r="B484" s="2246"/>
      <c r="C484" s="2249"/>
      <c r="D484" s="2246"/>
      <c r="E484" s="2246"/>
      <c r="F484" s="2249"/>
      <c r="G484" s="2236"/>
      <c r="H484" s="2236"/>
      <c r="I484" s="2236"/>
      <c r="J484" s="1504"/>
      <c r="K484" s="2236"/>
      <c r="L484" s="1504"/>
      <c r="M484" s="2236"/>
      <c r="N484" s="2239"/>
      <c r="O484" s="1069"/>
    </row>
    <row r="485" spans="1:15">
      <c r="A485" s="2244"/>
      <c r="B485" s="2247"/>
      <c r="C485" s="2241"/>
      <c r="D485" s="2247"/>
      <c r="E485" s="2247"/>
      <c r="F485" s="2241"/>
      <c r="G485" s="1056"/>
      <c r="H485" s="1056" t="s">
        <v>405</v>
      </c>
      <c r="I485" s="2237"/>
      <c r="J485" s="1505"/>
      <c r="K485" s="2237"/>
      <c r="L485" s="1505"/>
      <c r="M485" s="2237"/>
      <c r="N485" s="2234"/>
      <c r="O485" s="1069"/>
    </row>
    <row r="486" spans="1:15" ht="9" customHeight="1">
      <c r="A486" s="1095" t="s">
        <v>1558</v>
      </c>
      <c r="B486" s="2184" t="s">
        <v>1557</v>
      </c>
      <c r="C486" s="1057" t="s">
        <v>1437</v>
      </c>
      <c r="D486" s="1103" t="s">
        <v>193</v>
      </c>
      <c r="E486" s="2180">
        <v>400</v>
      </c>
      <c r="F486" s="2240">
        <v>2</v>
      </c>
      <c r="G486" s="2207">
        <v>123000</v>
      </c>
      <c r="H486" s="2208"/>
      <c r="I486" s="2192">
        <v>1</v>
      </c>
      <c r="J486" s="2185">
        <v>123000</v>
      </c>
      <c r="K486" s="1057" t="s">
        <v>1437</v>
      </c>
      <c r="L486" s="1058" t="s">
        <v>193</v>
      </c>
      <c r="M486" s="2187">
        <v>36525</v>
      </c>
      <c r="N486" s="2233">
        <v>36892</v>
      </c>
    </row>
    <row r="487" spans="1:15" ht="9" customHeight="1">
      <c r="A487" s="1096" t="s">
        <v>407</v>
      </c>
      <c r="B487" s="2181"/>
      <c r="C487" s="1057"/>
      <c r="D487" s="1104" t="s">
        <v>194</v>
      </c>
      <c r="E487" s="2183"/>
      <c r="F487" s="2241"/>
      <c r="G487" s="2209"/>
      <c r="H487" s="2210"/>
      <c r="I487" s="2177"/>
      <c r="J487" s="2186"/>
      <c r="K487" s="1057"/>
      <c r="L487" s="1055" t="s">
        <v>194</v>
      </c>
      <c r="M487" s="2177"/>
      <c r="N487" s="2234"/>
    </row>
    <row r="488" spans="1:15" ht="9" customHeight="1">
      <c r="A488" s="2223"/>
      <c r="B488" s="2225"/>
      <c r="C488" s="1061"/>
      <c r="D488" s="1105" t="s">
        <v>193</v>
      </c>
      <c r="E488" s="2226"/>
      <c r="F488" s="2225"/>
      <c r="G488" s="2227"/>
      <c r="H488" s="2227"/>
      <c r="I488" s="2228"/>
      <c r="J488" s="2227"/>
      <c r="K488" s="2230"/>
      <c r="L488" s="2231"/>
      <c r="M488" s="2232"/>
      <c r="N488" s="2221"/>
    </row>
    <row r="489" spans="1:15" ht="9" customHeight="1">
      <c r="A489" s="2224"/>
      <c r="B489" s="2225"/>
      <c r="C489" s="1061"/>
      <c r="D489" s="1106" t="s">
        <v>194</v>
      </c>
      <c r="E489" s="2226"/>
      <c r="F489" s="2225"/>
      <c r="G489" s="2227"/>
      <c r="H489" s="2227"/>
      <c r="I489" s="2229"/>
      <c r="J489" s="2227"/>
      <c r="K489" s="2231"/>
      <c r="L489" s="2231"/>
      <c r="M489" s="2229"/>
      <c r="N489" s="2222"/>
      <c r="O489" s="1064">
        <f>IF(B488="",0,1)</f>
        <v>0</v>
      </c>
    </row>
    <row r="490" spans="1:15" ht="9" customHeight="1">
      <c r="A490" s="2223"/>
      <c r="B490" s="2225"/>
      <c r="C490" s="1061"/>
      <c r="D490" s="1105" t="s">
        <v>193</v>
      </c>
      <c r="E490" s="2226"/>
      <c r="F490" s="2225"/>
      <c r="G490" s="2227"/>
      <c r="H490" s="2227"/>
      <c r="I490" s="2228"/>
      <c r="J490" s="2227"/>
      <c r="K490" s="2230"/>
      <c r="L490" s="2231"/>
      <c r="M490" s="2232"/>
      <c r="N490" s="2221"/>
    </row>
    <row r="491" spans="1:15" ht="9" customHeight="1">
      <c r="A491" s="2224"/>
      <c r="B491" s="2225"/>
      <c r="C491" s="1061"/>
      <c r="D491" s="1106" t="s">
        <v>194</v>
      </c>
      <c r="E491" s="2226"/>
      <c r="F491" s="2225"/>
      <c r="G491" s="2227"/>
      <c r="H491" s="2227"/>
      <c r="I491" s="2229"/>
      <c r="J491" s="2227"/>
      <c r="K491" s="2231"/>
      <c r="L491" s="2231"/>
      <c r="M491" s="2229"/>
      <c r="N491" s="2222"/>
      <c r="O491" s="1064">
        <f>IF(B490="",0,1)</f>
        <v>0</v>
      </c>
    </row>
    <row r="492" spans="1:15" ht="9" customHeight="1">
      <c r="A492" s="2223"/>
      <c r="B492" s="2225"/>
      <c r="C492" s="1061"/>
      <c r="D492" s="1105" t="s">
        <v>193</v>
      </c>
      <c r="E492" s="2226"/>
      <c r="F492" s="2225"/>
      <c r="G492" s="2227"/>
      <c r="H492" s="2227"/>
      <c r="I492" s="2228"/>
      <c r="J492" s="2227"/>
      <c r="K492" s="2230"/>
      <c r="L492" s="2231"/>
      <c r="M492" s="2232"/>
      <c r="N492" s="2221"/>
    </row>
    <row r="493" spans="1:15" ht="9" customHeight="1">
      <c r="A493" s="2224"/>
      <c r="B493" s="2225"/>
      <c r="C493" s="1061"/>
      <c r="D493" s="1106" t="s">
        <v>194</v>
      </c>
      <c r="E493" s="2226"/>
      <c r="F493" s="2225"/>
      <c r="G493" s="2227"/>
      <c r="H493" s="2227"/>
      <c r="I493" s="2229"/>
      <c r="J493" s="2227"/>
      <c r="K493" s="2231"/>
      <c r="L493" s="2231"/>
      <c r="M493" s="2229"/>
      <c r="N493" s="2222"/>
      <c r="O493" s="1064">
        <f>IF(B492="",0,1)</f>
        <v>0</v>
      </c>
    </row>
    <row r="494" spans="1:15" ht="9" customHeight="1">
      <c r="A494" s="2223"/>
      <c r="B494" s="2225"/>
      <c r="C494" s="1061"/>
      <c r="D494" s="1105" t="s">
        <v>193</v>
      </c>
      <c r="E494" s="2226"/>
      <c r="F494" s="2225"/>
      <c r="G494" s="2227"/>
      <c r="H494" s="2227"/>
      <c r="I494" s="2228"/>
      <c r="J494" s="2227"/>
      <c r="K494" s="2230"/>
      <c r="L494" s="2231"/>
      <c r="M494" s="2232"/>
      <c r="N494" s="2221"/>
    </row>
    <row r="495" spans="1:15" ht="9" customHeight="1">
      <c r="A495" s="2224"/>
      <c r="B495" s="2225"/>
      <c r="C495" s="1061"/>
      <c r="D495" s="1106" t="s">
        <v>194</v>
      </c>
      <c r="E495" s="2226"/>
      <c r="F495" s="2225"/>
      <c r="G495" s="2227"/>
      <c r="H495" s="2227"/>
      <c r="I495" s="2229"/>
      <c r="J495" s="2227"/>
      <c r="K495" s="2231"/>
      <c r="L495" s="2231"/>
      <c r="M495" s="2229"/>
      <c r="N495" s="2222"/>
      <c r="O495" s="1064">
        <f>IF(B494="",0,1)</f>
        <v>0</v>
      </c>
    </row>
    <row r="496" spans="1:15" ht="9" customHeight="1">
      <c r="A496" s="2223"/>
      <c r="B496" s="2225"/>
      <c r="C496" s="1061"/>
      <c r="D496" s="1105" t="s">
        <v>193</v>
      </c>
      <c r="E496" s="2226"/>
      <c r="F496" s="2225"/>
      <c r="G496" s="2227"/>
      <c r="H496" s="2227"/>
      <c r="I496" s="2228"/>
      <c r="J496" s="2227"/>
      <c r="K496" s="2230"/>
      <c r="L496" s="2231"/>
      <c r="M496" s="2232"/>
      <c r="N496" s="2221"/>
    </row>
    <row r="497" spans="1:15" ht="9" customHeight="1">
      <c r="A497" s="2224"/>
      <c r="B497" s="2225"/>
      <c r="C497" s="1061"/>
      <c r="D497" s="1106" t="s">
        <v>194</v>
      </c>
      <c r="E497" s="2226"/>
      <c r="F497" s="2225"/>
      <c r="G497" s="2227"/>
      <c r="H497" s="2227"/>
      <c r="I497" s="2229"/>
      <c r="J497" s="2227"/>
      <c r="K497" s="2231"/>
      <c r="L497" s="2231"/>
      <c r="M497" s="2229"/>
      <c r="N497" s="2222"/>
      <c r="O497" s="1064">
        <f>IF(B496="",0,1)</f>
        <v>0</v>
      </c>
    </row>
    <row r="498" spans="1:15" ht="9" customHeight="1">
      <c r="A498" s="2223"/>
      <c r="B498" s="2225"/>
      <c r="C498" s="1061"/>
      <c r="D498" s="1105" t="s">
        <v>193</v>
      </c>
      <c r="E498" s="2226"/>
      <c r="F498" s="2225"/>
      <c r="G498" s="2227"/>
      <c r="H498" s="2227"/>
      <c r="I498" s="2228"/>
      <c r="J498" s="2227"/>
      <c r="K498" s="2230"/>
      <c r="L498" s="2231"/>
      <c r="M498" s="2232"/>
      <c r="N498" s="2221"/>
    </row>
    <row r="499" spans="1:15" ht="9" customHeight="1">
      <c r="A499" s="2224"/>
      <c r="B499" s="2225"/>
      <c r="C499" s="1061"/>
      <c r="D499" s="1106" t="s">
        <v>194</v>
      </c>
      <c r="E499" s="2226"/>
      <c r="F499" s="2225"/>
      <c r="G499" s="2227"/>
      <c r="H499" s="2227"/>
      <c r="I499" s="2229"/>
      <c r="J499" s="2227"/>
      <c r="K499" s="2231"/>
      <c r="L499" s="2231"/>
      <c r="M499" s="2229"/>
      <c r="N499" s="2222"/>
      <c r="O499" s="1064">
        <f>IF(B498="",0,1)</f>
        <v>0</v>
      </c>
    </row>
    <row r="500" spans="1:15" ht="9" customHeight="1">
      <c r="A500" s="2223"/>
      <c r="B500" s="2225"/>
      <c r="C500" s="1061"/>
      <c r="D500" s="1105" t="s">
        <v>193</v>
      </c>
      <c r="E500" s="2226"/>
      <c r="F500" s="2225"/>
      <c r="G500" s="2227"/>
      <c r="H500" s="2227"/>
      <c r="I500" s="2228"/>
      <c r="J500" s="2227"/>
      <c r="K500" s="2230"/>
      <c r="L500" s="2231"/>
      <c r="M500" s="2232"/>
      <c r="N500" s="2221"/>
    </row>
    <row r="501" spans="1:15" ht="9" customHeight="1">
      <c r="A501" s="2224"/>
      <c r="B501" s="2225"/>
      <c r="C501" s="1061"/>
      <c r="D501" s="1106" t="s">
        <v>194</v>
      </c>
      <c r="E501" s="2226"/>
      <c r="F501" s="2225"/>
      <c r="G501" s="2227"/>
      <c r="H501" s="2227"/>
      <c r="I501" s="2229"/>
      <c r="J501" s="2227"/>
      <c r="K501" s="2231"/>
      <c r="L501" s="2231"/>
      <c r="M501" s="2229"/>
      <c r="N501" s="2222"/>
      <c r="O501" s="1064">
        <f>IF(B500="",0,1)</f>
        <v>0</v>
      </c>
    </row>
    <row r="502" spans="1:15" ht="9" customHeight="1">
      <c r="A502" s="2223"/>
      <c r="B502" s="2225"/>
      <c r="C502" s="1061"/>
      <c r="D502" s="1105" t="s">
        <v>193</v>
      </c>
      <c r="E502" s="2226"/>
      <c r="F502" s="2225"/>
      <c r="G502" s="2227"/>
      <c r="H502" s="2227"/>
      <c r="I502" s="2228"/>
      <c r="J502" s="2227"/>
      <c r="K502" s="2230"/>
      <c r="L502" s="2231"/>
      <c r="M502" s="2232"/>
      <c r="N502" s="2221"/>
    </row>
    <row r="503" spans="1:15" ht="9" customHeight="1">
      <c r="A503" s="2224"/>
      <c r="B503" s="2225"/>
      <c r="C503" s="1061"/>
      <c r="D503" s="1106" t="s">
        <v>194</v>
      </c>
      <c r="E503" s="2226"/>
      <c r="F503" s="2225"/>
      <c r="G503" s="2227"/>
      <c r="H503" s="2227"/>
      <c r="I503" s="2229"/>
      <c r="J503" s="2227"/>
      <c r="K503" s="2231"/>
      <c r="L503" s="2231"/>
      <c r="M503" s="2229"/>
      <c r="N503" s="2222"/>
      <c r="O503" s="1064">
        <f>IF(B502="",0,1)</f>
        <v>0</v>
      </c>
    </row>
    <row r="504" spans="1:15" ht="9" customHeight="1">
      <c r="A504" s="2223"/>
      <c r="B504" s="2225"/>
      <c r="C504" s="1061"/>
      <c r="D504" s="1105" t="s">
        <v>193</v>
      </c>
      <c r="E504" s="2226"/>
      <c r="F504" s="2225"/>
      <c r="G504" s="2227"/>
      <c r="H504" s="2227"/>
      <c r="I504" s="2228"/>
      <c r="J504" s="2227"/>
      <c r="K504" s="2230"/>
      <c r="L504" s="2231"/>
      <c r="M504" s="2232"/>
      <c r="N504" s="2221"/>
    </row>
    <row r="505" spans="1:15" ht="9" customHeight="1">
      <c r="A505" s="2224"/>
      <c r="B505" s="2225"/>
      <c r="C505" s="1061"/>
      <c r="D505" s="1106" t="s">
        <v>194</v>
      </c>
      <c r="E505" s="2226"/>
      <c r="F505" s="2225"/>
      <c r="G505" s="2227"/>
      <c r="H505" s="2227"/>
      <c r="I505" s="2229"/>
      <c r="J505" s="2227"/>
      <c r="K505" s="2231"/>
      <c r="L505" s="2231"/>
      <c r="M505" s="2229"/>
      <c r="N505" s="2222"/>
      <c r="O505" s="1064">
        <f>IF(B504="",0,1)</f>
        <v>0</v>
      </c>
    </row>
    <row r="506" spans="1:15" ht="9" customHeight="1">
      <c r="A506" s="2223"/>
      <c r="B506" s="2225"/>
      <c r="C506" s="1061"/>
      <c r="D506" s="1105" t="s">
        <v>193</v>
      </c>
      <c r="E506" s="2226"/>
      <c r="F506" s="2225"/>
      <c r="G506" s="2227"/>
      <c r="H506" s="2227"/>
      <c r="I506" s="2228"/>
      <c r="J506" s="2227"/>
      <c r="K506" s="2230"/>
      <c r="L506" s="2231"/>
      <c r="M506" s="2232"/>
      <c r="N506" s="2221"/>
    </row>
    <row r="507" spans="1:15" ht="9" customHeight="1">
      <c r="A507" s="2224"/>
      <c r="B507" s="2225"/>
      <c r="C507" s="1061"/>
      <c r="D507" s="1106" t="s">
        <v>194</v>
      </c>
      <c r="E507" s="2226"/>
      <c r="F507" s="2225"/>
      <c r="G507" s="2227"/>
      <c r="H507" s="2227"/>
      <c r="I507" s="2229"/>
      <c r="J507" s="2227"/>
      <c r="K507" s="2231"/>
      <c r="L507" s="2231"/>
      <c r="M507" s="2229"/>
      <c r="N507" s="2222"/>
      <c r="O507" s="1064">
        <f>IF(B506="",0,1)</f>
        <v>0</v>
      </c>
    </row>
    <row r="508" spans="1:15" ht="9" customHeight="1">
      <c r="A508" s="2223"/>
      <c r="B508" s="2225"/>
      <c r="C508" s="1061"/>
      <c r="D508" s="1105" t="s">
        <v>193</v>
      </c>
      <c r="E508" s="2226"/>
      <c r="F508" s="2225"/>
      <c r="G508" s="2227"/>
      <c r="H508" s="2227"/>
      <c r="I508" s="2228"/>
      <c r="J508" s="2227"/>
      <c r="K508" s="2230"/>
      <c r="L508" s="2231"/>
      <c r="M508" s="2232"/>
      <c r="N508" s="2221"/>
    </row>
    <row r="509" spans="1:15" ht="9" customHeight="1">
      <c r="A509" s="2224"/>
      <c r="B509" s="2225"/>
      <c r="C509" s="1061"/>
      <c r="D509" s="1106" t="s">
        <v>194</v>
      </c>
      <c r="E509" s="2226"/>
      <c r="F509" s="2225"/>
      <c r="G509" s="2227"/>
      <c r="H509" s="2227"/>
      <c r="I509" s="2229"/>
      <c r="J509" s="2227"/>
      <c r="K509" s="2231"/>
      <c r="L509" s="2231"/>
      <c r="M509" s="2229"/>
      <c r="N509" s="2222"/>
      <c r="O509" s="1064">
        <f>IF(B508="",0,1)</f>
        <v>0</v>
      </c>
    </row>
    <row r="510" spans="1:15" ht="9" customHeight="1">
      <c r="A510" s="2223"/>
      <c r="B510" s="2225"/>
      <c r="C510" s="1061"/>
      <c r="D510" s="1105" t="s">
        <v>193</v>
      </c>
      <c r="E510" s="2226"/>
      <c r="F510" s="2225"/>
      <c r="G510" s="2227"/>
      <c r="H510" s="2227"/>
      <c r="I510" s="2228"/>
      <c r="J510" s="2227"/>
      <c r="K510" s="2230"/>
      <c r="L510" s="2231"/>
      <c r="M510" s="2232"/>
      <c r="N510" s="2221"/>
    </row>
    <row r="511" spans="1:15" ht="9" customHeight="1">
      <c r="A511" s="2224"/>
      <c r="B511" s="2225"/>
      <c r="C511" s="1061"/>
      <c r="D511" s="1106" t="s">
        <v>194</v>
      </c>
      <c r="E511" s="2226"/>
      <c r="F511" s="2225"/>
      <c r="G511" s="2227"/>
      <c r="H511" s="2227"/>
      <c r="I511" s="2229"/>
      <c r="J511" s="2227"/>
      <c r="K511" s="2231"/>
      <c r="L511" s="2231"/>
      <c r="M511" s="2229"/>
      <c r="N511" s="2222"/>
      <c r="O511" s="1064">
        <f>IF(B510="",0,1)</f>
        <v>0</v>
      </c>
    </row>
    <row r="512" spans="1:15" ht="9" customHeight="1">
      <c r="A512" s="2223"/>
      <c r="B512" s="2225"/>
      <c r="C512" s="1061"/>
      <c r="D512" s="1105" t="s">
        <v>193</v>
      </c>
      <c r="E512" s="2226"/>
      <c r="F512" s="2225"/>
      <c r="G512" s="2227"/>
      <c r="H512" s="2227"/>
      <c r="I512" s="2228"/>
      <c r="J512" s="2227"/>
      <c r="K512" s="2230"/>
      <c r="L512" s="2231"/>
      <c r="M512" s="2232"/>
      <c r="N512" s="2221"/>
    </row>
    <row r="513" spans="1:15" ht="9" customHeight="1">
      <c r="A513" s="2224"/>
      <c r="B513" s="2225"/>
      <c r="C513" s="1061"/>
      <c r="D513" s="1106" t="s">
        <v>194</v>
      </c>
      <c r="E513" s="2226"/>
      <c r="F513" s="2225"/>
      <c r="G513" s="2227"/>
      <c r="H513" s="2227"/>
      <c r="I513" s="2229"/>
      <c r="J513" s="2227"/>
      <c r="K513" s="2231"/>
      <c r="L513" s="2231"/>
      <c r="M513" s="2229"/>
      <c r="N513" s="2222"/>
      <c r="O513" s="1064">
        <f>IF(B512="",0,1)</f>
        <v>0</v>
      </c>
    </row>
    <row r="514" spans="1:15" ht="9" customHeight="1">
      <c r="A514" s="2223"/>
      <c r="B514" s="2225"/>
      <c r="C514" s="1061"/>
      <c r="D514" s="1105" t="s">
        <v>193</v>
      </c>
      <c r="E514" s="2226"/>
      <c r="F514" s="2225"/>
      <c r="G514" s="2227"/>
      <c r="H514" s="2227"/>
      <c r="I514" s="2228"/>
      <c r="J514" s="2227"/>
      <c r="K514" s="2230"/>
      <c r="L514" s="2231"/>
      <c r="M514" s="2232"/>
      <c r="N514" s="2221"/>
    </row>
    <row r="515" spans="1:15" ht="9" customHeight="1">
      <c r="A515" s="2224"/>
      <c r="B515" s="2225"/>
      <c r="C515" s="1061"/>
      <c r="D515" s="1106" t="s">
        <v>194</v>
      </c>
      <c r="E515" s="2226"/>
      <c r="F515" s="2225"/>
      <c r="G515" s="2227"/>
      <c r="H515" s="2227"/>
      <c r="I515" s="2229"/>
      <c r="J515" s="2227"/>
      <c r="K515" s="2231"/>
      <c r="L515" s="2231"/>
      <c r="M515" s="2229"/>
      <c r="N515" s="2222"/>
      <c r="O515" s="1064">
        <f>IF(B514="",0,1)</f>
        <v>0</v>
      </c>
    </row>
    <row r="516" spans="1:15" ht="9" customHeight="1">
      <c r="A516" s="2223"/>
      <c r="B516" s="2225"/>
      <c r="C516" s="1061"/>
      <c r="D516" s="1105" t="s">
        <v>193</v>
      </c>
      <c r="E516" s="2226"/>
      <c r="F516" s="2225"/>
      <c r="G516" s="2227"/>
      <c r="H516" s="2227"/>
      <c r="I516" s="2228"/>
      <c r="J516" s="2227"/>
      <c r="K516" s="2230"/>
      <c r="L516" s="2231"/>
      <c r="M516" s="2232"/>
      <c r="N516" s="2221"/>
    </row>
    <row r="517" spans="1:15" ht="9" customHeight="1">
      <c r="A517" s="2224"/>
      <c r="B517" s="2225"/>
      <c r="C517" s="1061"/>
      <c r="D517" s="1106" t="s">
        <v>194</v>
      </c>
      <c r="E517" s="2226"/>
      <c r="F517" s="2225"/>
      <c r="G517" s="2227"/>
      <c r="H517" s="2227"/>
      <c r="I517" s="2229"/>
      <c r="J517" s="2227"/>
      <c r="K517" s="2231"/>
      <c r="L517" s="2231"/>
      <c r="M517" s="2229"/>
      <c r="N517" s="2222"/>
      <c r="O517" s="1064">
        <f>IF(B516="",0,1)</f>
        <v>0</v>
      </c>
    </row>
    <row r="518" spans="1:15" ht="9" customHeight="1">
      <c r="A518" s="2223"/>
      <c r="B518" s="2225"/>
      <c r="C518" s="1061"/>
      <c r="D518" s="1105" t="s">
        <v>193</v>
      </c>
      <c r="E518" s="2226"/>
      <c r="F518" s="2225"/>
      <c r="G518" s="2227"/>
      <c r="H518" s="2227"/>
      <c r="I518" s="2228"/>
      <c r="J518" s="2227"/>
      <c r="K518" s="2230"/>
      <c r="L518" s="2231"/>
      <c r="M518" s="2232"/>
      <c r="N518" s="2221"/>
    </row>
    <row r="519" spans="1:15" ht="9" customHeight="1">
      <c r="A519" s="2224"/>
      <c r="B519" s="2225"/>
      <c r="C519" s="1061"/>
      <c r="D519" s="1106" t="s">
        <v>194</v>
      </c>
      <c r="E519" s="2226"/>
      <c r="F519" s="2225"/>
      <c r="G519" s="2227"/>
      <c r="H519" s="2227"/>
      <c r="I519" s="2229"/>
      <c r="J519" s="2227"/>
      <c r="K519" s="2231"/>
      <c r="L519" s="2231"/>
      <c r="M519" s="2229"/>
      <c r="N519" s="2222"/>
      <c r="O519" s="1064">
        <f>IF(B518="",0,1)</f>
        <v>0</v>
      </c>
    </row>
    <row r="520" spans="1:15" ht="9" customHeight="1">
      <c r="A520" s="2223"/>
      <c r="B520" s="2225"/>
      <c r="C520" s="1061"/>
      <c r="D520" s="1105" t="s">
        <v>193</v>
      </c>
      <c r="E520" s="2226"/>
      <c r="F520" s="2225"/>
      <c r="G520" s="2227"/>
      <c r="H520" s="2227"/>
      <c r="I520" s="2228"/>
      <c r="J520" s="2227"/>
      <c r="K520" s="2230"/>
      <c r="L520" s="2231"/>
      <c r="M520" s="2232"/>
      <c r="N520" s="2221"/>
    </row>
    <row r="521" spans="1:15" ht="9" customHeight="1">
      <c r="A521" s="2224"/>
      <c r="B521" s="2225"/>
      <c r="C521" s="1061"/>
      <c r="D521" s="1106" t="s">
        <v>194</v>
      </c>
      <c r="E521" s="2226"/>
      <c r="F521" s="2225"/>
      <c r="G521" s="2227"/>
      <c r="H521" s="2227"/>
      <c r="I521" s="2229"/>
      <c r="J521" s="2227"/>
      <c r="K521" s="2231"/>
      <c r="L521" s="2231"/>
      <c r="M521" s="2229"/>
      <c r="N521" s="2222"/>
      <c r="O521" s="1064">
        <f>IF(B520="",0,1)</f>
        <v>0</v>
      </c>
    </row>
    <row r="522" spans="1:15" ht="9" customHeight="1">
      <c r="A522" s="2223"/>
      <c r="B522" s="2225"/>
      <c r="C522" s="1061"/>
      <c r="D522" s="1105" t="s">
        <v>193</v>
      </c>
      <c r="E522" s="2226"/>
      <c r="F522" s="2225"/>
      <c r="G522" s="2227"/>
      <c r="H522" s="2227"/>
      <c r="I522" s="2228"/>
      <c r="J522" s="2227"/>
      <c r="K522" s="2230"/>
      <c r="L522" s="2231"/>
      <c r="M522" s="2232"/>
      <c r="N522" s="2221"/>
    </row>
    <row r="523" spans="1:15" ht="9" customHeight="1">
      <c r="A523" s="2224"/>
      <c r="B523" s="2225"/>
      <c r="C523" s="1061"/>
      <c r="D523" s="1106" t="s">
        <v>194</v>
      </c>
      <c r="E523" s="2226"/>
      <c r="F523" s="2225"/>
      <c r="G523" s="2227"/>
      <c r="H523" s="2227"/>
      <c r="I523" s="2229"/>
      <c r="J523" s="2227"/>
      <c r="K523" s="2231"/>
      <c r="L523" s="2231"/>
      <c r="M523" s="2229"/>
      <c r="N523" s="2222"/>
      <c r="O523" s="1064">
        <f>IF(B522="",0,1)</f>
        <v>0</v>
      </c>
    </row>
    <row r="524" spans="1:15" ht="9" customHeight="1">
      <c r="A524" s="2223"/>
      <c r="B524" s="2225"/>
      <c r="C524" s="1061"/>
      <c r="D524" s="1105" t="s">
        <v>193</v>
      </c>
      <c r="E524" s="2226"/>
      <c r="F524" s="2225"/>
      <c r="G524" s="2227"/>
      <c r="H524" s="2227"/>
      <c r="I524" s="2228"/>
      <c r="J524" s="2227"/>
      <c r="K524" s="2230"/>
      <c r="L524" s="2231"/>
      <c r="M524" s="2232"/>
      <c r="N524" s="2221"/>
    </row>
    <row r="525" spans="1:15" ht="9" customHeight="1">
      <c r="A525" s="2224"/>
      <c r="B525" s="2225"/>
      <c r="C525" s="1061"/>
      <c r="D525" s="1106" t="s">
        <v>194</v>
      </c>
      <c r="E525" s="2226"/>
      <c r="F525" s="2225"/>
      <c r="G525" s="2227"/>
      <c r="H525" s="2227"/>
      <c r="I525" s="2229"/>
      <c r="J525" s="2227"/>
      <c r="K525" s="2231"/>
      <c r="L525" s="2231"/>
      <c r="M525" s="2229"/>
      <c r="N525" s="2222"/>
      <c r="O525" s="1064">
        <f>IF(B524="",0,1)</f>
        <v>0</v>
      </c>
    </row>
    <row r="526" spans="1:15" ht="9" customHeight="1">
      <c r="A526" s="2223"/>
      <c r="B526" s="2225"/>
      <c r="C526" s="1061"/>
      <c r="D526" s="1105" t="s">
        <v>193</v>
      </c>
      <c r="E526" s="2226"/>
      <c r="F526" s="2225"/>
      <c r="G526" s="2227"/>
      <c r="H526" s="2227"/>
      <c r="I526" s="2228"/>
      <c r="J526" s="2227"/>
      <c r="K526" s="2230"/>
      <c r="L526" s="2231"/>
      <c r="M526" s="2232"/>
      <c r="N526" s="2221"/>
    </row>
    <row r="527" spans="1:15" ht="9" customHeight="1">
      <c r="A527" s="2224"/>
      <c r="B527" s="2225"/>
      <c r="C527" s="1061"/>
      <c r="D527" s="1106" t="s">
        <v>194</v>
      </c>
      <c r="E527" s="2226"/>
      <c r="F527" s="2225"/>
      <c r="G527" s="2227"/>
      <c r="H527" s="2227"/>
      <c r="I527" s="2229"/>
      <c r="J527" s="2227"/>
      <c r="K527" s="2231"/>
      <c r="L527" s="2231"/>
      <c r="M527" s="2229"/>
      <c r="N527" s="2222"/>
      <c r="O527" s="1064">
        <f>IF(B526="",0,1)</f>
        <v>0</v>
      </c>
    </row>
    <row r="528" spans="1:15" ht="9" customHeight="1">
      <c r="A528" s="2223"/>
      <c r="B528" s="2225"/>
      <c r="C528" s="1061"/>
      <c r="D528" s="1105" t="s">
        <v>193</v>
      </c>
      <c r="E528" s="2226"/>
      <c r="F528" s="2225"/>
      <c r="G528" s="2227"/>
      <c r="H528" s="2227"/>
      <c r="I528" s="2228"/>
      <c r="J528" s="2227"/>
      <c r="K528" s="2230"/>
      <c r="L528" s="2231"/>
      <c r="M528" s="2232"/>
      <c r="N528" s="2221"/>
    </row>
    <row r="529" spans="1:19" ht="9" customHeight="1">
      <c r="A529" s="2224"/>
      <c r="B529" s="2225"/>
      <c r="C529" s="1061"/>
      <c r="D529" s="1106" t="s">
        <v>194</v>
      </c>
      <c r="E529" s="2226"/>
      <c r="F529" s="2225"/>
      <c r="G529" s="2227"/>
      <c r="H529" s="2227"/>
      <c r="I529" s="2229"/>
      <c r="J529" s="2227"/>
      <c r="K529" s="2231"/>
      <c r="L529" s="2231"/>
      <c r="M529" s="2229"/>
      <c r="N529" s="2222"/>
      <c r="O529" s="1064">
        <f>IF(B528="",0,1)</f>
        <v>0</v>
      </c>
    </row>
    <row r="530" spans="1:19" ht="9" customHeight="1">
      <c r="A530" s="2223"/>
      <c r="B530" s="2225"/>
      <c r="C530" s="1061"/>
      <c r="D530" s="1105" t="s">
        <v>193</v>
      </c>
      <c r="E530" s="2226"/>
      <c r="F530" s="2225"/>
      <c r="G530" s="2227"/>
      <c r="H530" s="2227"/>
      <c r="I530" s="2228"/>
      <c r="J530" s="2227"/>
      <c r="K530" s="2230"/>
      <c r="L530" s="2231"/>
      <c r="M530" s="2232"/>
      <c r="N530" s="2221"/>
    </row>
    <row r="531" spans="1:19" ht="9" customHeight="1">
      <c r="A531" s="2224"/>
      <c r="B531" s="2225"/>
      <c r="C531" s="1061"/>
      <c r="D531" s="1106" t="s">
        <v>194</v>
      </c>
      <c r="E531" s="2226"/>
      <c r="F531" s="2225"/>
      <c r="G531" s="2227"/>
      <c r="H531" s="2227"/>
      <c r="I531" s="2229"/>
      <c r="J531" s="2227"/>
      <c r="K531" s="2231"/>
      <c r="L531" s="2231"/>
      <c r="M531" s="2229"/>
      <c r="N531" s="2222"/>
      <c r="O531" s="1064">
        <f>IF(B530="",0,1)</f>
        <v>0</v>
      </c>
    </row>
    <row r="532" spans="1:19" ht="9" customHeight="1">
      <c r="A532" s="2223"/>
      <c r="B532" s="2225"/>
      <c r="C532" s="1061"/>
      <c r="D532" s="1105" t="s">
        <v>193</v>
      </c>
      <c r="E532" s="2226"/>
      <c r="F532" s="2225"/>
      <c r="G532" s="2227"/>
      <c r="H532" s="2227"/>
      <c r="I532" s="2228"/>
      <c r="J532" s="2227"/>
      <c r="K532" s="2230"/>
      <c r="L532" s="2231"/>
      <c r="M532" s="2232"/>
      <c r="N532" s="2221"/>
    </row>
    <row r="533" spans="1:19" ht="9" customHeight="1">
      <c r="A533" s="2224"/>
      <c r="B533" s="2225"/>
      <c r="C533" s="1061"/>
      <c r="D533" s="1106" t="s">
        <v>194</v>
      </c>
      <c r="E533" s="2226"/>
      <c r="F533" s="2225"/>
      <c r="G533" s="2227"/>
      <c r="H533" s="2227"/>
      <c r="I533" s="2229"/>
      <c r="J533" s="2227"/>
      <c r="K533" s="2231"/>
      <c r="L533" s="2231"/>
      <c r="M533" s="2229"/>
      <c r="N533" s="2222"/>
      <c r="O533" s="1064">
        <f>IF(B532="",0,1)</f>
        <v>0</v>
      </c>
    </row>
    <row r="534" spans="1:19" ht="9" customHeight="1">
      <c r="A534" s="2223"/>
      <c r="B534" s="2225"/>
      <c r="C534" s="1061"/>
      <c r="D534" s="1105" t="s">
        <v>193</v>
      </c>
      <c r="E534" s="2226"/>
      <c r="F534" s="2225"/>
      <c r="G534" s="2227"/>
      <c r="H534" s="2227"/>
      <c r="I534" s="2228"/>
      <c r="J534" s="2227"/>
      <c r="K534" s="2230"/>
      <c r="L534" s="2231"/>
      <c r="M534" s="2232"/>
      <c r="N534" s="2221"/>
    </row>
    <row r="535" spans="1:19" ht="9" customHeight="1" thickBot="1">
      <c r="A535" s="2224"/>
      <c r="B535" s="2225"/>
      <c r="C535" s="1061"/>
      <c r="D535" s="1106" t="s">
        <v>194</v>
      </c>
      <c r="E535" s="2226"/>
      <c r="F535" s="2225"/>
      <c r="G535" s="2227"/>
      <c r="H535" s="2227"/>
      <c r="I535" s="2229"/>
      <c r="J535" s="2227"/>
      <c r="K535" s="2231"/>
      <c r="L535" s="2231"/>
      <c r="M535" s="2229"/>
      <c r="N535" s="2222"/>
      <c r="O535" s="1064">
        <f>IF(B534="",0,1)</f>
        <v>0</v>
      </c>
    </row>
    <row r="536" spans="1:19">
      <c r="A536" s="2212" t="s">
        <v>466</v>
      </c>
      <c r="B536" s="2215" t="s">
        <v>2311</v>
      </c>
      <c r="C536" s="2215"/>
      <c r="D536" s="2218"/>
      <c r="E536" s="2215" t="s">
        <v>94</v>
      </c>
      <c r="F536" s="2215"/>
      <c r="G536" s="2194" t="s">
        <v>93</v>
      </c>
      <c r="H536" s="2194"/>
      <c r="I536" s="2194" t="s">
        <v>406</v>
      </c>
      <c r="J536" s="2194" t="s">
        <v>1909</v>
      </c>
      <c r="K536" s="2194" t="s">
        <v>1910</v>
      </c>
      <c r="L536" s="2195"/>
      <c r="M536" s="2194" t="s">
        <v>1911</v>
      </c>
      <c r="N536" s="2200" t="s">
        <v>404</v>
      </c>
      <c r="O536" s="1064">
        <f>SUM(O489:O535)</f>
        <v>0</v>
      </c>
    </row>
    <row r="537" spans="1:19" ht="12.75" customHeight="1">
      <c r="A537" s="2213"/>
      <c r="B537" s="2216"/>
      <c r="C537" s="2219"/>
      <c r="D537" s="2216"/>
      <c r="E537" s="2216"/>
      <c r="F537" s="2219"/>
      <c r="G537" s="2196"/>
      <c r="H537" s="2196"/>
      <c r="I537" s="2196"/>
      <c r="J537" s="2197"/>
      <c r="K537" s="2196"/>
      <c r="L537" s="2197"/>
      <c r="M537" s="2196"/>
      <c r="N537" s="2201"/>
      <c r="O537" s="2206">
        <f>IF(O536&gt;0,1,0)</f>
        <v>0</v>
      </c>
    </row>
    <row r="538" spans="1:19" ht="12.75" customHeight="1">
      <c r="A538" s="2214"/>
      <c r="B538" s="2217"/>
      <c r="C538" s="2220"/>
      <c r="D538" s="2217"/>
      <c r="E538" s="2217"/>
      <c r="F538" s="2220"/>
      <c r="G538" s="1059"/>
      <c r="H538" s="1059" t="s">
        <v>405</v>
      </c>
      <c r="I538" s="2198"/>
      <c r="J538" s="2199"/>
      <c r="K538" s="2198"/>
      <c r="L538" s="2199"/>
      <c r="M538" s="2198"/>
      <c r="N538" s="2202"/>
      <c r="O538" s="2206"/>
    </row>
    <row r="539" spans="1:19" ht="9" customHeight="1">
      <c r="A539" s="1093" t="s">
        <v>1558</v>
      </c>
      <c r="B539" s="2184">
        <v>1</v>
      </c>
      <c r="C539" s="2182"/>
      <c r="D539" s="1638"/>
      <c r="E539" s="2180">
        <f>SUM(E486:E535)</f>
        <v>400</v>
      </c>
      <c r="F539" s="2184"/>
      <c r="G539" s="2207">
        <f>SUM(G486:H535)</f>
        <v>123000</v>
      </c>
      <c r="H539" s="2208"/>
      <c r="I539" s="2192">
        <v>1</v>
      </c>
      <c r="J539" s="2185">
        <f>G539*I539</f>
        <v>123000</v>
      </c>
      <c r="K539" s="1057"/>
      <c r="L539" s="1058" t="s">
        <v>193</v>
      </c>
      <c r="M539" s="2285"/>
      <c r="N539" s="2287"/>
      <c r="O539" s="1064">
        <f>IF(M541="",0,1)</f>
        <v>0</v>
      </c>
    </row>
    <row r="540" spans="1:19" ht="9" customHeight="1">
      <c r="A540" s="1094" t="s">
        <v>407</v>
      </c>
      <c r="B540" s="2181"/>
      <c r="C540" s="1641"/>
      <c r="D540" s="1642"/>
      <c r="E540" s="2183"/>
      <c r="F540" s="2181"/>
      <c r="G540" s="2209"/>
      <c r="H540" s="2210"/>
      <c r="I540" s="2177"/>
      <c r="J540" s="2186"/>
      <c r="K540" s="1057" t="str">
        <f>IF('Page 7'!Z396=1,"X",IF('Page 7'!Z399=1,"X",""))</f>
        <v/>
      </c>
      <c r="L540" s="1055" t="s">
        <v>194</v>
      </c>
      <c r="M540" s="2286"/>
      <c r="N540" s="2286"/>
      <c r="O540" s="1064">
        <f>O537-O539</f>
        <v>0</v>
      </c>
    </row>
    <row r="541" spans="1:19" ht="9" customHeight="1">
      <c r="A541" s="2204">
        <f>A488</f>
        <v>0</v>
      </c>
      <c r="B541" s="2184">
        <f>O536</f>
        <v>0</v>
      </c>
      <c r="C541" s="2182"/>
      <c r="D541" s="1638"/>
      <c r="E541" s="2180">
        <f>SUM(E488:E535)</f>
        <v>0</v>
      </c>
      <c r="F541" s="2184"/>
      <c r="G541" s="2188"/>
      <c r="H541" s="2189"/>
      <c r="I541" s="2192" t="e">
        <f>'Final Package Page 7'!$O$23</f>
        <v>#DIV/0!</v>
      </c>
      <c r="J541" s="2185" t="e">
        <f>G541*I541</f>
        <v>#DIV/0!</v>
      </c>
      <c r="K541" s="1057" t="str">
        <f>IF('Page 7'!Z396+'Page 7'!Z399&lt;1,"X","")</f>
        <v>X</v>
      </c>
      <c r="L541" s="1058" t="s">
        <v>193</v>
      </c>
      <c r="M541" s="2193"/>
      <c r="N541" s="2174"/>
      <c r="O541" s="1064">
        <f>IF(N541="",0,1)</f>
        <v>0</v>
      </c>
      <c r="P541" s="1064" t="s">
        <v>418</v>
      </c>
      <c r="Q541" s="1064" t="s">
        <v>2115</v>
      </c>
      <c r="R541" s="1064" t="s">
        <v>2234</v>
      </c>
      <c r="S541" s="1064" t="s">
        <v>2235</v>
      </c>
    </row>
    <row r="542" spans="1:19" ht="9" customHeight="1">
      <c r="A542" s="2205"/>
      <c r="B542" s="2181"/>
      <c r="C542" s="1641"/>
      <c r="D542" s="1642"/>
      <c r="E542" s="2183"/>
      <c r="F542" s="2181"/>
      <c r="G542" s="2190"/>
      <c r="H542" s="2191"/>
      <c r="I542" s="2177"/>
      <c r="J542" s="2186"/>
      <c r="K542" s="1057" t="str">
        <f>IF('Page 7'!Z396=1,"X",IF('Page 7'!Z399=1,"X",""))</f>
        <v/>
      </c>
      <c r="L542" s="1055" t="s">
        <v>194</v>
      </c>
      <c r="M542" s="2175"/>
      <c r="N542" s="2175"/>
      <c r="O542" s="1064">
        <f>O537-O541</f>
        <v>0</v>
      </c>
      <c r="P542" s="1064">
        <f>B541</f>
        <v>0</v>
      </c>
      <c r="Q542" s="1070">
        <f>E541</f>
        <v>0</v>
      </c>
      <c r="R542" s="1070">
        <f>G541</f>
        <v>0</v>
      </c>
      <c r="S542" s="1070" t="e">
        <f>J541</f>
        <v>#DIV/0!</v>
      </c>
    </row>
    <row r="543" spans="1:19" ht="30.75" customHeight="1">
      <c r="A543" s="2203" t="s">
        <v>95</v>
      </c>
      <c r="B543" s="1637"/>
      <c r="C543" s="1637"/>
      <c r="D543" s="1637"/>
      <c r="E543" s="1637"/>
      <c r="F543" s="1637"/>
      <c r="G543" s="1637"/>
      <c r="H543" s="1637"/>
      <c r="I543" s="1637"/>
      <c r="J543" s="1637"/>
      <c r="K543" s="1637"/>
      <c r="L543" s="1637"/>
      <c r="M543" s="1637"/>
      <c r="N543" s="1637"/>
    </row>
    <row r="544" spans="1:19" ht="25.5" customHeight="1">
      <c r="A544" s="2172" t="s">
        <v>78</v>
      </c>
      <c r="B544" s="2173"/>
      <c r="C544" s="2173"/>
      <c r="D544" s="2173"/>
      <c r="E544" s="2173"/>
      <c r="F544" s="2173"/>
      <c r="G544" s="2173"/>
      <c r="H544" s="2173"/>
      <c r="I544" s="2173"/>
      <c r="J544" s="2173"/>
      <c r="K544" s="2173"/>
      <c r="L544" s="2173"/>
      <c r="M544" s="2173"/>
      <c r="N544" s="2173"/>
    </row>
    <row r="545" spans="1:15" ht="15.75">
      <c r="A545" s="1649" t="s">
        <v>1900</v>
      </c>
      <c r="B545" s="1586"/>
      <c r="C545" s="1586"/>
      <c r="D545" s="1586"/>
      <c r="E545" s="1586"/>
      <c r="F545" s="1586"/>
      <c r="G545" s="1586"/>
      <c r="H545" s="1586"/>
      <c r="I545" s="1586"/>
      <c r="J545" s="1586"/>
      <c r="K545" s="1586"/>
      <c r="L545" s="1586"/>
      <c r="M545" s="1586"/>
      <c r="N545" s="1586"/>
    </row>
    <row r="546" spans="1:15" ht="15.75">
      <c r="A546" s="2211" t="s">
        <v>1901</v>
      </c>
      <c r="B546" s="1586"/>
      <c r="C546" s="1586"/>
      <c r="D546" s="1586"/>
      <c r="E546" s="1586"/>
      <c r="F546" s="1586"/>
      <c r="G546" s="1586"/>
      <c r="H546" s="1586"/>
      <c r="I546" s="1586"/>
      <c r="J546" s="1586"/>
      <c r="K546" s="1586"/>
      <c r="L546" s="1586"/>
      <c r="M546" s="1586"/>
      <c r="N546" s="1586"/>
    </row>
    <row r="547" spans="1:15" ht="15.75">
      <c r="A547" s="2211" t="s">
        <v>1902</v>
      </c>
      <c r="B547" s="1586"/>
      <c r="C547" s="1586"/>
      <c r="D547" s="1586"/>
      <c r="E547" s="1586"/>
      <c r="F547" s="1586"/>
      <c r="G547" s="1586"/>
      <c r="H547" s="1586"/>
      <c r="I547" s="1586"/>
      <c r="J547" s="1586"/>
      <c r="K547" s="1586"/>
      <c r="L547" s="1586"/>
      <c r="M547" s="1586"/>
      <c r="N547" s="1586"/>
    </row>
    <row r="548" spans="1:15">
      <c r="A548" s="247"/>
    </row>
    <row r="549" spans="1:15" ht="48.75" customHeight="1">
      <c r="A549" s="1718" t="s">
        <v>1903</v>
      </c>
      <c r="B549" s="1520"/>
      <c r="C549" s="1520"/>
      <c r="D549" s="1520"/>
      <c r="E549" s="1520"/>
      <c r="F549" s="1520"/>
      <c r="G549" s="1520"/>
      <c r="H549" s="1520"/>
      <c r="I549" s="1520"/>
      <c r="J549" s="1520"/>
      <c r="K549" s="1520"/>
      <c r="L549" s="1520"/>
      <c r="M549" s="1520"/>
      <c r="N549" s="1520"/>
    </row>
    <row r="550" spans="1:15" ht="13.5" thickBot="1">
      <c r="G550" s="114" t="s">
        <v>1904</v>
      </c>
      <c r="H550" s="1027"/>
    </row>
    <row r="551" spans="1:15">
      <c r="A551" s="2242" t="s">
        <v>466</v>
      </c>
      <c r="B551" s="2245" t="s">
        <v>1905</v>
      </c>
      <c r="C551" s="2245" t="s">
        <v>1906</v>
      </c>
      <c r="D551" s="2248"/>
      <c r="E551" s="2245" t="s">
        <v>1907</v>
      </c>
      <c r="F551" s="2245" t="s">
        <v>1908</v>
      </c>
      <c r="G551" s="2235" t="s">
        <v>93</v>
      </c>
      <c r="H551" s="2235"/>
      <c r="I551" s="2235" t="s">
        <v>406</v>
      </c>
      <c r="J551" s="2235" t="s">
        <v>1909</v>
      </c>
      <c r="K551" s="2235" t="s">
        <v>1910</v>
      </c>
      <c r="L551" s="1736"/>
      <c r="M551" s="2235" t="s">
        <v>1911</v>
      </c>
      <c r="N551" s="2238" t="s">
        <v>404</v>
      </c>
    </row>
    <row r="552" spans="1:15" ht="12.75" customHeight="1">
      <c r="A552" s="2243"/>
      <c r="B552" s="2246"/>
      <c r="C552" s="2249"/>
      <c r="D552" s="2246"/>
      <c r="E552" s="2246"/>
      <c r="F552" s="2249"/>
      <c r="G552" s="2236"/>
      <c r="H552" s="2236"/>
      <c r="I552" s="2236"/>
      <c r="J552" s="1504"/>
      <c r="K552" s="2236"/>
      <c r="L552" s="1504"/>
      <c r="M552" s="2236"/>
      <c r="N552" s="2239"/>
      <c r="O552" s="1069"/>
    </row>
    <row r="553" spans="1:15">
      <c r="A553" s="2244"/>
      <c r="B553" s="2247"/>
      <c r="C553" s="2241"/>
      <c r="D553" s="2247"/>
      <c r="E553" s="2247"/>
      <c r="F553" s="2241"/>
      <c r="G553" s="1056"/>
      <c r="H553" s="1056" t="s">
        <v>405</v>
      </c>
      <c r="I553" s="2237"/>
      <c r="J553" s="1505"/>
      <c r="K553" s="2237"/>
      <c r="L553" s="1505"/>
      <c r="M553" s="2237"/>
      <c r="N553" s="2234"/>
      <c r="O553" s="1069"/>
    </row>
    <row r="554" spans="1:15" ht="9" customHeight="1">
      <c r="A554" s="1095" t="s">
        <v>1558</v>
      </c>
      <c r="B554" s="2184" t="s">
        <v>1557</v>
      </c>
      <c r="C554" s="1057" t="s">
        <v>1437</v>
      </c>
      <c r="D554" s="1103" t="s">
        <v>193</v>
      </c>
      <c r="E554" s="2180">
        <v>400</v>
      </c>
      <c r="F554" s="2240">
        <v>2</v>
      </c>
      <c r="G554" s="2207">
        <v>123000</v>
      </c>
      <c r="H554" s="2208"/>
      <c r="I554" s="2192">
        <v>1</v>
      </c>
      <c r="J554" s="2185">
        <v>123000</v>
      </c>
      <c r="K554" s="1057" t="s">
        <v>1437</v>
      </c>
      <c r="L554" s="1058" t="s">
        <v>193</v>
      </c>
      <c r="M554" s="2187">
        <v>36525</v>
      </c>
      <c r="N554" s="2233">
        <v>36892</v>
      </c>
    </row>
    <row r="555" spans="1:15" ht="9" customHeight="1">
      <c r="A555" s="1096" t="s">
        <v>407</v>
      </c>
      <c r="B555" s="2181"/>
      <c r="C555" s="1057"/>
      <c r="D555" s="1104" t="s">
        <v>194</v>
      </c>
      <c r="E555" s="2183"/>
      <c r="F555" s="2241"/>
      <c r="G555" s="2209"/>
      <c r="H555" s="2210"/>
      <c r="I555" s="2177"/>
      <c r="J555" s="2186"/>
      <c r="K555" s="1057"/>
      <c r="L555" s="1055" t="s">
        <v>194</v>
      </c>
      <c r="M555" s="2177"/>
      <c r="N555" s="2234"/>
    </row>
    <row r="556" spans="1:15" ht="9" customHeight="1">
      <c r="A556" s="2223"/>
      <c r="B556" s="2225"/>
      <c r="C556" s="1061"/>
      <c r="D556" s="1105" t="s">
        <v>193</v>
      </c>
      <c r="E556" s="2226"/>
      <c r="F556" s="2225"/>
      <c r="G556" s="2227"/>
      <c r="H556" s="2227"/>
      <c r="I556" s="2228"/>
      <c r="J556" s="2227"/>
      <c r="K556" s="2230"/>
      <c r="L556" s="2231"/>
      <c r="M556" s="2232"/>
      <c r="N556" s="2221"/>
    </row>
    <row r="557" spans="1:15" ht="9" customHeight="1">
      <c r="A557" s="2224"/>
      <c r="B557" s="2225"/>
      <c r="C557" s="1061"/>
      <c r="D557" s="1106" t="s">
        <v>194</v>
      </c>
      <c r="E557" s="2226"/>
      <c r="F557" s="2225"/>
      <c r="G557" s="2227"/>
      <c r="H557" s="2227"/>
      <c r="I557" s="2229"/>
      <c r="J557" s="2227"/>
      <c r="K557" s="2231"/>
      <c r="L557" s="2231"/>
      <c r="M557" s="2229"/>
      <c r="N557" s="2222"/>
      <c r="O557" s="1064">
        <f>IF(B556="",0,1)</f>
        <v>0</v>
      </c>
    </row>
    <row r="558" spans="1:15" ht="9" customHeight="1">
      <c r="A558" s="2223"/>
      <c r="B558" s="2225"/>
      <c r="C558" s="1061"/>
      <c r="D558" s="1105" t="s">
        <v>193</v>
      </c>
      <c r="E558" s="2226"/>
      <c r="F558" s="2225"/>
      <c r="G558" s="2227"/>
      <c r="H558" s="2227"/>
      <c r="I558" s="2228"/>
      <c r="J558" s="2227"/>
      <c r="K558" s="2230"/>
      <c r="L558" s="2231"/>
      <c r="M558" s="2232"/>
      <c r="N558" s="2221"/>
    </row>
    <row r="559" spans="1:15" ht="9" customHeight="1">
      <c r="A559" s="2224"/>
      <c r="B559" s="2225"/>
      <c r="C559" s="1061"/>
      <c r="D559" s="1106" t="s">
        <v>194</v>
      </c>
      <c r="E559" s="2226"/>
      <c r="F559" s="2225"/>
      <c r="G559" s="2227"/>
      <c r="H559" s="2227"/>
      <c r="I559" s="2229"/>
      <c r="J559" s="2227"/>
      <c r="K559" s="2231"/>
      <c r="L559" s="2231"/>
      <c r="M559" s="2229"/>
      <c r="N559" s="2222"/>
      <c r="O559" s="1064">
        <f>IF(B558="",0,1)</f>
        <v>0</v>
      </c>
    </row>
    <row r="560" spans="1:15" ht="9" customHeight="1">
      <c r="A560" s="2223"/>
      <c r="B560" s="2225"/>
      <c r="C560" s="1061"/>
      <c r="D560" s="1105" t="s">
        <v>193</v>
      </c>
      <c r="E560" s="2226"/>
      <c r="F560" s="2225"/>
      <c r="G560" s="2227"/>
      <c r="H560" s="2227"/>
      <c r="I560" s="2228"/>
      <c r="J560" s="2227"/>
      <c r="K560" s="2230"/>
      <c r="L560" s="2231"/>
      <c r="M560" s="2232"/>
      <c r="N560" s="2221"/>
    </row>
    <row r="561" spans="1:15" ht="9" customHeight="1">
      <c r="A561" s="2224"/>
      <c r="B561" s="2225"/>
      <c r="C561" s="1061"/>
      <c r="D561" s="1106" t="s">
        <v>194</v>
      </c>
      <c r="E561" s="2226"/>
      <c r="F561" s="2225"/>
      <c r="G561" s="2227"/>
      <c r="H561" s="2227"/>
      <c r="I561" s="2229"/>
      <c r="J561" s="2227"/>
      <c r="K561" s="2231"/>
      <c r="L561" s="2231"/>
      <c r="M561" s="2229"/>
      <c r="N561" s="2222"/>
      <c r="O561" s="1064">
        <f>IF(B560="",0,1)</f>
        <v>0</v>
      </c>
    </row>
    <row r="562" spans="1:15" ht="9" customHeight="1">
      <c r="A562" s="2223"/>
      <c r="B562" s="2225"/>
      <c r="C562" s="1061"/>
      <c r="D562" s="1105" t="s">
        <v>193</v>
      </c>
      <c r="E562" s="2226"/>
      <c r="F562" s="2225"/>
      <c r="G562" s="2227"/>
      <c r="H562" s="2227"/>
      <c r="I562" s="2228"/>
      <c r="J562" s="2227"/>
      <c r="K562" s="2230"/>
      <c r="L562" s="2231"/>
      <c r="M562" s="2232"/>
      <c r="N562" s="2221"/>
    </row>
    <row r="563" spans="1:15" ht="9" customHeight="1">
      <c r="A563" s="2224"/>
      <c r="B563" s="2225"/>
      <c r="C563" s="1061"/>
      <c r="D563" s="1106" t="s">
        <v>194</v>
      </c>
      <c r="E563" s="2226"/>
      <c r="F563" s="2225"/>
      <c r="G563" s="2227"/>
      <c r="H563" s="2227"/>
      <c r="I563" s="2229"/>
      <c r="J563" s="2227"/>
      <c r="K563" s="2231"/>
      <c r="L563" s="2231"/>
      <c r="M563" s="2229"/>
      <c r="N563" s="2222"/>
      <c r="O563" s="1064">
        <f>IF(B562="",0,1)</f>
        <v>0</v>
      </c>
    </row>
    <row r="564" spans="1:15" ht="9" customHeight="1">
      <c r="A564" s="2223"/>
      <c r="B564" s="2225"/>
      <c r="C564" s="1061"/>
      <c r="D564" s="1105" t="s">
        <v>193</v>
      </c>
      <c r="E564" s="2226"/>
      <c r="F564" s="2225"/>
      <c r="G564" s="2227"/>
      <c r="H564" s="2227"/>
      <c r="I564" s="2228"/>
      <c r="J564" s="2227"/>
      <c r="K564" s="2230"/>
      <c r="L564" s="2231"/>
      <c r="M564" s="2232"/>
      <c r="N564" s="2221"/>
    </row>
    <row r="565" spans="1:15" ht="9" customHeight="1">
      <c r="A565" s="2224"/>
      <c r="B565" s="2225"/>
      <c r="C565" s="1061"/>
      <c r="D565" s="1106" t="s">
        <v>194</v>
      </c>
      <c r="E565" s="2226"/>
      <c r="F565" s="2225"/>
      <c r="G565" s="2227"/>
      <c r="H565" s="2227"/>
      <c r="I565" s="2229"/>
      <c r="J565" s="2227"/>
      <c r="K565" s="2231"/>
      <c r="L565" s="2231"/>
      <c r="M565" s="2229"/>
      <c r="N565" s="2222"/>
      <c r="O565" s="1064">
        <f>IF(B564="",0,1)</f>
        <v>0</v>
      </c>
    </row>
    <row r="566" spans="1:15" ht="9" customHeight="1">
      <c r="A566" s="2223"/>
      <c r="B566" s="2225"/>
      <c r="C566" s="1061"/>
      <c r="D566" s="1105" t="s">
        <v>193</v>
      </c>
      <c r="E566" s="2226"/>
      <c r="F566" s="2225"/>
      <c r="G566" s="2227"/>
      <c r="H566" s="2227"/>
      <c r="I566" s="2228"/>
      <c r="J566" s="2227"/>
      <c r="K566" s="2230"/>
      <c r="L566" s="2231"/>
      <c r="M566" s="2232"/>
      <c r="N566" s="2221"/>
    </row>
    <row r="567" spans="1:15" ht="9" customHeight="1">
      <c r="A567" s="2224"/>
      <c r="B567" s="2225"/>
      <c r="C567" s="1061"/>
      <c r="D567" s="1106" t="s">
        <v>194</v>
      </c>
      <c r="E567" s="2226"/>
      <c r="F567" s="2225"/>
      <c r="G567" s="2227"/>
      <c r="H567" s="2227"/>
      <c r="I567" s="2229"/>
      <c r="J567" s="2227"/>
      <c r="K567" s="2231"/>
      <c r="L567" s="2231"/>
      <c r="M567" s="2229"/>
      <c r="N567" s="2222"/>
      <c r="O567" s="1064">
        <f>IF(B566="",0,1)</f>
        <v>0</v>
      </c>
    </row>
    <row r="568" spans="1:15" ht="9" customHeight="1">
      <c r="A568" s="2223"/>
      <c r="B568" s="2225"/>
      <c r="C568" s="1061"/>
      <c r="D568" s="1105" t="s">
        <v>193</v>
      </c>
      <c r="E568" s="2226"/>
      <c r="F568" s="2225"/>
      <c r="G568" s="2227"/>
      <c r="H568" s="2227"/>
      <c r="I568" s="2228"/>
      <c r="J568" s="2227"/>
      <c r="K568" s="2230"/>
      <c r="L568" s="2231"/>
      <c r="M568" s="2232"/>
      <c r="N568" s="2221"/>
    </row>
    <row r="569" spans="1:15" ht="9" customHeight="1">
      <c r="A569" s="2224"/>
      <c r="B569" s="2225"/>
      <c r="C569" s="1061"/>
      <c r="D569" s="1106" t="s">
        <v>194</v>
      </c>
      <c r="E569" s="2226"/>
      <c r="F569" s="2225"/>
      <c r="G569" s="2227"/>
      <c r="H569" s="2227"/>
      <c r="I569" s="2229"/>
      <c r="J569" s="2227"/>
      <c r="K569" s="2231"/>
      <c r="L569" s="2231"/>
      <c r="M569" s="2229"/>
      <c r="N569" s="2222"/>
      <c r="O569" s="1064">
        <f>IF(B568="",0,1)</f>
        <v>0</v>
      </c>
    </row>
    <row r="570" spans="1:15" ht="9" customHeight="1">
      <c r="A570" s="2223"/>
      <c r="B570" s="2225"/>
      <c r="C570" s="1061"/>
      <c r="D570" s="1105" t="s">
        <v>193</v>
      </c>
      <c r="E570" s="2226"/>
      <c r="F570" s="2225"/>
      <c r="G570" s="2227"/>
      <c r="H570" s="2227"/>
      <c r="I570" s="2228"/>
      <c r="J570" s="2227"/>
      <c r="K570" s="2230"/>
      <c r="L570" s="2231"/>
      <c r="M570" s="2232"/>
      <c r="N570" s="2221"/>
    </row>
    <row r="571" spans="1:15" ht="9" customHeight="1">
      <c r="A571" s="2224"/>
      <c r="B571" s="2225"/>
      <c r="C571" s="1061"/>
      <c r="D571" s="1106" t="s">
        <v>194</v>
      </c>
      <c r="E571" s="2226"/>
      <c r="F571" s="2225"/>
      <c r="G571" s="2227"/>
      <c r="H571" s="2227"/>
      <c r="I571" s="2229"/>
      <c r="J571" s="2227"/>
      <c r="K571" s="2231"/>
      <c r="L571" s="2231"/>
      <c r="M571" s="2229"/>
      <c r="N571" s="2222"/>
      <c r="O571" s="1064">
        <f>IF(B570="",0,1)</f>
        <v>0</v>
      </c>
    </row>
    <row r="572" spans="1:15" ht="9" customHeight="1">
      <c r="A572" s="2223"/>
      <c r="B572" s="2225"/>
      <c r="C572" s="1061"/>
      <c r="D572" s="1105" t="s">
        <v>193</v>
      </c>
      <c r="E572" s="2226"/>
      <c r="F572" s="2225"/>
      <c r="G572" s="2227"/>
      <c r="H572" s="2227"/>
      <c r="I572" s="2228"/>
      <c r="J572" s="2227"/>
      <c r="K572" s="2230"/>
      <c r="L572" s="2231"/>
      <c r="M572" s="2232"/>
      <c r="N572" s="2221"/>
    </row>
    <row r="573" spans="1:15" ht="9" customHeight="1">
      <c r="A573" s="2224"/>
      <c r="B573" s="2225"/>
      <c r="C573" s="1061"/>
      <c r="D573" s="1106" t="s">
        <v>194</v>
      </c>
      <c r="E573" s="2226"/>
      <c r="F573" s="2225"/>
      <c r="G573" s="2227"/>
      <c r="H573" s="2227"/>
      <c r="I573" s="2229"/>
      <c r="J573" s="2227"/>
      <c r="K573" s="2231"/>
      <c r="L573" s="2231"/>
      <c r="M573" s="2229"/>
      <c r="N573" s="2222"/>
      <c r="O573" s="1064">
        <f>IF(B572="",0,1)</f>
        <v>0</v>
      </c>
    </row>
    <row r="574" spans="1:15" ht="9" customHeight="1">
      <c r="A574" s="2223"/>
      <c r="B574" s="2225"/>
      <c r="C574" s="1061"/>
      <c r="D574" s="1105" t="s">
        <v>193</v>
      </c>
      <c r="E574" s="2226"/>
      <c r="F574" s="2225"/>
      <c r="G574" s="2227"/>
      <c r="H574" s="2227"/>
      <c r="I574" s="2228"/>
      <c r="J574" s="2227"/>
      <c r="K574" s="2230"/>
      <c r="L574" s="2231"/>
      <c r="M574" s="2232"/>
      <c r="N574" s="2221"/>
    </row>
    <row r="575" spans="1:15" ht="9" customHeight="1">
      <c r="A575" s="2224"/>
      <c r="B575" s="2225"/>
      <c r="C575" s="1061"/>
      <c r="D575" s="1106" t="s">
        <v>194</v>
      </c>
      <c r="E575" s="2226"/>
      <c r="F575" s="2225"/>
      <c r="G575" s="2227"/>
      <c r="H575" s="2227"/>
      <c r="I575" s="2229"/>
      <c r="J575" s="2227"/>
      <c r="K575" s="2231"/>
      <c r="L575" s="2231"/>
      <c r="M575" s="2229"/>
      <c r="N575" s="2222"/>
      <c r="O575" s="1064">
        <f>IF(B574="",0,1)</f>
        <v>0</v>
      </c>
    </row>
    <row r="576" spans="1:15" ht="9" customHeight="1">
      <c r="A576" s="2223"/>
      <c r="B576" s="2225"/>
      <c r="C576" s="1061"/>
      <c r="D576" s="1105" t="s">
        <v>193</v>
      </c>
      <c r="E576" s="2226"/>
      <c r="F576" s="2225"/>
      <c r="G576" s="2227"/>
      <c r="H576" s="2227"/>
      <c r="I576" s="2228"/>
      <c r="J576" s="2227"/>
      <c r="K576" s="2230"/>
      <c r="L576" s="2231"/>
      <c r="M576" s="2232"/>
      <c r="N576" s="2221"/>
    </row>
    <row r="577" spans="1:15" ht="9" customHeight="1">
      <c r="A577" s="2224"/>
      <c r="B577" s="2225"/>
      <c r="C577" s="1061"/>
      <c r="D577" s="1106" t="s">
        <v>194</v>
      </c>
      <c r="E577" s="2226"/>
      <c r="F577" s="2225"/>
      <c r="G577" s="2227"/>
      <c r="H577" s="2227"/>
      <c r="I577" s="2229"/>
      <c r="J577" s="2227"/>
      <c r="K577" s="2231"/>
      <c r="L577" s="2231"/>
      <c r="M577" s="2229"/>
      <c r="N577" s="2222"/>
      <c r="O577" s="1064">
        <f>IF(B576="",0,1)</f>
        <v>0</v>
      </c>
    </row>
    <row r="578" spans="1:15" ht="9" customHeight="1">
      <c r="A578" s="2223"/>
      <c r="B578" s="2225"/>
      <c r="C578" s="1061"/>
      <c r="D578" s="1105" t="s">
        <v>193</v>
      </c>
      <c r="E578" s="2226"/>
      <c r="F578" s="2225"/>
      <c r="G578" s="2227"/>
      <c r="H578" s="2227"/>
      <c r="I578" s="2228"/>
      <c r="J578" s="2227"/>
      <c r="K578" s="2230"/>
      <c r="L578" s="2231"/>
      <c r="M578" s="2232"/>
      <c r="N578" s="2221"/>
    </row>
    <row r="579" spans="1:15" ht="9" customHeight="1">
      <c r="A579" s="2224"/>
      <c r="B579" s="2225"/>
      <c r="C579" s="1061"/>
      <c r="D579" s="1106" t="s">
        <v>194</v>
      </c>
      <c r="E579" s="2226"/>
      <c r="F579" s="2225"/>
      <c r="G579" s="2227"/>
      <c r="H579" s="2227"/>
      <c r="I579" s="2229"/>
      <c r="J579" s="2227"/>
      <c r="K579" s="2231"/>
      <c r="L579" s="2231"/>
      <c r="M579" s="2229"/>
      <c r="N579" s="2222"/>
      <c r="O579" s="1064">
        <f>IF(B578="",0,1)</f>
        <v>0</v>
      </c>
    </row>
    <row r="580" spans="1:15" ht="9" customHeight="1">
      <c r="A580" s="2223"/>
      <c r="B580" s="2225"/>
      <c r="C580" s="1061"/>
      <c r="D580" s="1105" t="s">
        <v>193</v>
      </c>
      <c r="E580" s="2226"/>
      <c r="F580" s="2225"/>
      <c r="G580" s="2227"/>
      <c r="H580" s="2227"/>
      <c r="I580" s="2228"/>
      <c r="J580" s="2227"/>
      <c r="K580" s="2230"/>
      <c r="L580" s="2231"/>
      <c r="M580" s="2232"/>
      <c r="N580" s="2221"/>
    </row>
    <row r="581" spans="1:15" ht="9" customHeight="1">
      <c r="A581" s="2224"/>
      <c r="B581" s="2225"/>
      <c r="C581" s="1061"/>
      <c r="D581" s="1106" t="s">
        <v>194</v>
      </c>
      <c r="E581" s="2226"/>
      <c r="F581" s="2225"/>
      <c r="G581" s="2227"/>
      <c r="H581" s="2227"/>
      <c r="I581" s="2229"/>
      <c r="J581" s="2227"/>
      <c r="K581" s="2231"/>
      <c r="L581" s="2231"/>
      <c r="M581" s="2229"/>
      <c r="N581" s="2222"/>
      <c r="O581" s="1064">
        <f>IF(B580="",0,1)</f>
        <v>0</v>
      </c>
    </row>
    <row r="582" spans="1:15" ht="9" customHeight="1">
      <c r="A582" s="2223"/>
      <c r="B582" s="2225"/>
      <c r="C582" s="1061"/>
      <c r="D582" s="1105" t="s">
        <v>193</v>
      </c>
      <c r="E582" s="2226"/>
      <c r="F582" s="2225"/>
      <c r="G582" s="2227"/>
      <c r="H582" s="2227"/>
      <c r="I582" s="2228"/>
      <c r="J582" s="2227"/>
      <c r="K582" s="2230"/>
      <c r="L582" s="2231"/>
      <c r="M582" s="2232"/>
      <c r="N582" s="2221"/>
    </row>
    <row r="583" spans="1:15" ht="9" customHeight="1">
      <c r="A583" s="2224"/>
      <c r="B583" s="2225"/>
      <c r="C583" s="1061"/>
      <c r="D583" s="1106" t="s">
        <v>194</v>
      </c>
      <c r="E583" s="2226"/>
      <c r="F583" s="2225"/>
      <c r="G583" s="2227"/>
      <c r="H583" s="2227"/>
      <c r="I583" s="2229"/>
      <c r="J583" s="2227"/>
      <c r="K583" s="2231"/>
      <c r="L583" s="2231"/>
      <c r="M583" s="2229"/>
      <c r="N583" s="2222"/>
      <c r="O583" s="1064">
        <f>IF(B582="",0,1)</f>
        <v>0</v>
      </c>
    </row>
    <row r="584" spans="1:15" ht="9" customHeight="1">
      <c r="A584" s="2223"/>
      <c r="B584" s="2225"/>
      <c r="C584" s="1061"/>
      <c r="D584" s="1105" t="s">
        <v>193</v>
      </c>
      <c r="E584" s="2226"/>
      <c r="F584" s="2225"/>
      <c r="G584" s="2227"/>
      <c r="H584" s="2227"/>
      <c r="I584" s="2228"/>
      <c r="J584" s="2227"/>
      <c r="K584" s="2230"/>
      <c r="L584" s="2231"/>
      <c r="M584" s="2232"/>
      <c r="N584" s="2221"/>
    </row>
    <row r="585" spans="1:15" ht="9" customHeight="1">
      <c r="A585" s="2224"/>
      <c r="B585" s="2225"/>
      <c r="C585" s="1061"/>
      <c r="D585" s="1106" t="s">
        <v>194</v>
      </c>
      <c r="E585" s="2226"/>
      <c r="F585" s="2225"/>
      <c r="G585" s="2227"/>
      <c r="H585" s="2227"/>
      <c r="I585" s="2229"/>
      <c r="J585" s="2227"/>
      <c r="K585" s="2231"/>
      <c r="L585" s="2231"/>
      <c r="M585" s="2229"/>
      <c r="N585" s="2222"/>
      <c r="O585" s="1064">
        <f>IF(B584="",0,1)</f>
        <v>0</v>
      </c>
    </row>
    <row r="586" spans="1:15" ht="9" customHeight="1">
      <c r="A586" s="2223"/>
      <c r="B586" s="2225"/>
      <c r="C586" s="1061"/>
      <c r="D586" s="1105" t="s">
        <v>193</v>
      </c>
      <c r="E586" s="2226"/>
      <c r="F586" s="2225"/>
      <c r="G586" s="2227"/>
      <c r="H586" s="2227"/>
      <c r="I586" s="2228"/>
      <c r="J586" s="2227"/>
      <c r="K586" s="2230"/>
      <c r="L586" s="2231"/>
      <c r="M586" s="2232"/>
      <c r="N586" s="2221"/>
    </row>
    <row r="587" spans="1:15" ht="9" customHeight="1">
      <c r="A587" s="2224"/>
      <c r="B587" s="2225"/>
      <c r="C587" s="1061"/>
      <c r="D587" s="1106" t="s">
        <v>194</v>
      </c>
      <c r="E587" s="2226"/>
      <c r="F587" s="2225"/>
      <c r="G587" s="2227"/>
      <c r="H587" s="2227"/>
      <c r="I587" s="2229"/>
      <c r="J587" s="2227"/>
      <c r="K587" s="2231"/>
      <c r="L587" s="2231"/>
      <c r="M587" s="2229"/>
      <c r="N587" s="2222"/>
      <c r="O587" s="1064">
        <f>IF(B586="",0,1)</f>
        <v>0</v>
      </c>
    </row>
    <row r="588" spans="1:15" ht="9" customHeight="1">
      <c r="A588" s="2223"/>
      <c r="B588" s="2225"/>
      <c r="C588" s="1061"/>
      <c r="D588" s="1105" t="s">
        <v>193</v>
      </c>
      <c r="E588" s="2226"/>
      <c r="F588" s="2225"/>
      <c r="G588" s="2227"/>
      <c r="H588" s="2227"/>
      <c r="I588" s="2228"/>
      <c r="J588" s="2227"/>
      <c r="K588" s="2230"/>
      <c r="L588" s="2231"/>
      <c r="M588" s="2232"/>
      <c r="N588" s="2221"/>
    </row>
    <row r="589" spans="1:15" ht="9" customHeight="1">
      <c r="A589" s="2224"/>
      <c r="B589" s="2225"/>
      <c r="C589" s="1061"/>
      <c r="D589" s="1106" t="s">
        <v>194</v>
      </c>
      <c r="E589" s="2226"/>
      <c r="F589" s="2225"/>
      <c r="G589" s="2227"/>
      <c r="H589" s="2227"/>
      <c r="I589" s="2229"/>
      <c r="J589" s="2227"/>
      <c r="K589" s="2231"/>
      <c r="L589" s="2231"/>
      <c r="M589" s="2229"/>
      <c r="N589" s="2222"/>
      <c r="O589" s="1064">
        <f>IF(B588="",0,1)</f>
        <v>0</v>
      </c>
    </row>
    <row r="590" spans="1:15" ht="9" customHeight="1">
      <c r="A590" s="2223"/>
      <c r="B590" s="2225"/>
      <c r="C590" s="1061"/>
      <c r="D590" s="1105" t="s">
        <v>193</v>
      </c>
      <c r="E590" s="2226"/>
      <c r="F590" s="2225"/>
      <c r="G590" s="2227"/>
      <c r="H590" s="2227"/>
      <c r="I590" s="2228"/>
      <c r="J590" s="2227"/>
      <c r="K590" s="2230"/>
      <c r="L590" s="2231"/>
      <c r="M590" s="2232"/>
      <c r="N590" s="2221"/>
    </row>
    <row r="591" spans="1:15" ht="9" customHeight="1">
      <c r="A591" s="2224"/>
      <c r="B591" s="2225"/>
      <c r="C591" s="1061"/>
      <c r="D591" s="1106" t="s">
        <v>194</v>
      </c>
      <c r="E591" s="2226"/>
      <c r="F591" s="2225"/>
      <c r="G591" s="2227"/>
      <c r="H591" s="2227"/>
      <c r="I591" s="2229"/>
      <c r="J591" s="2227"/>
      <c r="K591" s="2231"/>
      <c r="L591" s="2231"/>
      <c r="M591" s="2229"/>
      <c r="N591" s="2222"/>
      <c r="O591" s="1064">
        <f>IF(B590="",0,1)</f>
        <v>0</v>
      </c>
    </row>
    <row r="592" spans="1:15" ht="9" customHeight="1">
      <c r="A592" s="2223"/>
      <c r="B592" s="2225"/>
      <c r="C592" s="1061"/>
      <c r="D592" s="1105" t="s">
        <v>193</v>
      </c>
      <c r="E592" s="2226"/>
      <c r="F592" s="2225"/>
      <c r="G592" s="2227"/>
      <c r="H592" s="2227"/>
      <c r="I592" s="2228"/>
      <c r="J592" s="2227"/>
      <c r="K592" s="2230"/>
      <c r="L592" s="2231"/>
      <c r="M592" s="2232"/>
      <c r="N592" s="2221"/>
    </row>
    <row r="593" spans="1:15" ht="9" customHeight="1">
      <c r="A593" s="2224"/>
      <c r="B593" s="2225"/>
      <c r="C593" s="1061"/>
      <c r="D593" s="1106" t="s">
        <v>194</v>
      </c>
      <c r="E593" s="2226"/>
      <c r="F593" s="2225"/>
      <c r="G593" s="2227"/>
      <c r="H593" s="2227"/>
      <c r="I593" s="2229"/>
      <c r="J593" s="2227"/>
      <c r="K593" s="2231"/>
      <c r="L593" s="2231"/>
      <c r="M593" s="2229"/>
      <c r="N593" s="2222"/>
      <c r="O593" s="1064">
        <f>IF(B592="",0,1)</f>
        <v>0</v>
      </c>
    </row>
    <row r="594" spans="1:15" ht="9" customHeight="1">
      <c r="A594" s="2223"/>
      <c r="B594" s="2225"/>
      <c r="C594" s="1061"/>
      <c r="D594" s="1105" t="s">
        <v>193</v>
      </c>
      <c r="E594" s="2226"/>
      <c r="F594" s="2225"/>
      <c r="G594" s="2227"/>
      <c r="H594" s="2227"/>
      <c r="I594" s="2228"/>
      <c r="J594" s="2227"/>
      <c r="K594" s="2230"/>
      <c r="L594" s="2231"/>
      <c r="M594" s="2232"/>
      <c r="N594" s="2221"/>
    </row>
    <row r="595" spans="1:15" ht="9" customHeight="1">
      <c r="A595" s="2224"/>
      <c r="B595" s="2225"/>
      <c r="C595" s="1061"/>
      <c r="D595" s="1106" t="s">
        <v>194</v>
      </c>
      <c r="E595" s="2226"/>
      <c r="F595" s="2225"/>
      <c r="G595" s="2227"/>
      <c r="H595" s="2227"/>
      <c r="I595" s="2229"/>
      <c r="J595" s="2227"/>
      <c r="K595" s="2231"/>
      <c r="L595" s="2231"/>
      <c r="M595" s="2229"/>
      <c r="N595" s="2222"/>
      <c r="O595" s="1064">
        <f>IF(B594="",0,1)</f>
        <v>0</v>
      </c>
    </row>
    <row r="596" spans="1:15" ht="9" customHeight="1">
      <c r="A596" s="2223"/>
      <c r="B596" s="2225"/>
      <c r="C596" s="1061"/>
      <c r="D596" s="1105" t="s">
        <v>193</v>
      </c>
      <c r="E596" s="2226"/>
      <c r="F596" s="2225"/>
      <c r="G596" s="2227"/>
      <c r="H596" s="2227"/>
      <c r="I596" s="2228"/>
      <c r="J596" s="2227"/>
      <c r="K596" s="2230"/>
      <c r="L596" s="2231"/>
      <c r="M596" s="2232"/>
      <c r="N596" s="2221"/>
    </row>
    <row r="597" spans="1:15" ht="9" customHeight="1">
      <c r="A597" s="2224"/>
      <c r="B597" s="2225"/>
      <c r="C597" s="1061"/>
      <c r="D597" s="1106" t="s">
        <v>194</v>
      </c>
      <c r="E597" s="2226"/>
      <c r="F597" s="2225"/>
      <c r="G597" s="2227"/>
      <c r="H597" s="2227"/>
      <c r="I597" s="2229"/>
      <c r="J597" s="2227"/>
      <c r="K597" s="2231"/>
      <c r="L597" s="2231"/>
      <c r="M597" s="2229"/>
      <c r="N597" s="2222"/>
      <c r="O597" s="1064">
        <f>IF(B596="",0,1)</f>
        <v>0</v>
      </c>
    </row>
    <row r="598" spans="1:15" ht="9" customHeight="1">
      <c r="A598" s="2223"/>
      <c r="B598" s="2225"/>
      <c r="C598" s="1061"/>
      <c r="D598" s="1105" t="s">
        <v>193</v>
      </c>
      <c r="E598" s="2226"/>
      <c r="F598" s="2225"/>
      <c r="G598" s="2227"/>
      <c r="H598" s="2227"/>
      <c r="I598" s="2228"/>
      <c r="J598" s="2227"/>
      <c r="K598" s="2230"/>
      <c r="L598" s="2231"/>
      <c r="M598" s="2232"/>
      <c r="N598" s="2221"/>
    </row>
    <row r="599" spans="1:15" ht="9" customHeight="1">
      <c r="A599" s="2224"/>
      <c r="B599" s="2225"/>
      <c r="C599" s="1061"/>
      <c r="D599" s="1106" t="s">
        <v>194</v>
      </c>
      <c r="E599" s="2226"/>
      <c r="F599" s="2225"/>
      <c r="G599" s="2227"/>
      <c r="H599" s="2227"/>
      <c r="I599" s="2229"/>
      <c r="J599" s="2227"/>
      <c r="K599" s="2231"/>
      <c r="L599" s="2231"/>
      <c r="M599" s="2229"/>
      <c r="N599" s="2222"/>
      <c r="O599" s="1064">
        <f>IF(B598="",0,1)</f>
        <v>0</v>
      </c>
    </row>
    <row r="600" spans="1:15" ht="9" customHeight="1">
      <c r="A600" s="2223"/>
      <c r="B600" s="2225"/>
      <c r="C600" s="1061"/>
      <c r="D600" s="1105" t="s">
        <v>193</v>
      </c>
      <c r="E600" s="2226"/>
      <c r="F600" s="2225"/>
      <c r="G600" s="2227"/>
      <c r="H600" s="2227"/>
      <c r="I600" s="2228"/>
      <c r="J600" s="2227"/>
      <c r="K600" s="2230"/>
      <c r="L600" s="2231"/>
      <c r="M600" s="2232"/>
      <c r="N600" s="2221"/>
    </row>
    <row r="601" spans="1:15" ht="9" customHeight="1">
      <c r="A601" s="2224"/>
      <c r="B601" s="2225"/>
      <c r="C601" s="1061"/>
      <c r="D601" s="1106" t="s">
        <v>194</v>
      </c>
      <c r="E601" s="2226"/>
      <c r="F601" s="2225"/>
      <c r="G601" s="2227"/>
      <c r="H601" s="2227"/>
      <c r="I601" s="2229"/>
      <c r="J601" s="2227"/>
      <c r="K601" s="2231"/>
      <c r="L601" s="2231"/>
      <c r="M601" s="2229"/>
      <c r="N601" s="2222"/>
      <c r="O601" s="1064">
        <f>IF(B600="",0,1)</f>
        <v>0</v>
      </c>
    </row>
    <row r="602" spans="1:15" ht="9" customHeight="1">
      <c r="A602" s="2223"/>
      <c r="B602" s="2225"/>
      <c r="C602" s="1061"/>
      <c r="D602" s="1105" t="s">
        <v>193</v>
      </c>
      <c r="E602" s="2226"/>
      <c r="F602" s="2225"/>
      <c r="G602" s="2227"/>
      <c r="H602" s="2227"/>
      <c r="I602" s="2228"/>
      <c r="J602" s="2227"/>
      <c r="K602" s="2230"/>
      <c r="L602" s="2231"/>
      <c r="M602" s="2232"/>
      <c r="N602" s="2221"/>
    </row>
    <row r="603" spans="1:15" ht="9" customHeight="1" thickBot="1">
      <c r="A603" s="2224"/>
      <c r="B603" s="2225"/>
      <c r="C603" s="1061"/>
      <c r="D603" s="1106" t="s">
        <v>194</v>
      </c>
      <c r="E603" s="2226"/>
      <c r="F603" s="2225"/>
      <c r="G603" s="2227"/>
      <c r="H603" s="2227"/>
      <c r="I603" s="2229"/>
      <c r="J603" s="2227"/>
      <c r="K603" s="2231"/>
      <c r="L603" s="2231"/>
      <c r="M603" s="2229"/>
      <c r="N603" s="2222"/>
      <c r="O603" s="1064">
        <f>IF(B602="",0,1)</f>
        <v>0</v>
      </c>
    </row>
    <row r="604" spans="1:15">
      <c r="A604" s="2212" t="s">
        <v>466</v>
      </c>
      <c r="B604" s="2215" t="s">
        <v>2311</v>
      </c>
      <c r="C604" s="2215"/>
      <c r="D604" s="2218"/>
      <c r="E604" s="2215" t="s">
        <v>94</v>
      </c>
      <c r="F604" s="2215"/>
      <c r="G604" s="2194" t="s">
        <v>93</v>
      </c>
      <c r="H604" s="2194"/>
      <c r="I604" s="2194" t="s">
        <v>406</v>
      </c>
      <c r="J604" s="2194" t="s">
        <v>1909</v>
      </c>
      <c r="K604" s="2194" t="s">
        <v>1910</v>
      </c>
      <c r="L604" s="2195"/>
      <c r="M604" s="2194" t="s">
        <v>1911</v>
      </c>
      <c r="N604" s="2200" t="s">
        <v>404</v>
      </c>
      <c r="O604" s="1064">
        <f>SUM(O557:O603)</f>
        <v>0</v>
      </c>
    </row>
    <row r="605" spans="1:15" ht="12.75" customHeight="1">
      <c r="A605" s="2213"/>
      <c r="B605" s="2216"/>
      <c r="C605" s="2219"/>
      <c r="D605" s="2216"/>
      <c r="E605" s="2216"/>
      <c r="F605" s="2219"/>
      <c r="G605" s="2196"/>
      <c r="H605" s="2196"/>
      <c r="I605" s="2196"/>
      <c r="J605" s="2197"/>
      <c r="K605" s="2196"/>
      <c r="L605" s="2197"/>
      <c r="M605" s="2196"/>
      <c r="N605" s="2201"/>
      <c r="O605" s="2206">
        <f>IF(O604&gt;0,1,0)</f>
        <v>0</v>
      </c>
    </row>
    <row r="606" spans="1:15" ht="12.75" customHeight="1">
      <c r="A606" s="2214"/>
      <c r="B606" s="2217"/>
      <c r="C606" s="2220"/>
      <c r="D606" s="2217"/>
      <c r="E606" s="2217"/>
      <c r="F606" s="2220"/>
      <c r="G606" s="1059"/>
      <c r="H606" s="1059" t="s">
        <v>405</v>
      </c>
      <c r="I606" s="2198"/>
      <c r="J606" s="2199"/>
      <c r="K606" s="2198"/>
      <c r="L606" s="2199"/>
      <c r="M606" s="2198"/>
      <c r="N606" s="2202"/>
      <c r="O606" s="2206"/>
    </row>
    <row r="607" spans="1:15" ht="9" customHeight="1">
      <c r="A607" s="1093" t="s">
        <v>1558</v>
      </c>
      <c r="B607" s="2184">
        <v>1</v>
      </c>
      <c r="C607" s="2182"/>
      <c r="D607" s="1638"/>
      <c r="E607" s="2180">
        <f>SUM(E554:E603)</f>
        <v>400</v>
      </c>
      <c r="F607" s="2184"/>
      <c r="G607" s="2207">
        <f>SUM(G554:H603)</f>
        <v>123000</v>
      </c>
      <c r="H607" s="2208"/>
      <c r="I607" s="2192">
        <v>1</v>
      </c>
      <c r="J607" s="2185">
        <f>G607*I607</f>
        <v>123000</v>
      </c>
      <c r="K607" s="1057"/>
      <c r="L607" s="1058" t="s">
        <v>193</v>
      </c>
      <c r="M607" s="2285"/>
      <c r="N607" s="2287"/>
      <c r="O607" s="1064">
        <f>IF(M609="",0,1)</f>
        <v>0</v>
      </c>
    </row>
    <row r="608" spans="1:15" ht="9" customHeight="1">
      <c r="A608" s="1094" t="s">
        <v>407</v>
      </c>
      <c r="B608" s="2181"/>
      <c r="C608" s="1641"/>
      <c r="D608" s="1642"/>
      <c r="E608" s="2183"/>
      <c r="F608" s="2181"/>
      <c r="G608" s="2209"/>
      <c r="H608" s="2210"/>
      <c r="I608" s="2177"/>
      <c r="J608" s="2186"/>
      <c r="K608" s="1057" t="str">
        <f>IF('Page 7'!Z447=1,"X",IF('Page 7'!Z450=1,"X",""))</f>
        <v/>
      </c>
      <c r="L608" s="1055" t="s">
        <v>194</v>
      </c>
      <c r="M608" s="2286"/>
      <c r="N608" s="2286"/>
      <c r="O608" s="1064">
        <f>O605-O607</f>
        <v>0</v>
      </c>
    </row>
    <row r="609" spans="1:19" ht="9" customHeight="1">
      <c r="A609" s="2204">
        <f>A556</f>
        <v>0</v>
      </c>
      <c r="B609" s="2184">
        <f>O604</f>
        <v>0</v>
      </c>
      <c r="C609" s="2182"/>
      <c r="D609" s="1638"/>
      <c r="E609" s="2180">
        <f>SUM(E556:E603)</f>
        <v>0</v>
      </c>
      <c r="F609" s="2184"/>
      <c r="G609" s="2188"/>
      <c r="H609" s="2189"/>
      <c r="I609" s="2192" t="e">
        <f>'Final Package Page 7'!$O$23</f>
        <v>#DIV/0!</v>
      </c>
      <c r="J609" s="2185" t="e">
        <f>G609*I609</f>
        <v>#DIV/0!</v>
      </c>
      <c r="K609" s="1057" t="str">
        <f>IF('Page 7'!Z447+'Page 7'!Z450&lt;1,"X","")</f>
        <v>X</v>
      </c>
      <c r="L609" s="1058" t="s">
        <v>193</v>
      </c>
      <c r="M609" s="2193"/>
      <c r="N609" s="2174"/>
      <c r="O609" s="1064">
        <f>IF(N609="",0,1)</f>
        <v>0</v>
      </c>
      <c r="P609" s="1064" t="s">
        <v>418</v>
      </c>
      <c r="Q609" s="1064" t="s">
        <v>2115</v>
      </c>
      <c r="R609" s="1064" t="s">
        <v>2234</v>
      </c>
      <c r="S609" s="1064" t="s">
        <v>2235</v>
      </c>
    </row>
    <row r="610" spans="1:19" ht="9" customHeight="1">
      <c r="A610" s="2205"/>
      <c r="B610" s="2181"/>
      <c r="C610" s="1641"/>
      <c r="D610" s="1642"/>
      <c r="E610" s="2183"/>
      <c r="F610" s="2181"/>
      <c r="G610" s="2190"/>
      <c r="H610" s="2191"/>
      <c r="I610" s="2177"/>
      <c r="J610" s="2186"/>
      <c r="K610" s="1057" t="str">
        <f>IF('Page 7'!Z447=1,"X",IF('Page 7'!Z450=1,"X",""))</f>
        <v/>
      </c>
      <c r="L610" s="1055" t="s">
        <v>194</v>
      </c>
      <c r="M610" s="2175"/>
      <c r="N610" s="2175"/>
      <c r="O610" s="1064">
        <f>O605-O609</f>
        <v>0</v>
      </c>
      <c r="P610" s="1064">
        <f>B609</f>
        <v>0</v>
      </c>
      <c r="Q610" s="1070">
        <f>E609</f>
        <v>0</v>
      </c>
      <c r="R610" s="1070">
        <f>G609</f>
        <v>0</v>
      </c>
      <c r="S610" s="1070" t="e">
        <f>J609</f>
        <v>#DIV/0!</v>
      </c>
    </row>
    <row r="611" spans="1:19" ht="30.75" customHeight="1">
      <c r="A611" s="2203" t="s">
        <v>95</v>
      </c>
      <c r="B611" s="1637"/>
      <c r="C611" s="1637"/>
      <c r="D611" s="1637"/>
      <c r="E611" s="1637"/>
      <c r="F611" s="1637"/>
      <c r="G611" s="1637"/>
      <c r="H611" s="1637"/>
      <c r="I611" s="1637"/>
      <c r="J611" s="1637"/>
      <c r="K611" s="1637"/>
      <c r="L611" s="1637"/>
      <c r="M611" s="1637"/>
      <c r="N611" s="1637"/>
    </row>
    <row r="612" spans="1:19" ht="25.5" customHeight="1">
      <c r="A612" s="2172" t="s">
        <v>79</v>
      </c>
      <c r="B612" s="2173"/>
      <c r="C612" s="2173"/>
      <c r="D612" s="2173"/>
      <c r="E612" s="2173"/>
      <c r="F612" s="2173"/>
      <c r="G612" s="2173"/>
      <c r="H612" s="2173"/>
      <c r="I612" s="2173"/>
      <c r="J612" s="2173"/>
      <c r="K612" s="2173"/>
      <c r="L612" s="2173"/>
      <c r="M612" s="2173"/>
      <c r="N612" s="2173"/>
    </row>
    <row r="613" spans="1:19" ht="15.75">
      <c r="A613" s="1649" t="s">
        <v>1900</v>
      </c>
      <c r="B613" s="1586"/>
      <c r="C613" s="1586"/>
      <c r="D613" s="1586"/>
      <c r="E613" s="1586"/>
      <c r="F613" s="1586"/>
      <c r="G613" s="1586"/>
      <c r="H613" s="1586"/>
      <c r="I613" s="1586"/>
      <c r="J613" s="1586"/>
      <c r="K613" s="1586"/>
      <c r="L613" s="1586"/>
      <c r="M613" s="1586"/>
      <c r="N613" s="1586"/>
    </row>
    <row r="614" spans="1:19" ht="15.75">
      <c r="A614" s="2211" t="s">
        <v>1901</v>
      </c>
      <c r="B614" s="1586"/>
      <c r="C614" s="1586"/>
      <c r="D614" s="1586"/>
      <c r="E614" s="1586"/>
      <c r="F614" s="1586"/>
      <c r="G614" s="1586"/>
      <c r="H614" s="1586"/>
      <c r="I614" s="1586"/>
      <c r="J614" s="1586"/>
      <c r="K614" s="1586"/>
      <c r="L614" s="1586"/>
      <c r="M614" s="1586"/>
      <c r="N614" s="1586"/>
    </row>
    <row r="615" spans="1:19" ht="15.75">
      <c r="A615" s="2211" t="s">
        <v>1902</v>
      </c>
      <c r="B615" s="1586"/>
      <c r="C615" s="1586"/>
      <c r="D615" s="1586"/>
      <c r="E615" s="1586"/>
      <c r="F615" s="1586"/>
      <c r="G615" s="1586"/>
      <c r="H615" s="1586"/>
      <c r="I615" s="1586"/>
      <c r="J615" s="1586"/>
      <c r="K615" s="1586"/>
      <c r="L615" s="1586"/>
      <c r="M615" s="1586"/>
      <c r="N615" s="1586"/>
    </row>
    <row r="616" spans="1:19">
      <c r="A616" s="247"/>
    </row>
    <row r="617" spans="1:19" ht="48.75" customHeight="1">
      <c r="A617" s="1718" t="s">
        <v>1903</v>
      </c>
      <c r="B617" s="1520"/>
      <c r="C617" s="1520"/>
      <c r="D617" s="1520"/>
      <c r="E617" s="1520"/>
      <c r="F617" s="1520"/>
      <c r="G617" s="1520"/>
      <c r="H617" s="1520"/>
      <c r="I617" s="1520"/>
      <c r="J617" s="1520"/>
      <c r="K617" s="1520"/>
      <c r="L617" s="1520"/>
      <c r="M617" s="1520"/>
      <c r="N617" s="1520"/>
    </row>
    <row r="618" spans="1:19" ht="13.5" thickBot="1">
      <c r="G618" s="114" t="s">
        <v>1904</v>
      </c>
      <c r="H618" s="1027"/>
    </row>
    <row r="619" spans="1:19">
      <c r="A619" s="2242" t="s">
        <v>466</v>
      </c>
      <c r="B619" s="2245" t="s">
        <v>1905</v>
      </c>
      <c r="C619" s="2245" t="s">
        <v>1906</v>
      </c>
      <c r="D619" s="2248"/>
      <c r="E619" s="2245" t="s">
        <v>1907</v>
      </c>
      <c r="F619" s="2245" t="s">
        <v>1908</v>
      </c>
      <c r="G619" s="2235" t="s">
        <v>93</v>
      </c>
      <c r="H619" s="2235"/>
      <c r="I619" s="2235" t="s">
        <v>406</v>
      </c>
      <c r="J619" s="2235" t="s">
        <v>1909</v>
      </c>
      <c r="K619" s="2235" t="s">
        <v>1910</v>
      </c>
      <c r="L619" s="1736"/>
      <c r="M619" s="2235" t="s">
        <v>1911</v>
      </c>
      <c r="N619" s="2238" t="s">
        <v>404</v>
      </c>
    </row>
    <row r="620" spans="1:19" ht="12.75" customHeight="1">
      <c r="A620" s="2243"/>
      <c r="B620" s="2246"/>
      <c r="C620" s="2249"/>
      <c r="D620" s="2246"/>
      <c r="E620" s="2246"/>
      <c r="F620" s="2249"/>
      <c r="G620" s="2236"/>
      <c r="H620" s="2236"/>
      <c r="I620" s="2236"/>
      <c r="J620" s="1504"/>
      <c r="K620" s="2236"/>
      <c r="L620" s="1504"/>
      <c r="M620" s="2236"/>
      <c r="N620" s="2239"/>
      <c r="O620" s="1069"/>
    </row>
    <row r="621" spans="1:19">
      <c r="A621" s="2244"/>
      <c r="B621" s="2247"/>
      <c r="C621" s="2241"/>
      <c r="D621" s="2247"/>
      <c r="E621" s="2247"/>
      <c r="F621" s="2241"/>
      <c r="G621" s="1056"/>
      <c r="H621" s="1056" t="s">
        <v>405</v>
      </c>
      <c r="I621" s="2237"/>
      <c r="J621" s="1505"/>
      <c r="K621" s="2237"/>
      <c r="L621" s="1505"/>
      <c r="M621" s="2237"/>
      <c r="N621" s="2234"/>
      <c r="O621" s="1069"/>
    </row>
    <row r="622" spans="1:19" ht="9" customHeight="1">
      <c r="A622" s="1095" t="s">
        <v>1558</v>
      </c>
      <c r="B622" s="2184" t="s">
        <v>1557</v>
      </c>
      <c r="C622" s="1057" t="s">
        <v>1437</v>
      </c>
      <c r="D622" s="1103" t="s">
        <v>193</v>
      </c>
      <c r="E622" s="2180">
        <v>400</v>
      </c>
      <c r="F622" s="2240">
        <v>2</v>
      </c>
      <c r="G622" s="2207">
        <v>123000</v>
      </c>
      <c r="H622" s="2208"/>
      <c r="I622" s="2192">
        <v>1</v>
      </c>
      <c r="J622" s="2185">
        <v>123000</v>
      </c>
      <c r="K622" s="1057" t="s">
        <v>1437</v>
      </c>
      <c r="L622" s="1058" t="s">
        <v>193</v>
      </c>
      <c r="M622" s="2187">
        <v>36525</v>
      </c>
      <c r="N622" s="2233">
        <v>36892</v>
      </c>
    </row>
    <row r="623" spans="1:19" ht="9" customHeight="1">
      <c r="A623" s="1096" t="s">
        <v>407</v>
      </c>
      <c r="B623" s="2181"/>
      <c r="C623" s="1057"/>
      <c r="D623" s="1104" t="s">
        <v>194</v>
      </c>
      <c r="E623" s="2183"/>
      <c r="F623" s="2241"/>
      <c r="G623" s="2209"/>
      <c r="H623" s="2210"/>
      <c r="I623" s="2177"/>
      <c r="J623" s="2186"/>
      <c r="K623" s="1057"/>
      <c r="L623" s="1055" t="s">
        <v>194</v>
      </c>
      <c r="M623" s="2177"/>
      <c r="N623" s="2234"/>
    </row>
    <row r="624" spans="1:19" ht="9" customHeight="1">
      <c r="A624" s="2223"/>
      <c r="B624" s="2225"/>
      <c r="C624" s="1061"/>
      <c r="D624" s="1105" t="s">
        <v>193</v>
      </c>
      <c r="E624" s="2226"/>
      <c r="F624" s="2225"/>
      <c r="G624" s="2227"/>
      <c r="H624" s="2227"/>
      <c r="I624" s="2228"/>
      <c r="J624" s="2227"/>
      <c r="K624" s="2230"/>
      <c r="L624" s="2231"/>
      <c r="M624" s="2232"/>
      <c r="N624" s="2221"/>
    </row>
    <row r="625" spans="1:15" ht="9" customHeight="1">
      <c r="A625" s="2224"/>
      <c r="B625" s="2225"/>
      <c r="C625" s="1061"/>
      <c r="D625" s="1106" t="s">
        <v>194</v>
      </c>
      <c r="E625" s="2226"/>
      <c r="F625" s="2225"/>
      <c r="G625" s="2227"/>
      <c r="H625" s="2227"/>
      <c r="I625" s="2229"/>
      <c r="J625" s="2227"/>
      <c r="K625" s="2231"/>
      <c r="L625" s="2231"/>
      <c r="M625" s="2229"/>
      <c r="N625" s="2222"/>
      <c r="O625" s="1064">
        <f>IF(B624="",0,1)</f>
        <v>0</v>
      </c>
    </row>
    <row r="626" spans="1:15" ht="9" customHeight="1">
      <c r="A626" s="2223"/>
      <c r="B626" s="2225"/>
      <c r="C626" s="1061"/>
      <c r="D626" s="1105" t="s">
        <v>193</v>
      </c>
      <c r="E626" s="2226"/>
      <c r="F626" s="2225"/>
      <c r="G626" s="2227"/>
      <c r="H626" s="2227"/>
      <c r="I626" s="2228"/>
      <c r="J626" s="2227"/>
      <c r="K626" s="2230"/>
      <c r="L626" s="2231"/>
      <c r="M626" s="2232"/>
      <c r="N626" s="2221"/>
    </row>
    <row r="627" spans="1:15" ht="9" customHeight="1">
      <c r="A627" s="2224"/>
      <c r="B627" s="2225"/>
      <c r="C627" s="1061"/>
      <c r="D627" s="1106" t="s">
        <v>194</v>
      </c>
      <c r="E627" s="2226"/>
      <c r="F627" s="2225"/>
      <c r="G627" s="2227"/>
      <c r="H627" s="2227"/>
      <c r="I627" s="2229"/>
      <c r="J627" s="2227"/>
      <c r="K627" s="2231"/>
      <c r="L627" s="2231"/>
      <c r="M627" s="2229"/>
      <c r="N627" s="2222"/>
      <c r="O627" s="1064">
        <f>IF(B626="",0,1)</f>
        <v>0</v>
      </c>
    </row>
    <row r="628" spans="1:15" ht="9" customHeight="1">
      <c r="A628" s="2223"/>
      <c r="B628" s="2225"/>
      <c r="C628" s="1061"/>
      <c r="D628" s="1105" t="s">
        <v>193</v>
      </c>
      <c r="E628" s="2226"/>
      <c r="F628" s="2225"/>
      <c r="G628" s="2227"/>
      <c r="H628" s="2227"/>
      <c r="I628" s="2228"/>
      <c r="J628" s="2227"/>
      <c r="K628" s="2230"/>
      <c r="L628" s="2231"/>
      <c r="M628" s="2232"/>
      <c r="N628" s="2221"/>
    </row>
    <row r="629" spans="1:15" ht="9" customHeight="1">
      <c r="A629" s="2224"/>
      <c r="B629" s="2225"/>
      <c r="C629" s="1061"/>
      <c r="D629" s="1106" t="s">
        <v>194</v>
      </c>
      <c r="E629" s="2226"/>
      <c r="F629" s="2225"/>
      <c r="G629" s="2227"/>
      <c r="H629" s="2227"/>
      <c r="I629" s="2229"/>
      <c r="J629" s="2227"/>
      <c r="K629" s="2231"/>
      <c r="L629" s="2231"/>
      <c r="M629" s="2229"/>
      <c r="N629" s="2222"/>
      <c r="O629" s="1064">
        <f>IF(B628="",0,1)</f>
        <v>0</v>
      </c>
    </row>
    <row r="630" spans="1:15" ht="9" customHeight="1">
      <c r="A630" s="2223"/>
      <c r="B630" s="2225"/>
      <c r="C630" s="1061"/>
      <c r="D630" s="1105" t="s">
        <v>193</v>
      </c>
      <c r="E630" s="2226"/>
      <c r="F630" s="2225"/>
      <c r="G630" s="2227"/>
      <c r="H630" s="2227"/>
      <c r="I630" s="2228"/>
      <c r="J630" s="2227"/>
      <c r="K630" s="2230"/>
      <c r="L630" s="2231"/>
      <c r="M630" s="2232"/>
      <c r="N630" s="2221"/>
    </row>
    <row r="631" spans="1:15" ht="9" customHeight="1">
      <c r="A631" s="2224"/>
      <c r="B631" s="2225"/>
      <c r="C631" s="1061"/>
      <c r="D631" s="1106" t="s">
        <v>194</v>
      </c>
      <c r="E631" s="2226"/>
      <c r="F631" s="2225"/>
      <c r="G631" s="2227"/>
      <c r="H631" s="2227"/>
      <c r="I631" s="2229"/>
      <c r="J631" s="2227"/>
      <c r="K631" s="2231"/>
      <c r="L631" s="2231"/>
      <c r="M631" s="2229"/>
      <c r="N631" s="2222"/>
      <c r="O631" s="1064">
        <f>IF(B630="",0,1)</f>
        <v>0</v>
      </c>
    </row>
    <row r="632" spans="1:15" ht="9" customHeight="1">
      <c r="A632" s="2223"/>
      <c r="B632" s="2225"/>
      <c r="C632" s="1061"/>
      <c r="D632" s="1105" t="s">
        <v>193</v>
      </c>
      <c r="E632" s="2226"/>
      <c r="F632" s="2225"/>
      <c r="G632" s="2227"/>
      <c r="H632" s="2227"/>
      <c r="I632" s="2228"/>
      <c r="J632" s="2227"/>
      <c r="K632" s="2230"/>
      <c r="L632" s="2231"/>
      <c r="M632" s="2232"/>
      <c r="N632" s="2221"/>
    </row>
    <row r="633" spans="1:15" ht="9" customHeight="1">
      <c r="A633" s="2224"/>
      <c r="B633" s="2225"/>
      <c r="C633" s="1061"/>
      <c r="D633" s="1106" t="s">
        <v>194</v>
      </c>
      <c r="E633" s="2226"/>
      <c r="F633" s="2225"/>
      <c r="G633" s="2227"/>
      <c r="H633" s="2227"/>
      <c r="I633" s="2229"/>
      <c r="J633" s="2227"/>
      <c r="K633" s="2231"/>
      <c r="L633" s="2231"/>
      <c r="M633" s="2229"/>
      <c r="N633" s="2222"/>
      <c r="O633" s="1064">
        <f>IF(B632="",0,1)</f>
        <v>0</v>
      </c>
    </row>
    <row r="634" spans="1:15" ht="9" customHeight="1">
      <c r="A634" s="2223"/>
      <c r="B634" s="2225"/>
      <c r="C634" s="1061"/>
      <c r="D634" s="1105" t="s">
        <v>193</v>
      </c>
      <c r="E634" s="2226"/>
      <c r="F634" s="2225"/>
      <c r="G634" s="2227"/>
      <c r="H634" s="2227"/>
      <c r="I634" s="2228"/>
      <c r="J634" s="2227"/>
      <c r="K634" s="2230"/>
      <c r="L634" s="2231"/>
      <c r="M634" s="2232"/>
      <c r="N634" s="2221"/>
    </row>
    <row r="635" spans="1:15" ht="9" customHeight="1">
      <c r="A635" s="2224"/>
      <c r="B635" s="2225"/>
      <c r="C635" s="1061"/>
      <c r="D635" s="1106" t="s">
        <v>194</v>
      </c>
      <c r="E635" s="2226"/>
      <c r="F635" s="2225"/>
      <c r="G635" s="2227"/>
      <c r="H635" s="2227"/>
      <c r="I635" s="2229"/>
      <c r="J635" s="2227"/>
      <c r="K635" s="2231"/>
      <c r="L635" s="2231"/>
      <c r="M635" s="2229"/>
      <c r="N635" s="2222"/>
      <c r="O635" s="1064">
        <f>IF(B634="",0,1)</f>
        <v>0</v>
      </c>
    </row>
    <row r="636" spans="1:15" ht="9" customHeight="1">
      <c r="A636" s="2223"/>
      <c r="B636" s="2225"/>
      <c r="C636" s="1061"/>
      <c r="D636" s="1105" t="s">
        <v>193</v>
      </c>
      <c r="E636" s="2226"/>
      <c r="F636" s="2225"/>
      <c r="G636" s="2227"/>
      <c r="H636" s="2227"/>
      <c r="I636" s="2228"/>
      <c r="J636" s="2227"/>
      <c r="K636" s="2230"/>
      <c r="L636" s="2231"/>
      <c r="M636" s="2232"/>
      <c r="N636" s="2221"/>
    </row>
    <row r="637" spans="1:15" ht="9" customHeight="1">
      <c r="A637" s="2224"/>
      <c r="B637" s="2225"/>
      <c r="C637" s="1061"/>
      <c r="D637" s="1106" t="s">
        <v>194</v>
      </c>
      <c r="E637" s="2226"/>
      <c r="F637" s="2225"/>
      <c r="G637" s="2227"/>
      <c r="H637" s="2227"/>
      <c r="I637" s="2229"/>
      <c r="J637" s="2227"/>
      <c r="K637" s="2231"/>
      <c r="L637" s="2231"/>
      <c r="M637" s="2229"/>
      <c r="N637" s="2222"/>
      <c r="O637" s="1064">
        <f>IF(B636="",0,1)</f>
        <v>0</v>
      </c>
    </row>
    <row r="638" spans="1:15" ht="9" customHeight="1">
      <c r="A638" s="2223"/>
      <c r="B638" s="2225"/>
      <c r="C638" s="1061"/>
      <c r="D638" s="1105" t="s">
        <v>193</v>
      </c>
      <c r="E638" s="2226"/>
      <c r="F638" s="2225"/>
      <c r="G638" s="2227"/>
      <c r="H638" s="2227"/>
      <c r="I638" s="2228"/>
      <c r="J638" s="2227"/>
      <c r="K638" s="2230"/>
      <c r="L638" s="2231"/>
      <c r="M638" s="2232"/>
      <c r="N638" s="2221"/>
    </row>
    <row r="639" spans="1:15" ht="9" customHeight="1">
      <c r="A639" s="2224"/>
      <c r="B639" s="2225"/>
      <c r="C639" s="1061"/>
      <c r="D639" s="1106" t="s">
        <v>194</v>
      </c>
      <c r="E639" s="2226"/>
      <c r="F639" s="2225"/>
      <c r="G639" s="2227"/>
      <c r="H639" s="2227"/>
      <c r="I639" s="2229"/>
      <c r="J639" s="2227"/>
      <c r="K639" s="2231"/>
      <c r="L639" s="2231"/>
      <c r="M639" s="2229"/>
      <c r="N639" s="2222"/>
      <c r="O639" s="1064">
        <f>IF(B638="",0,1)</f>
        <v>0</v>
      </c>
    </row>
    <row r="640" spans="1:15" ht="9" customHeight="1">
      <c r="A640" s="2223"/>
      <c r="B640" s="2225"/>
      <c r="C640" s="1061"/>
      <c r="D640" s="1105" t="s">
        <v>193</v>
      </c>
      <c r="E640" s="2226"/>
      <c r="F640" s="2225"/>
      <c r="G640" s="2227"/>
      <c r="H640" s="2227"/>
      <c r="I640" s="2228"/>
      <c r="J640" s="2227"/>
      <c r="K640" s="2230"/>
      <c r="L640" s="2231"/>
      <c r="M640" s="2232"/>
      <c r="N640" s="2221"/>
    </row>
    <row r="641" spans="1:15" ht="9" customHeight="1">
      <c r="A641" s="2224"/>
      <c r="B641" s="2225"/>
      <c r="C641" s="1061"/>
      <c r="D641" s="1106" t="s">
        <v>194</v>
      </c>
      <c r="E641" s="2226"/>
      <c r="F641" s="2225"/>
      <c r="G641" s="2227"/>
      <c r="H641" s="2227"/>
      <c r="I641" s="2229"/>
      <c r="J641" s="2227"/>
      <c r="K641" s="2231"/>
      <c r="L641" s="2231"/>
      <c r="M641" s="2229"/>
      <c r="N641" s="2222"/>
      <c r="O641" s="1064">
        <f>IF(B640="",0,1)</f>
        <v>0</v>
      </c>
    </row>
    <row r="642" spans="1:15" ht="9" customHeight="1">
      <c r="A642" s="2223"/>
      <c r="B642" s="2225"/>
      <c r="C642" s="1061"/>
      <c r="D642" s="1105" t="s">
        <v>193</v>
      </c>
      <c r="E642" s="2226"/>
      <c r="F642" s="2225"/>
      <c r="G642" s="2227"/>
      <c r="H642" s="2227"/>
      <c r="I642" s="2228"/>
      <c r="J642" s="2227"/>
      <c r="K642" s="2230"/>
      <c r="L642" s="2231"/>
      <c r="M642" s="2232"/>
      <c r="N642" s="2221"/>
    </row>
    <row r="643" spans="1:15" ht="9" customHeight="1">
      <c r="A643" s="2224"/>
      <c r="B643" s="2225"/>
      <c r="C643" s="1061"/>
      <c r="D643" s="1106" t="s">
        <v>194</v>
      </c>
      <c r="E643" s="2226"/>
      <c r="F643" s="2225"/>
      <c r="G643" s="2227"/>
      <c r="H643" s="2227"/>
      <c r="I643" s="2229"/>
      <c r="J643" s="2227"/>
      <c r="K643" s="2231"/>
      <c r="L643" s="2231"/>
      <c r="M643" s="2229"/>
      <c r="N643" s="2222"/>
      <c r="O643" s="1064">
        <f>IF(B642="",0,1)</f>
        <v>0</v>
      </c>
    </row>
    <row r="644" spans="1:15" ht="9" customHeight="1">
      <c r="A644" s="2223"/>
      <c r="B644" s="2225"/>
      <c r="C644" s="1061"/>
      <c r="D644" s="1105" t="s">
        <v>193</v>
      </c>
      <c r="E644" s="2226"/>
      <c r="F644" s="2225"/>
      <c r="G644" s="2227"/>
      <c r="H644" s="2227"/>
      <c r="I644" s="2228"/>
      <c r="J644" s="2227"/>
      <c r="K644" s="2230"/>
      <c r="L644" s="2231"/>
      <c r="M644" s="2232"/>
      <c r="N644" s="2221"/>
    </row>
    <row r="645" spans="1:15" ht="9" customHeight="1">
      <c r="A645" s="2224"/>
      <c r="B645" s="2225"/>
      <c r="C645" s="1061"/>
      <c r="D645" s="1106" t="s">
        <v>194</v>
      </c>
      <c r="E645" s="2226"/>
      <c r="F645" s="2225"/>
      <c r="G645" s="2227"/>
      <c r="H645" s="2227"/>
      <c r="I645" s="2229"/>
      <c r="J645" s="2227"/>
      <c r="K645" s="2231"/>
      <c r="L645" s="2231"/>
      <c r="M645" s="2229"/>
      <c r="N645" s="2222"/>
      <c r="O645" s="1064">
        <f>IF(B644="",0,1)</f>
        <v>0</v>
      </c>
    </row>
    <row r="646" spans="1:15" ht="9" customHeight="1">
      <c r="A646" s="2223"/>
      <c r="B646" s="2225"/>
      <c r="C646" s="1061"/>
      <c r="D646" s="1105" t="s">
        <v>193</v>
      </c>
      <c r="E646" s="2226"/>
      <c r="F646" s="2225"/>
      <c r="G646" s="2227"/>
      <c r="H646" s="2227"/>
      <c r="I646" s="2228"/>
      <c r="J646" s="2227"/>
      <c r="K646" s="2230"/>
      <c r="L646" s="2231"/>
      <c r="M646" s="2232"/>
      <c r="N646" s="2221"/>
    </row>
    <row r="647" spans="1:15" ht="9" customHeight="1">
      <c r="A647" s="2224"/>
      <c r="B647" s="2225"/>
      <c r="C647" s="1061"/>
      <c r="D647" s="1106" t="s">
        <v>194</v>
      </c>
      <c r="E647" s="2226"/>
      <c r="F647" s="2225"/>
      <c r="G647" s="2227"/>
      <c r="H647" s="2227"/>
      <c r="I647" s="2229"/>
      <c r="J647" s="2227"/>
      <c r="K647" s="2231"/>
      <c r="L647" s="2231"/>
      <c r="M647" s="2229"/>
      <c r="N647" s="2222"/>
      <c r="O647" s="1064">
        <f>IF(B646="",0,1)</f>
        <v>0</v>
      </c>
    </row>
    <row r="648" spans="1:15" ht="9" customHeight="1">
      <c r="A648" s="2223"/>
      <c r="B648" s="2225"/>
      <c r="C648" s="1061"/>
      <c r="D648" s="1105" t="s">
        <v>193</v>
      </c>
      <c r="E648" s="2226"/>
      <c r="F648" s="2225"/>
      <c r="G648" s="2227"/>
      <c r="H648" s="2227"/>
      <c r="I648" s="2228"/>
      <c r="J648" s="2227"/>
      <c r="K648" s="2230"/>
      <c r="L648" s="2231"/>
      <c r="M648" s="2232"/>
      <c r="N648" s="2221"/>
    </row>
    <row r="649" spans="1:15" ht="9" customHeight="1">
      <c r="A649" s="2224"/>
      <c r="B649" s="2225"/>
      <c r="C649" s="1061"/>
      <c r="D649" s="1106" t="s">
        <v>194</v>
      </c>
      <c r="E649" s="2226"/>
      <c r="F649" s="2225"/>
      <c r="G649" s="2227"/>
      <c r="H649" s="2227"/>
      <c r="I649" s="2229"/>
      <c r="J649" s="2227"/>
      <c r="K649" s="2231"/>
      <c r="L649" s="2231"/>
      <c r="M649" s="2229"/>
      <c r="N649" s="2222"/>
      <c r="O649" s="1064">
        <f>IF(B648="",0,1)</f>
        <v>0</v>
      </c>
    </row>
    <row r="650" spans="1:15" ht="9" customHeight="1">
      <c r="A650" s="2223"/>
      <c r="B650" s="2225"/>
      <c r="C650" s="1061"/>
      <c r="D650" s="1105" t="s">
        <v>193</v>
      </c>
      <c r="E650" s="2226"/>
      <c r="F650" s="2225"/>
      <c r="G650" s="2227"/>
      <c r="H650" s="2227"/>
      <c r="I650" s="2228"/>
      <c r="J650" s="2227"/>
      <c r="K650" s="2230"/>
      <c r="L650" s="2231"/>
      <c r="M650" s="2232"/>
      <c r="N650" s="2221"/>
    </row>
    <row r="651" spans="1:15" ht="9" customHeight="1">
      <c r="A651" s="2224"/>
      <c r="B651" s="2225"/>
      <c r="C651" s="1061"/>
      <c r="D651" s="1106" t="s">
        <v>194</v>
      </c>
      <c r="E651" s="2226"/>
      <c r="F651" s="2225"/>
      <c r="G651" s="2227"/>
      <c r="H651" s="2227"/>
      <c r="I651" s="2229"/>
      <c r="J651" s="2227"/>
      <c r="K651" s="2231"/>
      <c r="L651" s="2231"/>
      <c r="M651" s="2229"/>
      <c r="N651" s="2222"/>
      <c r="O651" s="1064">
        <f>IF(B650="",0,1)</f>
        <v>0</v>
      </c>
    </row>
    <row r="652" spans="1:15" ht="9" customHeight="1">
      <c r="A652" s="2223"/>
      <c r="B652" s="2225"/>
      <c r="C652" s="1061"/>
      <c r="D652" s="1105" t="s">
        <v>193</v>
      </c>
      <c r="E652" s="2226"/>
      <c r="F652" s="2225"/>
      <c r="G652" s="2227"/>
      <c r="H652" s="2227"/>
      <c r="I652" s="2228"/>
      <c r="J652" s="2227"/>
      <c r="K652" s="2230"/>
      <c r="L652" s="2231"/>
      <c r="M652" s="2232"/>
      <c r="N652" s="2221"/>
    </row>
    <row r="653" spans="1:15" ht="9" customHeight="1">
      <c r="A653" s="2224"/>
      <c r="B653" s="2225"/>
      <c r="C653" s="1061"/>
      <c r="D653" s="1106" t="s">
        <v>194</v>
      </c>
      <c r="E653" s="2226"/>
      <c r="F653" s="2225"/>
      <c r="G653" s="2227"/>
      <c r="H653" s="2227"/>
      <c r="I653" s="2229"/>
      <c r="J653" s="2227"/>
      <c r="K653" s="2231"/>
      <c r="L653" s="2231"/>
      <c r="M653" s="2229"/>
      <c r="N653" s="2222"/>
      <c r="O653" s="1064">
        <f>IF(B652="",0,1)</f>
        <v>0</v>
      </c>
    </row>
    <row r="654" spans="1:15" ht="9" customHeight="1">
      <c r="A654" s="2223"/>
      <c r="B654" s="2225"/>
      <c r="C654" s="1061"/>
      <c r="D654" s="1105" t="s">
        <v>193</v>
      </c>
      <c r="E654" s="2226"/>
      <c r="F654" s="2225"/>
      <c r="G654" s="2227"/>
      <c r="H654" s="2227"/>
      <c r="I654" s="2228"/>
      <c r="J654" s="2227"/>
      <c r="K654" s="2230"/>
      <c r="L654" s="2231"/>
      <c r="M654" s="2232"/>
      <c r="N654" s="2221"/>
    </row>
    <row r="655" spans="1:15" ht="9" customHeight="1">
      <c r="A655" s="2224"/>
      <c r="B655" s="2225"/>
      <c r="C655" s="1061"/>
      <c r="D655" s="1106" t="s">
        <v>194</v>
      </c>
      <c r="E655" s="2226"/>
      <c r="F655" s="2225"/>
      <c r="G655" s="2227"/>
      <c r="H655" s="2227"/>
      <c r="I655" s="2229"/>
      <c r="J655" s="2227"/>
      <c r="K655" s="2231"/>
      <c r="L655" s="2231"/>
      <c r="M655" s="2229"/>
      <c r="N655" s="2222"/>
      <c r="O655" s="1064">
        <f>IF(B654="",0,1)</f>
        <v>0</v>
      </c>
    </row>
    <row r="656" spans="1:15" ht="9" customHeight="1">
      <c r="A656" s="2223"/>
      <c r="B656" s="2225"/>
      <c r="C656" s="1061"/>
      <c r="D656" s="1105" t="s">
        <v>193</v>
      </c>
      <c r="E656" s="2226"/>
      <c r="F656" s="2225"/>
      <c r="G656" s="2227"/>
      <c r="H656" s="2227"/>
      <c r="I656" s="2228"/>
      <c r="J656" s="2227"/>
      <c r="K656" s="2230"/>
      <c r="L656" s="2231"/>
      <c r="M656" s="2232"/>
      <c r="N656" s="2221"/>
    </row>
    <row r="657" spans="1:15" ht="9" customHeight="1">
      <c r="A657" s="2224"/>
      <c r="B657" s="2225"/>
      <c r="C657" s="1061"/>
      <c r="D657" s="1106" t="s">
        <v>194</v>
      </c>
      <c r="E657" s="2226"/>
      <c r="F657" s="2225"/>
      <c r="G657" s="2227"/>
      <c r="H657" s="2227"/>
      <c r="I657" s="2229"/>
      <c r="J657" s="2227"/>
      <c r="K657" s="2231"/>
      <c r="L657" s="2231"/>
      <c r="M657" s="2229"/>
      <c r="N657" s="2222"/>
      <c r="O657" s="1064">
        <f>IF(B656="",0,1)</f>
        <v>0</v>
      </c>
    </row>
    <row r="658" spans="1:15" ht="9" customHeight="1">
      <c r="A658" s="2223"/>
      <c r="B658" s="2225"/>
      <c r="C658" s="1061"/>
      <c r="D658" s="1105" t="s">
        <v>193</v>
      </c>
      <c r="E658" s="2226"/>
      <c r="F658" s="2225"/>
      <c r="G658" s="2227"/>
      <c r="H658" s="2227"/>
      <c r="I658" s="2228"/>
      <c r="J658" s="2227"/>
      <c r="K658" s="2230"/>
      <c r="L658" s="2231"/>
      <c r="M658" s="2232"/>
      <c r="N658" s="2221"/>
    </row>
    <row r="659" spans="1:15" ht="9" customHeight="1">
      <c r="A659" s="2224"/>
      <c r="B659" s="2225"/>
      <c r="C659" s="1061"/>
      <c r="D659" s="1106" t="s">
        <v>194</v>
      </c>
      <c r="E659" s="2226"/>
      <c r="F659" s="2225"/>
      <c r="G659" s="2227"/>
      <c r="H659" s="2227"/>
      <c r="I659" s="2229"/>
      <c r="J659" s="2227"/>
      <c r="K659" s="2231"/>
      <c r="L659" s="2231"/>
      <c r="M659" s="2229"/>
      <c r="N659" s="2222"/>
      <c r="O659" s="1064">
        <f>IF(B658="",0,1)</f>
        <v>0</v>
      </c>
    </row>
    <row r="660" spans="1:15" ht="9" customHeight="1">
      <c r="A660" s="2223"/>
      <c r="B660" s="2225"/>
      <c r="C660" s="1061"/>
      <c r="D660" s="1105" t="s">
        <v>193</v>
      </c>
      <c r="E660" s="2226"/>
      <c r="F660" s="2225"/>
      <c r="G660" s="2227"/>
      <c r="H660" s="2227"/>
      <c r="I660" s="2228"/>
      <c r="J660" s="2227"/>
      <c r="K660" s="2230"/>
      <c r="L660" s="2231"/>
      <c r="M660" s="2232"/>
      <c r="N660" s="2221"/>
    </row>
    <row r="661" spans="1:15" ht="9" customHeight="1">
      <c r="A661" s="2224"/>
      <c r="B661" s="2225"/>
      <c r="C661" s="1061"/>
      <c r="D661" s="1106" t="s">
        <v>194</v>
      </c>
      <c r="E661" s="2226"/>
      <c r="F661" s="2225"/>
      <c r="G661" s="2227"/>
      <c r="H661" s="2227"/>
      <c r="I661" s="2229"/>
      <c r="J661" s="2227"/>
      <c r="K661" s="2231"/>
      <c r="L661" s="2231"/>
      <c r="M661" s="2229"/>
      <c r="N661" s="2222"/>
      <c r="O661" s="1064">
        <f>IF(B660="",0,1)</f>
        <v>0</v>
      </c>
    </row>
    <row r="662" spans="1:15" ht="9" customHeight="1">
      <c r="A662" s="2223"/>
      <c r="B662" s="2225"/>
      <c r="C662" s="1061"/>
      <c r="D662" s="1105" t="s">
        <v>193</v>
      </c>
      <c r="E662" s="2226"/>
      <c r="F662" s="2225"/>
      <c r="G662" s="2227"/>
      <c r="H662" s="2227"/>
      <c r="I662" s="2228"/>
      <c r="J662" s="2227"/>
      <c r="K662" s="2230"/>
      <c r="L662" s="2231"/>
      <c r="M662" s="2232"/>
      <c r="N662" s="2221"/>
    </row>
    <row r="663" spans="1:15" ht="9" customHeight="1">
      <c r="A663" s="2224"/>
      <c r="B663" s="2225"/>
      <c r="C663" s="1061"/>
      <c r="D663" s="1106" t="s">
        <v>194</v>
      </c>
      <c r="E663" s="2226"/>
      <c r="F663" s="2225"/>
      <c r="G663" s="2227"/>
      <c r="H663" s="2227"/>
      <c r="I663" s="2229"/>
      <c r="J663" s="2227"/>
      <c r="K663" s="2231"/>
      <c r="L663" s="2231"/>
      <c r="M663" s="2229"/>
      <c r="N663" s="2222"/>
      <c r="O663" s="1064">
        <f>IF(B662="",0,1)</f>
        <v>0</v>
      </c>
    </row>
    <row r="664" spans="1:15" ht="9" customHeight="1">
      <c r="A664" s="2223"/>
      <c r="B664" s="2225"/>
      <c r="C664" s="1061"/>
      <c r="D664" s="1105" t="s">
        <v>193</v>
      </c>
      <c r="E664" s="2226"/>
      <c r="F664" s="2225"/>
      <c r="G664" s="2227"/>
      <c r="H664" s="2227"/>
      <c r="I664" s="2228"/>
      <c r="J664" s="2227"/>
      <c r="K664" s="2230"/>
      <c r="L664" s="2231"/>
      <c r="M664" s="2232"/>
      <c r="N664" s="2221"/>
    </row>
    <row r="665" spans="1:15" ht="9" customHeight="1">
      <c r="A665" s="2224"/>
      <c r="B665" s="2225"/>
      <c r="C665" s="1061"/>
      <c r="D665" s="1106" t="s">
        <v>194</v>
      </c>
      <c r="E665" s="2226"/>
      <c r="F665" s="2225"/>
      <c r="G665" s="2227"/>
      <c r="H665" s="2227"/>
      <c r="I665" s="2229"/>
      <c r="J665" s="2227"/>
      <c r="K665" s="2231"/>
      <c r="L665" s="2231"/>
      <c r="M665" s="2229"/>
      <c r="N665" s="2222"/>
      <c r="O665" s="1064">
        <f>IF(B664="",0,1)</f>
        <v>0</v>
      </c>
    </row>
    <row r="666" spans="1:15" ht="9" customHeight="1">
      <c r="A666" s="2223"/>
      <c r="B666" s="2225"/>
      <c r="C666" s="1061"/>
      <c r="D666" s="1105" t="s">
        <v>193</v>
      </c>
      <c r="E666" s="2226"/>
      <c r="F666" s="2225"/>
      <c r="G666" s="2227"/>
      <c r="H666" s="2227"/>
      <c r="I666" s="2228"/>
      <c r="J666" s="2227"/>
      <c r="K666" s="2230"/>
      <c r="L666" s="2231"/>
      <c r="M666" s="2232"/>
      <c r="N666" s="2221"/>
    </row>
    <row r="667" spans="1:15" ht="9" customHeight="1">
      <c r="A667" s="2224"/>
      <c r="B667" s="2225"/>
      <c r="C667" s="1061"/>
      <c r="D667" s="1106" t="s">
        <v>194</v>
      </c>
      <c r="E667" s="2226"/>
      <c r="F667" s="2225"/>
      <c r="G667" s="2227"/>
      <c r="H667" s="2227"/>
      <c r="I667" s="2229"/>
      <c r="J667" s="2227"/>
      <c r="K667" s="2231"/>
      <c r="L667" s="2231"/>
      <c r="M667" s="2229"/>
      <c r="N667" s="2222"/>
      <c r="O667" s="1064">
        <f>IF(B666="",0,1)</f>
        <v>0</v>
      </c>
    </row>
    <row r="668" spans="1:15" ht="9" customHeight="1">
      <c r="A668" s="2223"/>
      <c r="B668" s="2225"/>
      <c r="C668" s="1061"/>
      <c r="D668" s="1105" t="s">
        <v>193</v>
      </c>
      <c r="E668" s="2226"/>
      <c r="F668" s="2225"/>
      <c r="G668" s="2227"/>
      <c r="H668" s="2227"/>
      <c r="I668" s="2228"/>
      <c r="J668" s="2227"/>
      <c r="K668" s="2230"/>
      <c r="L668" s="2231"/>
      <c r="M668" s="2232"/>
      <c r="N668" s="2221"/>
    </row>
    <row r="669" spans="1:15" ht="9" customHeight="1">
      <c r="A669" s="2224"/>
      <c r="B669" s="2225"/>
      <c r="C669" s="1061"/>
      <c r="D669" s="1106" t="s">
        <v>194</v>
      </c>
      <c r="E669" s="2226"/>
      <c r="F669" s="2225"/>
      <c r="G669" s="2227"/>
      <c r="H669" s="2227"/>
      <c r="I669" s="2229"/>
      <c r="J669" s="2227"/>
      <c r="K669" s="2231"/>
      <c r="L669" s="2231"/>
      <c r="M669" s="2229"/>
      <c r="N669" s="2222"/>
      <c r="O669" s="1064">
        <f>IF(B668="",0,1)</f>
        <v>0</v>
      </c>
    </row>
    <row r="670" spans="1:15" ht="9" customHeight="1">
      <c r="A670" s="2223"/>
      <c r="B670" s="2225"/>
      <c r="C670" s="1061"/>
      <c r="D670" s="1105" t="s">
        <v>193</v>
      </c>
      <c r="E670" s="2226"/>
      <c r="F670" s="2225"/>
      <c r="G670" s="2227"/>
      <c r="H670" s="2227"/>
      <c r="I670" s="2228"/>
      <c r="J670" s="2227"/>
      <c r="K670" s="2230"/>
      <c r="L670" s="2231"/>
      <c r="M670" s="2232"/>
      <c r="N670" s="2221"/>
    </row>
    <row r="671" spans="1:15" ht="9" customHeight="1" thickBot="1">
      <c r="A671" s="2224"/>
      <c r="B671" s="2225"/>
      <c r="C671" s="1061"/>
      <c r="D671" s="1106" t="s">
        <v>194</v>
      </c>
      <c r="E671" s="2226"/>
      <c r="F671" s="2225"/>
      <c r="G671" s="2227"/>
      <c r="H671" s="2227"/>
      <c r="I671" s="2229"/>
      <c r="J671" s="2227"/>
      <c r="K671" s="2231"/>
      <c r="L671" s="2231"/>
      <c r="M671" s="2229"/>
      <c r="N671" s="2222"/>
      <c r="O671" s="1064">
        <f>IF(B670="",0,1)</f>
        <v>0</v>
      </c>
    </row>
    <row r="672" spans="1:15">
      <c r="A672" s="2212" t="s">
        <v>466</v>
      </c>
      <c r="B672" s="2215" t="s">
        <v>2311</v>
      </c>
      <c r="C672" s="2215"/>
      <c r="D672" s="2218"/>
      <c r="E672" s="2215" t="s">
        <v>94</v>
      </c>
      <c r="F672" s="2215"/>
      <c r="G672" s="2194" t="s">
        <v>93</v>
      </c>
      <c r="H672" s="2194"/>
      <c r="I672" s="2194" t="s">
        <v>406</v>
      </c>
      <c r="J672" s="2194" t="s">
        <v>1909</v>
      </c>
      <c r="K672" s="2194" t="s">
        <v>1910</v>
      </c>
      <c r="L672" s="2195"/>
      <c r="M672" s="2194" t="s">
        <v>1911</v>
      </c>
      <c r="N672" s="2200" t="s">
        <v>404</v>
      </c>
      <c r="O672" s="1064">
        <f>SUM(O625:O671)</f>
        <v>0</v>
      </c>
    </row>
    <row r="673" spans="1:19" ht="12.75" customHeight="1">
      <c r="A673" s="2213"/>
      <c r="B673" s="2216"/>
      <c r="C673" s="2219"/>
      <c r="D673" s="2216"/>
      <c r="E673" s="2216"/>
      <c r="F673" s="2219"/>
      <c r="G673" s="2196"/>
      <c r="H673" s="2196"/>
      <c r="I673" s="2196"/>
      <c r="J673" s="2197"/>
      <c r="K673" s="2196"/>
      <c r="L673" s="2197"/>
      <c r="M673" s="2196"/>
      <c r="N673" s="2201"/>
      <c r="O673" s="2206">
        <f>IF(O672&gt;0,1,0)</f>
        <v>0</v>
      </c>
    </row>
    <row r="674" spans="1:19" ht="12.75" customHeight="1">
      <c r="A674" s="2214"/>
      <c r="B674" s="2217"/>
      <c r="C674" s="2220"/>
      <c r="D674" s="2217"/>
      <c r="E674" s="2217"/>
      <c r="F674" s="2220"/>
      <c r="G674" s="1059"/>
      <c r="H674" s="1059" t="s">
        <v>405</v>
      </c>
      <c r="I674" s="2198"/>
      <c r="J674" s="2199"/>
      <c r="K674" s="2198"/>
      <c r="L674" s="2199"/>
      <c r="M674" s="2198"/>
      <c r="N674" s="2202"/>
      <c r="O674" s="2206"/>
    </row>
    <row r="675" spans="1:19" ht="9" customHeight="1">
      <c r="A675" s="1093" t="s">
        <v>1558</v>
      </c>
      <c r="B675" s="2184">
        <v>1</v>
      </c>
      <c r="C675" s="2182"/>
      <c r="D675" s="1638"/>
      <c r="E675" s="2180">
        <f>SUM(E622:E671)</f>
        <v>400</v>
      </c>
      <c r="F675" s="2184"/>
      <c r="G675" s="2207">
        <f>SUM(G622:H671)</f>
        <v>123000</v>
      </c>
      <c r="H675" s="2208"/>
      <c r="I675" s="2192">
        <v>1</v>
      </c>
      <c r="J675" s="2185">
        <f>G675*I675</f>
        <v>123000</v>
      </c>
      <c r="K675" s="1057"/>
      <c r="L675" s="1058" t="s">
        <v>193</v>
      </c>
      <c r="M675" s="2285"/>
      <c r="N675" s="2287"/>
      <c r="O675" s="1064">
        <f>IF(M677="",0,1)</f>
        <v>0</v>
      </c>
    </row>
    <row r="676" spans="1:19" ht="9" customHeight="1">
      <c r="A676" s="1094" t="s">
        <v>407</v>
      </c>
      <c r="B676" s="2181"/>
      <c r="C676" s="1641"/>
      <c r="D676" s="1642"/>
      <c r="E676" s="2183"/>
      <c r="F676" s="2181"/>
      <c r="G676" s="2209"/>
      <c r="H676" s="2210"/>
      <c r="I676" s="2177"/>
      <c r="J676" s="2186"/>
      <c r="K676" s="1057" t="str">
        <f>IF('Page 7'!Z498=1,"X",IF('Page 7'!Z501=1,"X",""))</f>
        <v/>
      </c>
      <c r="L676" s="1055" t="s">
        <v>194</v>
      </c>
      <c r="M676" s="2286"/>
      <c r="N676" s="2286"/>
      <c r="O676" s="1064">
        <f>O673-O675</f>
        <v>0</v>
      </c>
    </row>
    <row r="677" spans="1:19" ht="9" customHeight="1">
      <c r="A677" s="2204">
        <f>A624</f>
        <v>0</v>
      </c>
      <c r="B677" s="2184">
        <f>O672</f>
        <v>0</v>
      </c>
      <c r="C677" s="2182"/>
      <c r="D677" s="1638"/>
      <c r="E677" s="2180">
        <f>SUM(E624:E671)</f>
        <v>0</v>
      </c>
      <c r="F677" s="2184"/>
      <c r="G677" s="2188"/>
      <c r="H677" s="2189"/>
      <c r="I677" s="2192" t="e">
        <f>'Final Package Page 7'!$O$23</f>
        <v>#DIV/0!</v>
      </c>
      <c r="J677" s="2185" t="e">
        <f>G677*I677</f>
        <v>#DIV/0!</v>
      </c>
      <c r="K677" s="1057" t="str">
        <f>IF('Page 7'!Z498+'Page 7'!Z501&lt;1,"X","")</f>
        <v>X</v>
      </c>
      <c r="L677" s="1058" t="s">
        <v>193</v>
      </c>
      <c r="M677" s="2193"/>
      <c r="N677" s="2174"/>
      <c r="O677" s="1064">
        <f>IF(N677="",0,1)</f>
        <v>0</v>
      </c>
      <c r="P677" s="1064" t="s">
        <v>418</v>
      </c>
      <c r="Q677" s="1064" t="s">
        <v>2115</v>
      </c>
      <c r="R677" s="1064" t="s">
        <v>2234</v>
      </c>
      <c r="S677" s="1064" t="s">
        <v>2235</v>
      </c>
    </row>
    <row r="678" spans="1:19" ht="9" customHeight="1">
      <c r="A678" s="2205"/>
      <c r="B678" s="2181"/>
      <c r="C678" s="1641"/>
      <c r="D678" s="1642"/>
      <c r="E678" s="2183"/>
      <c r="F678" s="2181"/>
      <c r="G678" s="2190"/>
      <c r="H678" s="2191"/>
      <c r="I678" s="2177"/>
      <c r="J678" s="2186"/>
      <c r="K678" s="1057" t="str">
        <f>IF('Page 7'!Z498=1,"X",IF('Page 7'!Z501=1,"X",""))</f>
        <v/>
      </c>
      <c r="L678" s="1055" t="s">
        <v>194</v>
      </c>
      <c r="M678" s="2175"/>
      <c r="N678" s="2175"/>
      <c r="O678" s="1064">
        <f>O673-O677</f>
        <v>0</v>
      </c>
      <c r="P678" s="1064">
        <f>B677</f>
        <v>0</v>
      </c>
      <c r="Q678" s="1070">
        <f>E677</f>
        <v>0</v>
      </c>
      <c r="R678" s="1070">
        <f>G677</f>
        <v>0</v>
      </c>
      <c r="S678" s="1070" t="e">
        <f>J677</f>
        <v>#DIV/0!</v>
      </c>
    </row>
    <row r="679" spans="1:19" ht="30.75" customHeight="1">
      <c r="A679" s="2203" t="s">
        <v>95</v>
      </c>
      <c r="B679" s="1637"/>
      <c r="C679" s="1637"/>
      <c r="D679" s="1637"/>
      <c r="E679" s="1637"/>
      <c r="F679" s="1637"/>
      <c r="G679" s="1637"/>
      <c r="H679" s="1637"/>
      <c r="I679" s="1637"/>
      <c r="J679" s="1637"/>
      <c r="K679" s="1637"/>
      <c r="L679" s="1637"/>
      <c r="M679" s="1637"/>
      <c r="N679" s="1637"/>
    </row>
    <row r="680" spans="1:19" ht="25.5" customHeight="1">
      <c r="A680" s="2172" t="s">
        <v>80</v>
      </c>
      <c r="B680" s="2173"/>
      <c r="C680" s="2173"/>
      <c r="D680" s="2173"/>
      <c r="E680" s="2173"/>
      <c r="F680" s="2173"/>
      <c r="G680" s="2173"/>
      <c r="H680" s="2173"/>
      <c r="I680" s="2173"/>
      <c r="J680" s="2173"/>
      <c r="K680" s="2173"/>
      <c r="L680" s="2173"/>
      <c r="M680" s="2173"/>
      <c r="N680" s="2173"/>
    </row>
    <row r="681" spans="1:19" ht="15.75">
      <c r="A681" s="1649" t="s">
        <v>1900</v>
      </c>
      <c r="B681" s="1586"/>
      <c r="C681" s="1586"/>
      <c r="D681" s="1586"/>
      <c r="E681" s="1586"/>
      <c r="F681" s="1586"/>
      <c r="G681" s="1586"/>
      <c r="H681" s="1586"/>
      <c r="I681" s="1586"/>
      <c r="J681" s="1586"/>
      <c r="K681" s="1586"/>
      <c r="L681" s="1586"/>
      <c r="M681" s="1586"/>
      <c r="N681" s="1586"/>
    </row>
    <row r="682" spans="1:19" ht="15.75">
      <c r="A682" s="2211" t="s">
        <v>1901</v>
      </c>
      <c r="B682" s="1586"/>
      <c r="C682" s="1586"/>
      <c r="D682" s="1586"/>
      <c r="E682" s="1586"/>
      <c r="F682" s="1586"/>
      <c r="G682" s="1586"/>
      <c r="H682" s="1586"/>
      <c r="I682" s="1586"/>
      <c r="J682" s="1586"/>
      <c r="K682" s="1586"/>
      <c r="L682" s="1586"/>
      <c r="M682" s="1586"/>
      <c r="N682" s="1586"/>
    </row>
    <row r="683" spans="1:19" ht="15.75">
      <c r="A683" s="2211" t="s">
        <v>1902</v>
      </c>
      <c r="B683" s="1586"/>
      <c r="C683" s="1586"/>
      <c r="D683" s="1586"/>
      <c r="E683" s="1586"/>
      <c r="F683" s="1586"/>
      <c r="G683" s="1586"/>
      <c r="H683" s="1586"/>
      <c r="I683" s="1586"/>
      <c r="J683" s="1586"/>
      <c r="K683" s="1586"/>
      <c r="L683" s="1586"/>
      <c r="M683" s="1586"/>
      <c r="N683" s="1586"/>
    </row>
    <row r="684" spans="1:19">
      <c r="A684" s="247"/>
    </row>
    <row r="685" spans="1:19" ht="48.75" customHeight="1">
      <c r="A685" s="1718" t="s">
        <v>1903</v>
      </c>
      <c r="B685" s="1520"/>
      <c r="C685" s="1520"/>
      <c r="D685" s="1520"/>
      <c r="E685" s="1520"/>
      <c r="F685" s="1520"/>
      <c r="G685" s="1520"/>
      <c r="H685" s="1520"/>
      <c r="I685" s="1520"/>
      <c r="J685" s="1520"/>
      <c r="K685" s="1520"/>
      <c r="L685" s="1520"/>
      <c r="M685" s="1520"/>
      <c r="N685" s="1520"/>
    </row>
    <row r="686" spans="1:19" ht="13.5" thickBot="1">
      <c r="G686" s="114" t="s">
        <v>1904</v>
      </c>
      <c r="H686" s="1027"/>
    </row>
    <row r="687" spans="1:19">
      <c r="A687" s="2242" t="s">
        <v>466</v>
      </c>
      <c r="B687" s="2245" t="s">
        <v>1905</v>
      </c>
      <c r="C687" s="2245" t="s">
        <v>1906</v>
      </c>
      <c r="D687" s="2248"/>
      <c r="E687" s="2245" t="s">
        <v>1907</v>
      </c>
      <c r="F687" s="2245" t="s">
        <v>1908</v>
      </c>
      <c r="G687" s="2235" t="s">
        <v>93</v>
      </c>
      <c r="H687" s="2235"/>
      <c r="I687" s="2235" t="s">
        <v>406</v>
      </c>
      <c r="J687" s="2235" t="s">
        <v>1909</v>
      </c>
      <c r="K687" s="2235" t="s">
        <v>1910</v>
      </c>
      <c r="L687" s="1736"/>
      <c r="M687" s="2235" t="s">
        <v>1911</v>
      </c>
      <c r="N687" s="2238" t="s">
        <v>404</v>
      </c>
    </row>
    <row r="688" spans="1:19" ht="12.75" customHeight="1">
      <c r="A688" s="2243"/>
      <c r="B688" s="2246"/>
      <c r="C688" s="2249"/>
      <c r="D688" s="2246"/>
      <c r="E688" s="2246"/>
      <c r="F688" s="2249"/>
      <c r="G688" s="2236"/>
      <c r="H688" s="2236"/>
      <c r="I688" s="2236"/>
      <c r="J688" s="1504"/>
      <c r="K688" s="2236"/>
      <c r="L688" s="1504"/>
      <c r="M688" s="2236"/>
      <c r="N688" s="2239"/>
      <c r="O688" s="1069"/>
    </row>
    <row r="689" spans="1:15">
      <c r="A689" s="2244"/>
      <c r="B689" s="2247"/>
      <c r="C689" s="2241"/>
      <c r="D689" s="2247"/>
      <c r="E689" s="2247"/>
      <c r="F689" s="2241"/>
      <c r="G689" s="1056"/>
      <c r="H689" s="1056" t="s">
        <v>405</v>
      </c>
      <c r="I689" s="2237"/>
      <c r="J689" s="1505"/>
      <c r="K689" s="2237"/>
      <c r="L689" s="1505"/>
      <c r="M689" s="2237"/>
      <c r="N689" s="2234"/>
      <c r="O689" s="1069"/>
    </row>
    <row r="690" spans="1:15" ht="9" customHeight="1">
      <c r="A690" s="1095" t="s">
        <v>1558</v>
      </c>
      <c r="B690" s="2184" t="s">
        <v>1557</v>
      </c>
      <c r="C690" s="1057" t="s">
        <v>1437</v>
      </c>
      <c r="D690" s="1103" t="s">
        <v>193</v>
      </c>
      <c r="E690" s="2180">
        <v>400</v>
      </c>
      <c r="F690" s="2240">
        <v>2</v>
      </c>
      <c r="G690" s="2207">
        <v>123000</v>
      </c>
      <c r="H690" s="2208"/>
      <c r="I690" s="2192">
        <v>1</v>
      </c>
      <c r="J690" s="2185">
        <v>123000</v>
      </c>
      <c r="K690" s="1057" t="s">
        <v>1437</v>
      </c>
      <c r="L690" s="1058" t="s">
        <v>193</v>
      </c>
      <c r="M690" s="2187">
        <v>36525</v>
      </c>
      <c r="N690" s="2233">
        <v>36892</v>
      </c>
    </row>
    <row r="691" spans="1:15" ht="9" customHeight="1">
      <c r="A691" s="1096" t="s">
        <v>407</v>
      </c>
      <c r="B691" s="2181"/>
      <c r="C691" s="1057"/>
      <c r="D691" s="1104" t="s">
        <v>194</v>
      </c>
      <c r="E691" s="2183"/>
      <c r="F691" s="2241"/>
      <c r="G691" s="2209"/>
      <c r="H691" s="2210"/>
      <c r="I691" s="2177"/>
      <c r="J691" s="2186"/>
      <c r="K691" s="1057"/>
      <c r="L691" s="1055" t="s">
        <v>194</v>
      </c>
      <c r="M691" s="2177"/>
      <c r="N691" s="2234"/>
    </row>
    <row r="692" spans="1:15" ht="9" customHeight="1">
      <c r="A692" s="2223"/>
      <c r="B692" s="2225"/>
      <c r="C692" s="1061"/>
      <c r="D692" s="1105" t="s">
        <v>193</v>
      </c>
      <c r="E692" s="2226"/>
      <c r="F692" s="2225"/>
      <c r="G692" s="2227"/>
      <c r="H692" s="2227"/>
      <c r="I692" s="2228"/>
      <c r="J692" s="2227"/>
      <c r="K692" s="2230"/>
      <c r="L692" s="2231"/>
      <c r="M692" s="2232"/>
      <c r="N692" s="2221"/>
    </row>
    <row r="693" spans="1:15" ht="9" customHeight="1">
      <c r="A693" s="2224"/>
      <c r="B693" s="2225"/>
      <c r="C693" s="1061"/>
      <c r="D693" s="1106" t="s">
        <v>194</v>
      </c>
      <c r="E693" s="2226"/>
      <c r="F693" s="2225"/>
      <c r="G693" s="2227"/>
      <c r="H693" s="2227"/>
      <c r="I693" s="2229"/>
      <c r="J693" s="2227"/>
      <c r="K693" s="2231"/>
      <c r="L693" s="2231"/>
      <c r="M693" s="2229"/>
      <c r="N693" s="2222"/>
      <c r="O693" s="1064">
        <f>IF(B692="",0,1)</f>
        <v>0</v>
      </c>
    </row>
    <row r="694" spans="1:15" ht="9" customHeight="1">
      <c r="A694" s="2223"/>
      <c r="B694" s="2225"/>
      <c r="C694" s="1061"/>
      <c r="D694" s="1105" t="s">
        <v>193</v>
      </c>
      <c r="E694" s="2226"/>
      <c r="F694" s="2225"/>
      <c r="G694" s="2227"/>
      <c r="H694" s="2227"/>
      <c r="I694" s="2228"/>
      <c r="J694" s="2227"/>
      <c r="K694" s="2230"/>
      <c r="L694" s="2231"/>
      <c r="M694" s="2232"/>
      <c r="N694" s="2221"/>
    </row>
    <row r="695" spans="1:15" ht="9" customHeight="1">
      <c r="A695" s="2224"/>
      <c r="B695" s="2225"/>
      <c r="C695" s="1061"/>
      <c r="D695" s="1106" t="s">
        <v>194</v>
      </c>
      <c r="E695" s="2226"/>
      <c r="F695" s="2225"/>
      <c r="G695" s="2227"/>
      <c r="H695" s="2227"/>
      <c r="I695" s="2229"/>
      <c r="J695" s="2227"/>
      <c r="K695" s="2231"/>
      <c r="L695" s="2231"/>
      <c r="M695" s="2229"/>
      <c r="N695" s="2222"/>
      <c r="O695" s="1064">
        <f>IF(B694="",0,1)</f>
        <v>0</v>
      </c>
    </row>
    <row r="696" spans="1:15" ht="9" customHeight="1">
      <c r="A696" s="2223"/>
      <c r="B696" s="2225"/>
      <c r="C696" s="1061"/>
      <c r="D696" s="1105" t="s">
        <v>193</v>
      </c>
      <c r="E696" s="2226"/>
      <c r="F696" s="2225"/>
      <c r="G696" s="2227"/>
      <c r="H696" s="2227"/>
      <c r="I696" s="2228"/>
      <c r="J696" s="2227"/>
      <c r="K696" s="2230"/>
      <c r="L696" s="2231"/>
      <c r="M696" s="2232"/>
      <c r="N696" s="2221"/>
    </row>
    <row r="697" spans="1:15" ht="9" customHeight="1">
      <c r="A697" s="2224"/>
      <c r="B697" s="2225"/>
      <c r="C697" s="1061"/>
      <c r="D697" s="1106" t="s">
        <v>194</v>
      </c>
      <c r="E697" s="2226"/>
      <c r="F697" s="2225"/>
      <c r="G697" s="2227"/>
      <c r="H697" s="2227"/>
      <c r="I697" s="2229"/>
      <c r="J697" s="2227"/>
      <c r="K697" s="2231"/>
      <c r="L697" s="2231"/>
      <c r="M697" s="2229"/>
      <c r="N697" s="2222"/>
      <c r="O697" s="1064">
        <f>IF(B696="",0,1)</f>
        <v>0</v>
      </c>
    </row>
    <row r="698" spans="1:15" ht="9" customHeight="1">
      <c r="A698" s="2223"/>
      <c r="B698" s="2225"/>
      <c r="C698" s="1061"/>
      <c r="D698" s="1105" t="s">
        <v>193</v>
      </c>
      <c r="E698" s="2226"/>
      <c r="F698" s="2225"/>
      <c r="G698" s="2227"/>
      <c r="H698" s="2227"/>
      <c r="I698" s="2228"/>
      <c r="J698" s="2227"/>
      <c r="K698" s="2230"/>
      <c r="L698" s="2231"/>
      <c r="M698" s="2232"/>
      <c r="N698" s="2221"/>
    </row>
    <row r="699" spans="1:15" ht="9" customHeight="1">
      <c r="A699" s="2224"/>
      <c r="B699" s="2225"/>
      <c r="C699" s="1061"/>
      <c r="D699" s="1106" t="s">
        <v>194</v>
      </c>
      <c r="E699" s="2226"/>
      <c r="F699" s="2225"/>
      <c r="G699" s="2227"/>
      <c r="H699" s="2227"/>
      <c r="I699" s="2229"/>
      <c r="J699" s="2227"/>
      <c r="K699" s="2231"/>
      <c r="L699" s="2231"/>
      <c r="M699" s="2229"/>
      <c r="N699" s="2222"/>
      <c r="O699" s="1064">
        <f>IF(B698="",0,1)</f>
        <v>0</v>
      </c>
    </row>
    <row r="700" spans="1:15" ht="9" customHeight="1">
      <c r="A700" s="2223"/>
      <c r="B700" s="2225"/>
      <c r="C700" s="1061"/>
      <c r="D700" s="1105" t="s">
        <v>193</v>
      </c>
      <c r="E700" s="2226"/>
      <c r="F700" s="2225"/>
      <c r="G700" s="2227"/>
      <c r="H700" s="2227"/>
      <c r="I700" s="2228"/>
      <c r="J700" s="2227"/>
      <c r="K700" s="2230"/>
      <c r="L700" s="2231"/>
      <c r="M700" s="2232"/>
      <c r="N700" s="2221"/>
    </row>
    <row r="701" spans="1:15" ht="9" customHeight="1">
      <c r="A701" s="2224"/>
      <c r="B701" s="2225"/>
      <c r="C701" s="1061"/>
      <c r="D701" s="1106" t="s">
        <v>194</v>
      </c>
      <c r="E701" s="2226"/>
      <c r="F701" s="2225"/>
      <c r="G701" s="2227"/>
      <c r="H701" s="2227"/>
      <c r="I701" s="2229"/>
      <c r="J701" s="2227"/>
      <c r="K701" s="2231"/>
      <c r="L701" s="2231"/>
      <c r="M701" s="2229"/>
      <c r="N701" s="2222"/>
      <c r="O701" s="1064">
        <f>IF(B700="",0,1)</f>
        <v>0</v>
      </c>
    </row>
    <row r="702" spans="1:15" ht="9" customHeight="1">
      <c r="A702" s="2223"/>
      <c r="B702" s="2225"/>
      <c r="C702" s="1061"/>
      <c r="D702" s="1105" t="s">
        <v>193</v>
      </c>
      <c r="E702" s="2226"/>
      <c r="F702" s="2225"/>
      <c r="G702" s="2227"/>
      <c r="H702" s="2227"/>
      <c r="I702" s="2228"/>
      <c r="J702" s="2227"/>
      <c r="K702" s="2230"/>
      <c r="L702" s="2231"/>
      <c r="M702" s="2232"/>
      <c r="N702" s="2221"/>
    </row>
    <row r="703" spans="1:15" ht="9" customHeight="1">
      <c r="A703" s="2224"/>
      <c r="B703" s="2225"/>
      <c r="C703" s="1061"/>
      <c r="D703" s="1106" t="s">
        <v>194</v>
      </c>
      <c r="E703" s="2226"/>
      <c r="F703" s="2225"/>
      <c r="G703" s="2227"/>
      <c r="H703" s="2227"/>
      <c r="I703" s="2229"/>
      <c r="J703" s="2227"/>
      <c r="K703" s="2231"/>
      <c r="L703" s="2231"/>
      <c r="M703" s="2229"/>
      <c r="N703" s="2222"/>
      <c r="O703" s="1064">
        <f>IF(B702="",0,1)</f>
        <v>0</v>
      </c>
    </row>
    <row r="704" spans="1:15" ht="9" customHeight="1">
      <c r="A704" s="2223"/>
      <c r="B704" s="2225"/>
      <c r="C704" s="1061"/>
      <c r="D704" s="1105" t="s">
        <v>193</v>
      </c>
      <c r="E704" s="2226"/>
      <c r="F704" s="2225"/>
      <c r="G704" s="2227"/>
      <c r="H704" s="2227"/>
      <c r="I704" s="2228"/>
      <c r="J704" s="2227"/>
      <c r="K704" s="2230"/>
      <c r="L704" s="2231"/>
      <c r="M704" s="2232"/>
      <c r="N704" s="2221"/>
    </row>
    <row r="705" spans="1:15" ht="9" customHeight="1">
      <c r="A705" s="2224"/>
      <c r="B705" s="2225"/>
      <c r="C705" s="1061"/>
      <c r="D705" s="1106" t="s">
        <v>194</v>
      </c>
      <c r="E705" s="2226"/>
      <c r="F705" s="2225"/>
      <c r="G705" s="2227"/>
      <c r="H705" s="2227"/>
      <c r="I705" s="2229"/>
      <c r="J705" s="2227"/>
      <c r="K705" s="2231"/>
      <c r="L705" s="2231"/>
      <c r="M705" s="2229"/>
      <c r="N705" s="2222"/>
      <c r="O705" s="1064">
        <f>IF(B704="",0,1)</f>
        <v>0</v>
      </c>
    </row>
    <row r="706" spans="1:15" ht="9" customHeight="1">
      <c r="A706" s="2223"/>
      <c r="B706" s="2225"/>
      <c r="C706" s="1061"/>
      <c r="D706" s="1105" t="s">
        <v>193</v>
      </c>
      <c r="E706" s="2226"/>
      <c r="F706" s="2225"/>
      <c r="G706" s="2227"/>
      <c r="H706" s="2227"/>
      <c r="I706" s="2228"/>
      <c r="J706" s="2227"/>
      <c r="K706" s="2230"/>
      <c r="L706" s="2231"/>
      <c r="M706" s="2232"/>
      <c r="N706" s="2221"/>
    </row>
    <row r="707" spans="1:15" ht="9" customHeight="1">
      <c r="A707" s="2224"/>
      <c r="B707" s="2225"/>
      <c r="C707" s="1061"/>
      <c r="D707" s="1106" t="s">
        <v>194</v>
      </c>
      <c r="E707" s="2226"/>
      <c r="F707" s="2225"/>
      <c r="G707" s="2227"/>
      <c r="H707" s="2227"/>
      <c r="I707" s="2229"/>
      <c r="J707" s="2227"/>
      <c r="K707" s="2231"/>
      <c r="L707" s="2231"/>
      <c r="M707" s="2229"/>
      <c r="N707" s="2222"/>
      <c r="O707" s="1064">
        <f>IF(B706="",0,1)</f>
        <v>0</v>
      </c>
    </row>
    <row r="708" spans="1:15" ht="9" customHeight="1">
      <c r="A708" s="2223"/>
      <c r="B708" s="2225"/>
      <c r="C708" s="1061"/>
      <c r="D708" s="1105" t="s">
        <v>193</v>
      </c>
      <c r="E708" s="2226"/>
      <c r="F708" s="2225"/>
      <c r="G708" s="2227"/>
      <c r="H708" s="2227"/>
      <c r="I708" s="2228"/>
      <c r="J708" s="2227"/>
      <c r="K708" s="2230"/>
      <c r="L708" s="2231"/>
      <c r="M708" s="2232"/>
      <c r="N708" s="2221"/>
    </row>
    <row r="709" spans="1:15" ht="9" customHeight="1">
      <c r="A709" s="2224"/>
      <c r="B709" s="2225"/>
      <c r="C709" s="1061"/>
      <c r="D709" s="1106" t="s">
        <v>194</v>
      </c>
      <c r="E709" s="2226"/>
      <c r="F709" s="2225"/>
      <c r="G709" s="2227"/>
      <c r="H709" s="2227"/>
      <c r="I709" s="2229"/>
      <c r="J709" s="2227"/>
      <c r="K709" s="2231"/>
      <c r="L709" s="2231"/>
      <c r="M709" s="2229"/>
      <c r="N709" s="2222"/>
      <c r="O709" s="1064">
        <f>IF(B708="",0,1)</f>
        <v>0</v>
      </c>
    </row>
    <row r="710" spans="1:15" ht="9" customHeight="1">
      <c r="A710" s="2223"/>
      <c r="B710" s="2225"/>
      <c r="C710" s="1061"/>
      <c r="D710" s="1105" t="s">
        <v>193</v>
      </c>
      <c r="E710" s="2226"/>
      <c r="F710" s="2225"/>
      <c r="G710" s="2227"/>
      <c r="H710" s="2227"/>
      <c r="I710" s="2228"/>
      <c r="J710" s="2227"/>
      <c r="K710" s="2230"/>
      <c r="L710" s="2231"/>
      <c r="M710" s="2232"/>
      <c r="N710" s="2221"/>
    </row>
    <row r="711" spans="1:15" ht="9" customHeight="1">
      <c r="A711" s="2224"/>
      <c r="B711" s="2225"/>
      <c r="C711" s="1061"/>
      <c r="D711" s="1106" t="s">
        <v>194</v>
      </c>
      <c r="E711" s="2226"/>
      <c r="F711" s="2225"/>
      <c r="G711" s="2227"/>
      <c r="H711" s="2227"/>
      <c r="I711" s="2229"/>
      <c r="J711" s="2227"/>
      <c r="K711" s="2231"/>
      <c r="L711" s="2231"/>
      <c r="M711" s="2229"/>
      <c r="N711" s="2222"/>
      <c r="O711" s="1064">
        <f>IF(B710="",0,1)</f>
        <v>0</v>
      </c>
    </row>
    <row r="712" spans="1:15" ht="9" customHeight="1">
      <c r="A712" s="2223"/>
      <c r="B712" s="2225"/>
      <c r="C712" s="1061"/>
      <c r="D712" s="1105" t="s">
        <v>193</v>
      </c>
      <c r="E712" s="2226"/>
      <c r="F712" s="2225"/>
      <c r="G712" s="2227"/>
      <c r="H712" s="2227"/>
      <c r="I712" s="2228"/>
      <c r="J712" s="2227"/>
      <c r="K712" s="2230"/>
      <c r="L712" s="2231"/>
      <c r="M712" s="2232"/>
      <c r="N712" s="2221"/>
    </row>
    <row r="713" spans="1:15" ht="9" customHeight="1">
      <c r="A713" s="2224"/>
      <c r="B713" s="2225"/>
      <c r="C713" s="1061"/>
      <c r="D713" s="1106" t="s">
        <v>194</v>
      </c>
      <c r="E713" s="2226"/>
      <c r="F713" s="2225"/>
      <c r="G713" s="2227"/>
      <c r="H713" s="2227"/>
      <c r="I713" s="2229"/>
      <c r="J713" s="2227"/>
      <c r="K713" s="2231"/>
      <c r="L713" s="2231"/>
      <c r="M713" s="2229"/>
      <c r="N713" s="2222"/>
      <c r="O713" s="1064">
        <f>IF(B712="",0,1)</f>
        <v>0</v>
      </c>
    </row>
    <row r="714" spans="1:15" ht="9" customHeight="1">
      <c r="A714" s="2223"/>
      <c r="B714" s="2225"/>
      <c r="C714" s="1061"/>
      <c r="D714" s="1105" t="s">
        <v>193</v>
      </c>
      <c r="E714" s="2226"/>
      <c r="F714" s="2225"/>
      <c r="G714" s="2227"/>
      <c r="H714" s="2227"/>
      <c r="I714" s="2228"/>
      <c r="J714" s="2227"/>
      <c r="K714" s="2230"/>
      <c r="L714" s="2231"/>
      <c r="M714" s="2232"/>
      <c r="N714" s="2221"/>
    </row>
    <row r="715" spans="1:15" ht="9" customHeight="1">
      <c r="A715" s="2224"/>
      <c r="B715" s="2225"/>
      <c r="C715" s="1061"/>
      <c r="D715" s="1106" t="s">
        <v>194</v>
      </c>
      <c r="E715" s="2226"/>
      <c r="F715" s="2225"/>
      <c r="G715" s="2227"/>
      <c r="H715" s="2227"/>
      <c r="I715" s="2229"/>
      <c r="J715" s="2227"/>
      <c r="K715" s="2231"/>
      <c r="L715" s="2231"/>
      <c r="M715" s="2229"/>
      <c r="N715" s="2222"/>
      <c r="O715" s="1064">
        <f>IF(B714="",0,1)</f>
        <v>0</v>
      </c>
    </row>
    <row r="716" spans="1:15" ht="9" customHeight="1">
      <c r="A716" s="2223"/>
      <c r="B716" s="2225"/>
      <c r="C716" s="1061"/>
      <c r="D716" s="1105" t="s">
        <v>193</v>
      </c>
      <c r="E716" s="2226"/>
      <c r="F716" s="2225"/>
      <c r="G716" s="2227"/>
      <c r="H716" s="2227"/>
      <c r="I716" s="2228"/>
      <c r="J716" s="2227"/>
      <c r="K716" s="2230"/>
      <c r="L716" s="2231"/>
      <c r="M716" s="2232"/>
      <c r="N716" s="2221"/>
    </row>
    <row r="717" spans="1:15" ht="9" customHeight="1">
      <c r="A717" s="2224"/>
      <c r="B717" s="2225"/>
      <c r="C717" s="1061"/>
      <c r="D717" s="1106" t="s">
        <v>194</v>
      </c>
      <c r="E717" s="2226"/>
      <c r="F717" s="2225"/>
      <c r="G717" s="2227"/>
      <c r="H717" s="2227"/>
      <c r="I717" s="2229"/>
      <c r="J717" s="2227"/>
      <c r="K717" s="2231"/>
      <c r="L717" s="2231"/>
      <c r="M717" s="2229"/>
      <c r="N717" s="2222"/>
      <c r="O717" s="1064">
        <f>IF(B716="",0,1)</f>
        <v>0</v>
      </c>
    </row>
    <row r="718" spans="1:15" ht="9" customHeight="1">
      <c r="A718" s="2223"/>
      <c r="B718" s="2225"/>
      <c r="C718" s="1061"/>
      <c r="D718" s="1105" t="s">
        <v>193</v>
      </c>
      <c r="E718" s="2226"/>
      <c r="F718" s="2225"/>
      <c r="G718" s="2227"/>
      <c r="H718" s="2227"/>
      <c r="I718" s="2228"/>
      <c r="J718" s="2227"/>
      <c r="K718" s="2230"/>
      <c r="L718" s="2231"/>
      <c r="M718" s="2232"/>
      <c r="N718" s="2221"/>
    </row>
    <row r="719" spans="1:15" ht="9" customHeight="1">
      <c r="A719" s="2224"/>
      <c r="B719" s="2225"/>
      <c r="C719" s="1061"/>
      <c r="D719" s="1106" t="s">
        <v>194</v>
      </c>
      <c r="E719" s="2226"/>
      <c r="F719" s="2225"/>
      <c r="G719" s="2227"/>
      <c r="H719" s="2227"/>
      <c r="I719" s="2229"/>
      <c r="J719" s="2227"/>
      <c r="K719" s="2231"/>
      <c r="L719" s="2231"/>
      <c r="M719" s="2229"/>
      <c r="N719" s="2222"/>
      <c r="O719" s="1064">
        <f>IF(B718="",0,1)</f>
        <v>0</v>
      </c>
    </row>
    <row r="720" spans="1:15" ht="9" customHeight="1">
      <c r="A720" s="2223"/>
      <c r="B720" s="2225"/>
      <c r="C720" s="1061"/>
      <c r="D720" s="1105" t="s">
        <v>193</v>
      </c>
      <c r="E720" s="2226"/>
      <c r="F720" s="2225"/>
      <c r="G720" s="2227"/>
      <c r="H720" s="2227"/>
      <c r="I720" s="2228"/>
      <c r="J720" s="2227"/>
      <c r="K720" s="2230"/>
      <c r="L720" s="2231"/>
      <c r="M720" s="2232"/>
      <c r="N720" s="2221"/>
    </row>
    <row r="721" spans="1:15" ht="9" customHeight="1">
      <c r="A721" s="2224"/>
      <c r="B721" s="2225"/>
      <c r="C721" s="1061"/>
      <c r="D721" s="1106" t="s">
        <v>194</v>
      </c>
      <c r="E721" s="2226"/>
      <c r="F721" s="2225"/>
      <c r="G721" s="2227"/>
      <c r="H721" s="2227"/>
      <c r="I721" s="2229"/>
      <c r="J721" s="2227"/>
      <c r="K721" s="2231"/>
      <c r="L721" s="2231"/>
      <c r="M721" s="2229"/>
      <c r="N721" s="2222"/>
      <c r="O721" s="1064">
        <f>IF(B720="",0,1)</f>
        <v>0</v>
      </c>
    </row>
    <row r="722" spans="1:15" ht="9" customHeight="1">
      <c r="A722" s="2223"/>
      <c r="B722" s="2225"/>
      <c r="C722" s="1061"/>
      <c r="D722" s="1105" t="s">
        <v>193</v>
      </c>
      <c r="E722" s="2226"/>
      <c r="F722" s="2225"/>
      <c r="G722" s="2227"/>
      <c r="H722" s="2227"/>
      <c r="I722" s="2228"/>
      <c r="J722" s="2227"/>
      <c r="K722" s="2230"/>
      <c r="L722" s="2231"/>
      <c r="M722" s="2232"/>
      <c r="N722" s="2221"/>
    </row>
    <row r="723" spans="1:15" ht="9" customHeight="1">
      <c r="A723" s="2224"/>
      <c r="B723" s="2225"/>
      <c r="C723" s="1061"/>
      <c r="D723" s="1106" t="s">
        <v>194</v>
      </c>
      <c r="E723" s="2226"/>
      <c r="F723" s="2225"/>
      <c r="G723" s="2227"/>
      <c r="H723" s="2227"/>
      <c r="I723" s="2229"/>
      <c r="J723" s="2227"/>
      <c r="K723" s="2231"/>
      <c r="L723" s="2231"/>
      <c r="M723" s="2229"/>
      <c r="N723" s="2222"/>
      <c r="O723" s="1064">
        <f>IF(B722="",0,1)</f>
        <v>0</v>
      </c>
    </row>
    <row r="724" spans="1:15" ht="9" customHeight="1">
      <c r="A724" s="2223"/>
      <c r="B724" s="2225"/>
      <c r="C724" s="1061"/>
      <c r="D724" s="1105" t="s">
        <v>193</v>
      </c>
      <c r="E724" s="2226"/>
      <c r="F724" s="2225"/>
      <c r="G724" s="2227"/>
      <c r="H724" s="2227"/>
      <c r="I724" s="2228"/>
      <c r="J724" s="2227"/>
      <c r="K724" s="2230"/>
      <c r="L724" s="2231"/>
      <c r="M724" s="2232"/>
      <c r="N724" s="2221"/>
    </row>
    <row r="725" spans="1:15" ht="9" customHeight="1">
      <c r="A725" s="2224"/>
      <c r="B725" s="2225"/>
      <c r="C725" s="1061"/>
      <c r="D725" s="1106" t="s">
        <v>194</v>
      </c>
      <c r="E725" s="2226"/>
      <c r="F725" s="2225"/>
      <c r="G725" s="2227"/>
      <c r="H725" s="2227"/>
      <c r="I725" s="2229"/>
      <c r="J725" s="2227"/>
      <c r="K725" s="2231"/>
      <c r="L725" s="2231"/>
      <c r="M725" s="2229"/>
      <c r="N725" s="2222"/>
      <c r="O725" s="1064">
        <f>IF(B724="",0,1)</f>
        <v>0</v>
      </c>
    </row>
    <row r="726" spans="1:15" ht="9" customHeight="1">
      <c r="A726" s="2223"/>
      <c r="B726" s="2225"/>
      <c r="C726" s="1061"/>
      <c r="D726" s="1105" t="s">
        <v>193</v>
      </c>
      <c r="E726" s="2226"/>
      <c r="F726" s="2225"/>
      <c r="G726" s="2227"/>
      <c r="H726" s="2227"/>
      <c r="I726" s="2228"/>
      <c r="J726" s="2227"/>
      <c r="K726" s="2230"/>
      <c r="L726" s="2231"/>
      <c r="M726" s="2232"/>
      <c r="N726" s="2221"/>
    </row>
    <row r="727" spans="1:15" ht="9" customHeight="1">
      <c r="A727" s="2224"/>
      <c r="B727" s="2225"/>
      <c r="C727" s="1061"/>
      <c r="D727" s="1106" t="s">
        <v>194</v>
      </c>
      <c r="E727" s="2226"/>
      <c r="F727" s="2225"/>
      <c r="G727" s="2227"/>
      <c r="H727" s="2227"/>
      <c r="I727" s="2229"/>
      <c r="J727" s="2227"/>
      <c r="K727" s="2231"/>
      <c r="L727" s="2231"/>
      <c r="M727" s="2229"/>
      <c r="N727" s="2222"/>
      <c r="O727" s="1064">
        <f>IF(B726="",0,1)</f>
        <v>0</v>
      </c>
    </row>
    <row r="728" spans="1:15" ht="9" customHeight="1">
      <c r="A728" s="2223"/>
      <c r="B728" s="2225"/>
      <c r="C728" s="1061"/>
      <c r="D728" s="1105" t="s">
        <v>193</v>
      </c>
      <c r="E728" s="2226"/>
      <c r="F728" s="2225"/>
      <c r="G728" s="2227"/>
      <c r="H728" s="2227"/>
      <c r="I728" s="2228"/>
      <c r="J728" s="2227"/>
      <c r="K728" s="2230"/>
      <c r="L728" s="2231"/>
      <c r="M728" s="2232"/>
      <c r="N728" s="2221"/>
    </row>
    <row r="729" spans="1:15" ht="9" customHeight="1">
      <c r="A729" s="2224"/>
      <c r="B729" s="2225"/>
      <c r="C729" s="1061"/>
      <c r="D729" s="1106" t="s">
        <v>194</v>
      </c>
      <c r="E729" s="2226"/>
      <c r="F729" s="2225"/>
      <c r="G729" s="2227"/>
      <c r="H729" s="2227"/>
      <c r="I729" s="2229"/>
      <c r="J729" s="2227"/>
      <c r="K729" s="2231"/>
      <c r="L729" s="2231"/>
      <c r="M729" s="2229"/>
      <c r="N729" s="2222"/>
      <c r="O729" s="1064">
        <f>IF(B728="",0,1)</f>
        <v>0</v>
      </c>
    </row>
    <row r="730" spans="1:15" ht="9" customHeight="1">
      <c r="A730" s="2223"/>
      <c r="B730" s="2225"/>
      <c r="C730" s="1061"/>
      <c r="D730" s="1105" t="s">
        <v>193</v>
      </c>
      <c r="E730" s="2226"/>
      <c r="F730" s="2225"/>
      <c r="G730" s="2227"/>
      <c r="H730" s="2227"/>
      <c r="I730" s="2228"/>
      <c r="J730" s="2227"/>
      <c r="K730" s="2230"/>
      <c r="L730" s="2231"/>
      <c r="M730" s="2232"/>
      <c r="N730" s="2221"/>
    </row>
    <row r="731" spans="1:15" ht="9" customHeight="1">
      <c r="A731" s="2224"/>
      <c r="B731" s="2225"/>
      <c r="C731" s="1061"/>
      <c r="D731" s="1106" t="s">
        <v>194</v>
      </c>
      <c r="E731" s="2226"/>
      <c r="F731" s="2225"/>
      <c r="G731" s="2227"/>
      <c r="H731" s="2227"/>
      <c r="I731" s="2229"/>
      <c r="J731" s="2227"/>
      <c r="K731" s="2231"/>
      <c r="L731" s="2231"/>
      <c r="M731" s="2229"/>
      <c r="N731" s="2222"/>
      <c r="O731" s="1064">
        <f>IF(B730="",0,1)</f>
        <v>0</v>
      </c>
    </row>
    <row r="732" spans="1:15" ht="9" customHeight="1">
      <c r="A732" s="2223"/>
      <c r="B732" s="2225"/>
      <c r="C732" s="1061"/>
      <c r="D732" s="1105" t="s">
        <v>193</v>
      </c>
      <c r="E732" s="2226"/>
      <c r="F732" s="2225"/>
      <c r="G732" s="2227"/>
      <c r="H732" s="2227"/>
      <c r="I732" s="2228"/>
      <c r="J732" s="2227"/>
      <c r="K732" s="2230"/>
      <c r="L732" s="2231"/>
      <c r="M732" s="2232"/>
      <c r="N732" s="2221"/>
    </row>
    <row r="733" spans="1:15" ht="9" customHeight="1">
      <c r="A733" s="2224"/>
      <c r="B733" s="2225"/>
      <c r="C733" s="1061"/>
      <c r="D733" s="1106" t="s">
        <v>194</v>
      </c>
      <c r="E733" s="2226"/>
      <c r="F733" s="2225"/>
      <c r="G733" s="2227"/>
      <c r="H733" s="2227"/>
      <c r="I733" s="2229"/>
      <c r="J733" s="2227"/>
      <c r="K733" s="2231"/>
      <c r="L733" s="2231"/>
      <c r="M733" s="2229"/>
      <c r="N733" s="2222"/>
      <c r="O733" s="1064">
        <f>IF(B732="",0,1)</f>
        <v>0</v>
      </c>
    </row>
    <row r="734" spans="1:15" ht="9" customHeight="1">
      <c r="A734" s="2223"/>
      <c r="B734" s="2225"/>
      <c r="C734" s="1061"/>
      <c r="D734" s="1105" t="s">
        <v>193</v>
      </c>
      <c r="E734" s="2226"/>
      <c r="F734" s="2225"/>
      <c r="G734" s="2227"/>
      <c r="H734" s="2227"/>
      <c r="I734" s="2228"/>
      <c r="J734" s="2227"/>
      <c r="K734" s="2230"/>
      <c r="L734" s="2231"/>
      <c r="M734" s="2232"/>
      <c r="N734" s="2221"/>
    </row>
    <row r="735" spans="1:15" ht="9" customHeight="1">
      <c r="A735" s="2224"/>
      <c r="B735" s="2225"/>
      <c r="C735" s="1061"/>
      <c r="D735" s="1106" t="s">
        <v>194</v>
      </c>
      <c r="E735" s="2226"/>
      <c r="F735" s="2225"/>
      <c r="G735" s="2227"/>
      <c r="H735" s="2227"/>
      <c r="I735" s="2229"/>
      <c r="J735" s="2227"/>
      <c r="K735" s="2231"/>
      <c r="L735" s="2231"/>
      <c r="M735" s="2229"/>
      <c r="N735" s="2222"/>
      <c r="O735" s="1064">
        <f>IF(B734="",0,1)</f>
        <v>0</v>
      </c>
    </row>
    <row r="736" spans="1:15" ht="9" customHeight="1">
      <c r="A736" s="2223"/>
      <c r="B736" s="2225"/>
      <c r="C736" s="1061"/>
      <c r="D736" s="1105" t="s">
        <v>193</v>
      </c>
      <c r="E736" s="2226"/>
      <c r="F736" s="2225"/>
      <c r="G736" s="2227"/>
      <c r="H736" s="2227"/>
      <c r="I736" s="2228"/>
      <c r="J736" s="2227"/>
      <c r="K736" s="2230"/>
      <c r="L736" s="2231"/>
      <c r="M736" s="2232"/>
      <c r="N736" s="2221"/>
    </row>
    <row r="737" spans="1:19" ht="9" customHeight="1">
      <c r="A737" s="2224"/>
      <c r="B737" s="2225"/>
      <c r="C737" s="1061"/>
      <c r="D737" s="1106" t="s">
        <v>194</v>
      </c>
      <c r="E737" s="2226"/>
      <c r="F737" s="2225"/>
      <c r="G737" s="2227"/>
      <c r="H737" s="2227"/>
      <c r="I737" s="2229"/>
      <c r="J737" s="2227"/>
      <c r="K737" s="2231"/>
      <c r="L737" s="2231"/>
      <c r="M737" s="2229"/>
      <c r="N737" s="2222"/>
      <c r="O737" s="1064">
        <f>IF(B736="",0,1)</f>
        <v>0</v>
      </c>
    </row>
    <row r="738" spans="1:19" ht="9" customHeight="1">
      <c r="A738" s="2223"/>
      <c r="B738" s="2225"/>
      <c r="C738" s="1061"/>
      <c r="D738" s="1105" t="s">
        <v>193</v>
      </c>
      <c r="E738" s="2226"/>
      <c r="F738" s="2225"/>
      <c r="G738" s="2227"/>
      <c r="H738" s="2227"/>
      <c r="I738" s="2228"/>
      <c r="J738" s="2227"/>
      <c r="K738" s="2230"/>
      <c r="L738" s="2231"/>
      <c r="M738" s="2232"/>
      <c r="N738" s="2221"/>
    </row>
    <row r="739" spans="1:19" ht="9" customHeight="1" thickBot="1">
      <c r="A739" s="2224"/>
      <c r="B739" s="2225"/>
      <c r="C739" s="1061"/>
      <c r="D739" s="1106" t="s">
        <v>194</v>
      </c>
      <c r="E739" s="2226"/>
      <c r="F739" s="2225"/>
      <c r="G739" s="2227"/>
      <c r="H739" s="2227"/>
      <c r="I739" s="2229"/>
      <c r="J739" s="2227"/>
      <c r="K739" s="2231"/>
      <c r="L739" s="2231"/>
      <c r="M739" s="2229"/>
      <c r="N739" s="2222"/>
      <c r="O739" s="1064">
        <f>IF(B738="",0,1)</f>
        <v>0</v>
      </c>
    </row>
    <row r="740" spans="1:19">
      <c r="A740" s="2212" t="s">
        <v>466</v>
      </c>
      <c r="B740" s="2215" t="s">
        <v>2311</v>
      </c>
      <c r="C740" s="2215"/>
      <c r="D740" s="2218"/>
      <c r="E740" s="2215" t="s">
        <v>94</v>
      </c>
      <c r="F740" s="2215"/>
      <c r="G740" s="2194" t="s">
        <v>93</v>
      </c>
      <c r="H740" s="2194"/>
      <c r="I740" s="2194" t="s">
        <v>406</v>
      </c>
      <c r="J740" s="2194" t="s">
        <v>1909</v>
      </c>
      <c r="K740" s="2194" t="s">
        <v>1910</v>
      </c>
      <c r="L740" s="2195"/>
      <c r="M740" s="2194" t="s">
        <v>1911</v>
      </c>
      <c r="N740" s="2200" t="s">
        <v>404</v>
      </c>
      <c r="O740" s="1064">
        <f>SUM(O693:O739)</f>
        <v>0</v>
      </c>
    </row>
    <row r="741" spans="1:19" ht="12.75" customHeight="1">
      <c r="A741" s="2213"/>
      <c r="B741" s="2216"/>
      <c r="C741" s="2219"/>
      <c r="D741" s="2216"/>
      <c r="E741" s="2216"/>
      <c r="F741" s="2219"/>
      <c r="G741" s="2196"/>
      <c r="H741" s="2196"/>
      <c r="I741" s="2196"/>
      <c r="J741" s="2197"/>
      <c r="K741" s="2196"/>
      <c r="L741" s="2197"/>
      <c r="M741" s="2196"/>
      <c r="N741" s="2201"/>
      <c r="O741" s="2206">
        <f>IF(O740&gt;0,1,0)</f>
        <v>0</v>
      </c>
    </row>
    <row r="742" spans="1:19" ht="12.75" customHeight="1">
      <c r="A742" s="2214"/>
      <c r="B742" s="2217"/>
      <c r="C742" s="2220"/>
      <c r="D742" s="2217"/>
      <c r="E742" s="2217"/>
      <c r="F742" s="2220"/>
      <c r="G742" s="1059"/>
      <c r="H742" s="1059" t="s">
        <v>405</v>
      </c>
      <c r="I742" s="2198"/>
      <c r="J742" s="2199"/>
      <c r="K742" s="2198"/>
      <c r="L742" s="2199"/>
      <c r="M742" s="2198"/>
      <c r="N742" s="2202"/>
      <c r="O742" s="2206"/>
    </row>
    <row r="743" spans="1:19" ht="9" customHeight="1">
      <c r="A743" s="1093" t="s">
        <v>1558</v>
      </c>
      <c r="B743" s="2184">
        <v>1</v>
      </c>
      <c r="C743" s="2182"/>
      <c r="D743" s="1638"/>
      <c r="E743" s="2180">
        <f>SUM(E690:E739)</f>
        <v>400</v>
      </c>
      <c r="F743" s="2184"/>
      <c r="G743" s="2207">
        <f>SUM(G690:H739)</f>
        <v>123000</v>
      </c>
      <c r="H743" s="2208"/>
      <c r="I743" s="2192">
        <v>1</v>
      </c>
      <c r="J743" s="2185">
        <f>G743*I743</f>
        <v>123000</v>
      </c>
      <c r="K743" s="1057"/>
      <c r="L743" s="1058" t="s">
        <v>193</v>
      </c>
      <c r="M743" s="2285"/>
      <c r="N743" s="2287"/>
      <c r="O743" s="1064">
        <f>IF(M745="",0,1)</f>
        <v>0</v>
      </c>
    </row>
    <row r="744" spans="1:19" ht="9" customHeight="1">
      <c r="A744" s="1094" t="s">
        <v>407</v>
      </c>
      <c r="B744" s="2181"/>
      <c r="C744" s="1641"/>
      <c r="D744" s="1642"/>
      <c r="E744" s="2183"/>
      <c r="F744" s="2181"/>
      <c r="G744" s="2209"/>
      <c r="H744" s="2210"/>
      <c r="I744" s="2177"/>
      <c r="J744" s="2186"/>
      <c r="K744" s="1057" t="str">
        <f>IF('Page 7'!Z549=1,"X",IF('Page 7'!Z552=1,"X",""))</f>
        <v/>
      </c>
      <c r="L744" s="1055" t="s">
        <v>194</v>
      </c>
      <c r="M744" s="2286"/>
      <c r="N744" s="2286"/>
      <c r="O744" s="1064">
        <f>O741-O743</f>
        <v>0</v>
      </c>
    </row>
    <row r="745" spans="1:19" ht="9" customHeight="1">
      <c r="A745" s="2204">
        <f>A692</f>
        <v>0</v>
      </c>
      <c r="B745" s="2184">
        <f>O740</f>
        <v>0</v>
      </c>
      <c r="C745" s="2182"/>
      <c r="D745" s="1638"/>
      <c r="E745" s="2180">
        <f>SUM(E692:E739)</f>
        <v>0</v>
      </c>
      <c r="F745" s="2184"/>
      <c r="G745" s="2188"/>
      <c r="H745" s="2189"/>
      <c r="I745" s="2192" t="e">
        <f>'Final Package Page 7'!$O$23</f>
        <v>#DIV/0!</v>
      </c>
      <c r="J745" s="2185" t="e">
        <f>G745*I745</f>
        <v>#DIV/0!</v>
      </c>
      <c r="K745" s="1057" t="str">
        <f>IF('Page 7'!Z549+'Page 7'!Z552&lt;1,"X","")</f>
        <v>X</v>
      </c>
      <c r="L745" s="1058" t="s">
        <v>193</v>
      </c>
      <c r="M745" s="2193"/>
      <c r="N745" s="2174"/>
      <c r="O745" s="1064">
        <f>IF(N745="",0,1)</f>
        <v>0</v>
      </c>
      <c r="P745" s="1064" t="s">
        <v>418</v>
      </c>
      <c r="Q745" s="1064" t="s">
        <v>2115</v>
      </c>
      <c r="R745" s="1064" t="s">
        <v>2234</v>
      </c>
      <c r="S745" s="1064" t="s">
        <v>2235</v>
      </c>
    </row>
    <row r="746" spans="1:19" ht="9" customHeight="1">
      <c r="A746" s="2205"/>
      <c r="B746" s="2181"/>
      <c r="C746" s="1641"/>
      <c r="D746" s="1642"/>
      <c r="E746" s="2183"/>
      <c r="F746" s="2181"/>
      <c r="G746" s="2190"/>
      <c r="H746" s="2191"/>
      <c r="I746" s="2177"/>
      <c r="J746" s="2186"/>
      <c r="K746" s="1057" t="str">
        <f>IF('Page 7'!Z549=1,"X",IF('Page 7'!Z552=1,"X",""))</f>
        <v/>
      </c>
      <c r="L746" s="1055" t="s">
        <v>194</v>
      </c>
      <c r="M746" s="2175"/>
      <c r="N746" s="2175"/>
      <c r="O746" s="1064">
        <f>O741-O745</f>
        <v>0</v>
      </c>
      <c r="P746" s="1064">
        <f>B745</f>
        <v>0</v>
      </c>
      <c r="Q746" s="1070">
        <f>E745</f>
        <v>0</v>
      </c>
      <c r="R746" s="1070">
        <f>G745</f>
        <v>0</v>
      </c>
      <c r="S746" s="1070" t="e">
        <f>J745</f>
        <v>#DIV/0!</v>
      </c>
    </row>
    <row r="747" spans="1:19" ht="30.75" customHeight="1">
      <c r="A747" s="2203" t="s">
        <v>95</v>
      </c>
      <c r="B747" s="1637"/>
      <c r="C747" s="1637"/>
      <c r="D747" s="1637"/>
      <c r="E747" s="1637"/>
      <c r="F747" s="1637"/>
      <c r="G747" s="1637"/>
      <c r="H747" s="1637"/>
      <c r="I747" s="1637"/>
      <c r="J747" s="1637"/>
      <c r="K747" s="1637"/>
      <c r="L747" s="1637"/>
      <c r="M747" s="1637"/>
      <c r="N747" s="1637"/>
    </row>
    <row r="748" spans="1:19" ht="25.5" customHeight="1">
      <c r="A748" s="2172" t="s">
        <v>81</v>
      </c>
      <c r="B748" s="2173"/>
      <c r="C748" s="2173"/>
      <c r="D748" s="2173"/>
      <c r="E748" s="2173"/>
      <c r="F748" s="2173"/>
      <c r="G748" s="2173"/>
      <c r="H748" s="2173"/>
      <c r="I748" s="2173"/>
      <c r="J748" s="2173"/>
      <c r="K748" s="2173"/>
      <c r="L748" s="2173"/>
      <c r="M748" s="2173"/>
      <c r="N748" s="2173"/>
    </row>
    <row r="749" spans="1:19" ht="15.75">
      <c r="A749" s="1649" t="s">
        <v>1900</v>
      </c>
      <c r="B749" s="1586"/>
      <c r="C749" s="1586"/>
      <c r="D749" s="1586"/>
      <c r="E749" s="1586"/>
      <c r="F749" s="1586"/>
      <c r="G749" s="1586"/>
      <c r="H749" s="1586"/>
      <c r="I749" s="1586"/>
      <c r="J749" s="1586"/>
      <c r="K749" s="1586"/>
      <c r="L749" s="1586"/>
      <c r="M749" s="1586"/>
      <c r="N749" s="1586"/>
    </row>
    <row r="750" spans="1:19" ht="15.75">
      <c r="A750" s="2211" t="s">
        <v>1901</v>
      </c>
      <c r="B750" s="1586"/>
      <c r="C750" s="1586"/>
      <c r="D750" s="1586"/>
      <c r="E750" s="1586"/>
      <c r="F750" s="1586"/>
      <c r="G750" s="1586"/>
      <c r="H750" s="1586"/>
      <c r="I750" s="1586"/>
      <c r="J750" s="1586"/>
      <c r="K750" s="1586"/>
      <c r="L750" s="1586"/>
      <c r="M750" s="1586"/>
      <c r="N750" s="1586"/>
    </row>
    <row r="751" spans="1:19" ht="15.75">
      <c r="A751" s="2211" t="s">
        <v>1902</v>
      </c>
      <c r="B751" s="1586"/>
      <c r="C751" s="1586"/>
      <c r="D751" s="1586"/>
      <c r="E751" s="1586"/>
      <c r="F751" s="1586"/>
      <c r="G751" s="1586"/>
      <c r="H751" s="1586"/>
      <c r="I751" s="1586"/>
      <c r="J751" s="1586"/>
      <c r="K751" s="1586"/>
      <c r="L751" s="1586"/>
      <c r="M751" s="1586"/>
      <c r="N751" s="1586"/>
    </row>
    <row r="752" spans="1:19">
      <c r="A752" s="247"/>
    </row>
    <row r="753" spans="1:15" ht="48.75" customHeight="1">
      <c r="A753" s="1718" t="s">
        <v>1903</v>
      </c>
      <c r="B753" s="1520"/>
      <c r="C753" s="1520"/>
      <c r="D753" s="1520"/>
      <c r="E753" s="1520"/>
      <c r="F753" s="1520"/>
      <c r="G753" s="1520"/>
      <c r="H753" s="1520"/>
      <c r="I753" s="1520"/>
      <c r="J753" s="1520"/>
      <c r="K753" s="1520"/>
      <c r="L753" s="1520"/>
      <c r="M753" s="1520"/>
      <c r="N753" s="1520"/>
    </row>
    <row r="754" spans="1:15" ht="13.5" thickBot="1">
      <c r="G754" s="114" t="s">
        <v>1904</v>
      </c>
      <c r="H754" s="1027"/>
    </row>
    <row r="755" spans="1:15">
      <c r="A755" s="2242" t="s">
        <v>466</v>
      </c>
      <c r="B755" s="2245" t="s">
        <v>1905</v>
      </c>
      <c r="C755" s="2245" t="s">
        <v>1906</v>
      </c>
      <c r="D755" s="2248"/>
      <c r="E755" s="2245" t="s">
        <v>1907</v>
      </c>
      <c r="F755" s="2245" t="s">
        <v>1908</v>
      </c>
      <c r="G755" s="2235" t="s">
        <v>93</v>
      </c>
      <c r="H755" s="2235"/>
      <c r="I755" s="2235" t="s">
        <v>406</v>
      </c>
      <c r="J755" s="2235" t="s">
        <v>1909</v>
      </c>
      <c r="K755" s="2235" t="s">
        <v>1910</v>
      </c>
      <c r="L755" s="1736"/>
      <c r="M755" s="2235" t="s">
        <v>1911</v>
      </c>
      <c r="N755" s="2238" t="s">
        <v>404</v>
      </c>
    </row>
    <row r="756" spans="1:15" ht="12.75" customHeight="1">
      <c r="A756" s="2243"/>
      <c r="B756" s="2246"/>
      <c r="C756" s="2249"/>
      <c r="D756" s="2246"/>
      <c r="E756" s="2246"/>
      <c r="F756" s="2249"/>
      <c r="G756" s="2236"/>
      <c r="H756" s="2236"/>
      <c r="I756" s="2236"/>
      <c r="J756" s="1504"/>
      <c r="K756" s="2236"/>
      <c r="L756" s="1504"/>
      <c r="M756" s="2236"/>
      <c r="N756" s="2239"/>
      <c r="O756" s="1069"/>
    </row>
    <row r="757" spans="1:15">
      <c r="A757" s="2244"/>
      <c r="B757" s="2247"/>
      <c r="C757" s="2241"/>
      <c r="D757" s="2247"/>
      <c r="E757" s="2247"/>
      <c r="F757" s="2241"/>
      <c r="G757" s="1056"/>
      <c r="H757" s="1056" t="s">
        <v>405</v>
      </c>
      <c r="I757" s="2237"/>
      <c r="J757" s="1505"/>
      <c r="K757" s="2237"/>
      <c r="L757" s="1505"/>
      <c r="M757" s="2237"/>
      <c r="N757" s="2234"/>
      <c r="O757" s="1069"/>
    </row>
    <row r="758" spans="1:15" ht="9" customHeight="1">
      <c r="A758" s="1095" t="s">
        <v>1558</v>
      </c>
      <c r="B758" s="2184" t="s">
        <v>1557</v>
      </c>
      <c r="C758" s="1057" t="s">
        <v>1437</v>
      </c>
      <c r="D758" s="1103" t="s">
        <v>193</v>
      </c>
      <c r="E758" s="2180">
        <v>400</v>
      </c>
      <c r="F758" s="2240">
        <v>2</v>
      </c>
      <c r="G758" s="2207">
        <v>123000</v>
      </c>
      <c r="H758" s="2208"/>
      <c r="I758" s="2192">
        <v>1</v>
      </c>
      <c r="J758" s="2185">
        <v>123000</v>
      </c>
      <c r="K758" s="1057" t="s">
        <v>1437</v>
      </c>
      <c r="L758" s="1058" t="s">
        <v>193</v>
      </c>
      <c r="M758" s="2187">
        <v>36525</v>
      </c>
      <c r="N758" s="2233">
        <v>36892</v>
      </c>
    </row>
    <row r="759" spans="1:15" ht="9" customHeight="1">
      <c r="A759" s="1096" t="s">
        <v>407</v>
      </c>
      <c r="B759" s="2181"/>
      <c r="C759" s="1057"/>
      <c r="D759" s="1104" t="s">
        <v>194</v>
      </c>
      <c r="E759" s="2183"/>
      <c r="F759" s="2241"/>
      <c r="G759" s="2209"/>
      <c r="H759" s="2210"/>
      <c r="I759" s="2177"/>
      <c r="J759" s="2186"/>
      <c r="K759" s="1057"/>
      <c r="L759" s="1055" t="s">
        <v>194</v>
      </c>
      <c r="M759" s="2177"/>
      <c r="N759" s="2234"/>
    </row>
    <row r="760" spans="1:15" ht="9" customHeight="1">
      <c r="A760" s="2223"/>
      <c r="B760" s="2225"/>
      <c r="C760" s="1061"/>
      <c r="D760" s="1105" t="s">
        <v>193</v>
      </c>
      <c r="E760" s="2226"/>
      <c r="F760" s="2225"/>
      <c r="G760" s="2227"/>
      <c r="H760" s="2227"/>
      <c r="I760" s="2228"/>
      <c r="J760" s="2227"/>
      <c r="K760" s="2230"/>
      <c r="L760" s="2231"/>
      <c r="M760" s="2232"/>
      <c r="N760" s="2221"/>
    </row>
    <row r="761" spans="1:15" ht="9" customHeight="1">
      <c r="A761" s="2224"/>
      <c r="B761" s="2225"/>
      <c r="C761" s="1061"/>
      <c r="D761" s="1106" t="s">
        <v>194</v>
      </c>
      <c r="E761" s="2226"/>
      <c r="F761" s="2225"/>
      <c r="G761" s="2227"/>
      <c r="H761" s="2227"/>
      <c r="I761" s="2229"/>
      <c r="J761" s="2227"/>
      <c r="K761" s="2231"/>
      <c r="L761" s="2231"/>
      <c r="M761" s="2229"/>
      <c r="N761" s="2222"/>
      <c r="O761" s="1064">
        <f>IF(B760="",0,1)</f>
        <v>0</v>
      </c>
    </row>
    <row r="762" spans="1:15" ht="9" customHeight="1">
      <c r="A762" s="2223"/>
      <c r="B762" s="2225"/>
      <c r="C762" s="1061"/>
      <c r="D762" s="1105" t="s">
        <v>193</v>
      </c>
      <c r="E762" s="2226"/>
      <c r="F762" s="2225"/>
      <c r="G762" s="2227"/>
      <c r="H762" s="2227"/>
      <c r="I762" s="2228"/>
      <c r="J762" s="2227"/>
      <c r="K762" s="2230"/>
      <c r="L762" s="2231"/>
      <c r="M762" s="2232"/>
      <c r="N762" s="2221"/>
    </row>
    <row r="763" spans="1:15" ht="9" customHeight="1">
      <c r="A763" s="2224"/>
      <c r="B763" s="2225"/>
      <c r="C763" s="1061"/>
      <c r="D763" s="1106" t="s">
        <v>194</v>
      </c>
      <c r="E763" s="2226"/>
      <c r="F763" s="2225"/>
      <c r="G763" s="2227"/>
      <c r="H763" s="2227"/>
      <c r="I763" s="2229"/>
      <c r="J763" s="2227"/>
      <c r="K763" s="2231"/>
      <c r="L763" s="2231"/>
      <c r="M763" s="2229"/>
      <c r="N763" s="2222"/>
      <c r="O763" s="1064">
        <f>IF(B762="",0,1)</f>
        <v>0</v>
      </c>
    </row>
    <row r="764" spans="1:15" ht="9" customHeight="1">
      <c r="A764" s="2223"/>
      <c r="B764" s="2225"/>
      <c r="C764" s="1061"/>
      <c r="D764" s="1105" t="s">
        <v>193</v>
      </c>
      <c r="E764" s="2226"/>
      <c r="F764" s="2225"/>
      <c r="G764" s="2227"/>
      <c r="H764" s="2227"/>
      <c r="I764" s="2228"/>
      <c r="J764" s="2227"/>
      <c r="K764" s="2230"/>
      <c r="L764" s="2231"/>
      <c r="M764" s="2232"/>
      <c r="N764" s="2221"/>
    </row>
    <row r="765" spans="1:15" ht="9" customHeight="1">
      <c r="A765" s="2224"/>
      <c r="B765" s="2225"/>
      <c r="C765" s="1061"/>
      <c r="D765" s="1106" t="s">
        <v>194</v>
      </c>
      <c r="E765" s="2226"/>
      <c r="F765" s="2225"/>
      <c r="G765" s="2227"/>
      <c r="H765" s="2227"/>
      <c r="I765" s="2229"/>
      <c r="J765" s="2227"/>
      <c r="K765" s="2231"/>
      <c r="L765" s="2231"/>
      <c r="M765" s="2229"/>
      <c r="N765" s="2222"/>
      <c r="O765" s="1064">
        <f>IF(B764="",0,1)</f>
        <v>0</v>
      </c>
    </row>
    <row r="766" spans="1:15" ht="9" customHeight="1">
      <c r="A766" s="2223"/>
      <c r="B766" s="2225"/>
      <c r="C766" s="1061"/>
      <c r="D766" s="1105" t="s">
        <v>193</v>
      </c>
      <c r="E766" s="2226"/>
      <c r="F766" s="2225"/>
      <c r="G766" s="2227"/>
      <c r="H766" s="2227"/>
      <c r="I766" s="2228"/>
      <c r="J766" s="2227"/>
      <c r="K766" s="2230"/>
      <c r="L766" s="2231"/>
      <c r="M766" s="2232"/>
      <c r="N766" s="2221"/>
    </row>
    <row r="767" spans="1:15" ht="9" customHeight="1">
      <c r="A767" s="2224"/>
      <c r="B767" s="2225"/>
      <c r="C767" s="1061"/>
      <c r="D767" s="1106" t="s">
        <v>194</v>
      </c>
      <c r="E767" s="2226"/>
      <c r="F767" s="2225"/>
      <c r="G767" s="2227"/>
      <c r="H767" s="2227"/>
      <c r="I767" s="2229"/>
      <c r="J767" s="2227"/>
      <c r="K767" s="2231"/>
      <c r="L767" s="2231"/>
      <c r="M767" s="2229"/>
      <c r="N767" s="2222"/>
      <c r="O767" s="1064">
        <f>IF(B766="",0,1)</f>
        <v>0</v>
      </c>
    </row>
    <row r="768" spans="1:15" ht="9" customHeight="1">
      <c r="A768" s="2223"/>
      <c r="B768" s="2225"/>
      <c r="C768" s="1061"/>
      <c r="D768" s="1105" t="s">
        <v>193</v>
      </c>
      <c r="E768" s="2226"/>
      <c r="F768" s="2225"/>
      <c r="G768" s="2227"/>
      <c r="H768" s="2227"/>
      <c r="I768" s="2228"/>
      <c r="J768" s="2227"/>
      <c r="K768" s="2230"/>
      <c r="L768" s="2231"/>
      <c r="M768" s="2232"/>
      <c r="N768" s="2221"/>
    </row>
    <row r="769" spans="1:15" ht="9" customHeight="1">
      <c r="A769" s="2224"/>
      <c r="B769" s="2225"/>
      <c r="C769" s="1061"/>
      <c r="D769" s="1106" t="s">
        <v>194</v>
      </c>
      <c r="E769" s="2226"/>
      <c r="F769" s="2225"/>
      <c r="G769" s="2227"/>
      <c r="H769" s="2227"/>
      <c r="I769" s="2229"/>
      <c r="J769" s="2227"/>
      <c r="K769" s="2231"/>
      <c r="L769" s="2231"/>
      <c r="M769" s="2229"/>
      <c r="N769" s="2222"/>
      <c r="O769" s="1064">
        <f>IF(B768="",0,1)</f>
        <v>0</v>
      </c>
    </row>
    <row r="770" spans="1:15" ht="9" customHeight="1">
      <c r="A770" s="2223"/>
      <c r="B770" s="2225"/>
      <c r="C770" s="1061"/>
      <c r="D770" s="1105" t="s">
        <v>193</v>
      </c>
      <c r="E770" s="2226"/>
      <c r="F770" s="2225"/>
      <c r="G770" s="2227"/>
      <c r="H770" s="2227"/>
      <c r="I770" s="2228"/>
      <c r="J770" s="2227"/>
      <c r="K770" s="2230"/>
      <c r="L770" s="2231"/>
      <c r="M770" s="2232"/>
      <c r="N770" s="2221"/>
    </row>
    <row r="771" spans="1:15" ht="9" customHeight="1">
      <c r="A771" s="2224"/>
      <c r="B771" s="2225"/>
      <c r="C771" s="1061"/>
      <c r="D771" s="1106" t="s">
        <v>194</v>
      </c>
      <c r="E771" s="2226"/>
      <c r="F771" s="2225"/>
      <c r="G771" s="2227"/>
      <c r="H771" s="2227"/>
      <c r="I771" s="2229"/>
      <c r="J771" s="2227"/>
      <c r="K771" s="2231"/>
      <c r="L771" s="2231"/>
      <c r="M771" s="2229"/>
      <c r="N771" s="2222"/>
      <c r="O771" s="1064">
        <f>IF(B770="",0,1)</f>
        <v>0</v>
      </c>
    </row>
    <row r="772" spans="1:15" ht="9" customHeight="1">
      <c r="A772" s="2223"/>
      <c r="B772" s="2225"/>
      <c r="C772" s="1061"/>
      <c r="D772" s="1105" t="s">
        <v>193</v>
      </c>
      <c r="E772" s="2226"/>
      <c r="F772" s="2225"/>
      <c r="G772" s="2227"/>
      <c r="H772" s="2227"/>
      <c r="I772" s="2228"/>
      <c r="J772" s="2227"/>
      <c r="K772" s="2230"/>
      <c r="L772" s="2231"/>
      <c r="M772" s="2232"/>
      <c r="N772" s="2221"/>
    </row>
    <row r="773" spans="1:15" ht="9" customHeight="1">
      <c r="A773" s="2224"/>
      <c r="B773" s="2225"/>
      <c r="C773" s="1061"/>
      <c r="D773" s="1106" t="s">
        <v>194</v>
      </c>
      <c r="E773" s="2226"/>
      <c r="F773" s="2225"/>
      <c r="G773" s="2227"/>
      <c r="H773" s="2227"/>
      <c r="I773" s="2229"/>
      <c r="J773" s="2227"/>
      <c r="K773" s="2231"/>
      <c r="L773" s="2231"/>
      <c r="M773" s="2229"/>
      <c r="N773" s="2222"/>
      <c r="O773" s="1064">
        <f>IF(B772="",0,1)</f>
        <v>0</v>
      </c>
    </row>
    <row r="774" spans="1:15" ht="9" customHeight="1">
      <c r="A774" s="2223"/>
      <c r="B774" s="2225"/>
      <c r="C774" s="1061"/>
      <c r="D774" s="1105" t="s">
        <v>193</v>
      </c>
      <c r="E774" s="2226"/>
      <c r="F774" s="2225"/>
      <c r="G774" s="2227"/>
      <c r="H774" s="2227"/>
      <c r="I774" s="2228"/>
      <c r="J774" s="2227"/>
      <c r="K774" s="2230"/>
      <c r="L774" s="2231"/>
      <c r="M774" s="2232"/>
      <c r="N774" s="2221"/>
    </row>
    <row r="775" spans="1:15" ht="9" customHeight="1">
      <c r="A775" s="2224"/>
      <c r="B775" s="2225"/>
      <c r="C775" s="1061"/>
      <c r="D775" s="1106" t="s">
        <v>194</v>
      </c>
      <c r="E775" s="2226"/>
      <c r="F775" s="2225"/>
      <c r="G775" s="2227"/>
      <c r="H775" s="2227"/>
      <c r="I775" s="2229"/>
      <c r="J775" s="2227"/>
      <c r="K775" s="2231"/>
      <c r="L775" s="2231"/>
      <c r="M775" s="2229"/>
      <c r="N775" s="2222"/>
      <c r="O775" s="1064">
        <f>IF(B774="",0,1)</f>
        <v>0</v>
      </c>
    </row>
    <row r="776" spans="1:15" ht="9" customHeight="1">
      <c r="A776" s="2223"/>
      <c r="B776" s="2225"/>
      <c r="C776" s="1061"/>
      <c r="D776" s="1105" t="s">
        <v>193</v>
      </c>
      <c r="E776" s="2226"/>
      <c r="F776" s="2225"/>
      <c r="G776" s="2227"/>
      <c r="H776" s="2227"/>
      <c r="I776" s="2228"/>
      <c r="J776" s="2227"/>
      <c r="K776" s="2230"/>
      <c r="L776" s="2231"/>
      <c r="M776" s="2232"/>
      <c r="N776" s="2221"/>
    </row>
    <row r="777" spans="1:15" ht="9" customHeight="1">
      <c r="A777" s="2224"/>
      <c r="B777" s="2225"/>
      <c r="C777" s="1061"/>
      <c r="D777" s="1106" t="s">
        <v>194</v>
      </c>
      <c r="E777" s="2226"/>
      <c r="F777" s="2225"/>
      <c r="G777" s="2227"/>
      <c r="H777" s="2227"/>
      <c r="I777" s="2229"/>
      <c r="J777" s="2227"/>
      <c r="K777" s="2231"/>
      <c r="L777" s="2231"/>
      <c r="M777" s="2229"/>
      <c r="N777" s="2222"/>
      <c r="O777" s="1064">
        <f>IF(B776="",0,1)</f>
        <v>0</v>
      </c>
    </row>
    <row r="778" spans="1:15" ht="9" customHeight="1">
      <c r="A778" s="2223"/>
      <c r="B778" s="2225"/>
      <c r="C778" s="1061"/>
      <c r="D778" s="1105" t="s">
        <v>193</v>
      </c>
      <c r="E778" s="2226"/>
      <c r="F778" s="2225"/>
      <c r="G778" s="2227"/>
      <c r="H778" s="2227"/>
      <c r="I778" s="2228"/>
      <c r="J778" s="2227"/>
      <c r="K778" s="2230"/>
      <c r="L778" s="2231"/>
      <c r="M778" s="2232"/>
      <c r="N778" s="2221"/>
    </row>
    <row r="779" spans="1:15" ht="9" customHeight="1">
      <c r="A779" s="2224"/>
      <c r="B779" s="2225"/>
      <c r="C779" s="1061"/>
      <c r="D779" s="1106" t="s">
        <v>194</v>
      </c>
      <c r="E779" s="2226"/>
      <c r="F779" s="2225"/>
      <c r="G779" s="2227"/>
      <c r="H779" s="2227"/>
      <c r="I779" s="2229"/>
      <c r="J779" s="2227"/>
      <c r="K779" s="2231"/>
      <c r="L779" s="2231"/>
      <c r="M779" s="2229"/>
      <c r="N779" s="2222"/>
      <c r="O779" s="1064">
        <f>IF(B778="",0,1)</f>
        <v>0</v>
      </c>
    </row>
    <row r="780" spans="1:15" ht="9" customHeight="1">
      <c r="A780" s="2223"/>
      <c r="B780" s="2225"/>
      <c r="C780" s="1061"/>
      <c r="D780" s="1105" t="s">
        <v>193</v>
      </c>
      <c r="E780" s="2226"/>
      <c r="F780" s="2225"/>
      <c r="G780" s="2227"/>
      <c r="H780" s="2227"/>
      <c r="I780" s="2228"/>
      <c r="J780" s="2227"/>
      <c r="K780" s="2230"/>
      <c r="L780" s="2231"/>
      <c r="M780" s="2232"/>
      <c r="N780" s="2221"/>
    </row>
    <row r="781" spans="1:15" ht="9" customHeight="1">
      <c r="A781" s="2224"/>
      <c r="B781" s="2225"/>
      <c r="C781" s="1061"/>
      <c r="D781" s="1106" t="s">
        <v>194</v>
      </c>
      <c r="E781" s="2226"/>
      <c r="F781" s="2225"/>
      <c r="G781" s="2227"/>
      <c r="H781" s="2227"/>
      <c r="I781" s="2229"/>
      <c r="J781" s="2227"/>
      <c r="K781" s="2231"/>
      <c r="L781" s="2231"/>
      <c r="M781" s="2229"/>
      <c r="N781" s="2222"/>
      <c r="O781" s="1064">
        <f>IF(B780="",0,1)</f>
        <v>0</v>
      </c>
    </row>
    <row r="782" spans="1:15" ht="9" customHeight="1">
      <c r="A782" s="2223"/>
      <c r="B782" s="2225"/>
      <c r="C782" s="1061"/>
      <c r="D782" s="1105" t="s">
        <v>193</v>
      </c>
      <c r="E782" s="2226"/>
      <c r="F782" s="2225"/>
      <c r="G782" s="2227"/>
      <c r="H782" s="2227"/>
      <c r="I782" s="2228"/>
      <c r="J782" s="2227"/>
      <c r="K782" s="2230"/>
      <c r="L782" s="2231"/>
      <c r="M782" s="2232"/>
      <c r="N782" s="2221"/>
    </row>
    <row r="783" spans="1:15" ht="9" customHeight="1">
      <c r="A783" s="2224"/>
      <c r="B783" s="2225"/>
      <c r="C783" s="1061"/>
      <c r="D783" s="1106" t="s">
        <v>194</v>
      </c>
      <c r="E783" s="2226"/>
      <c r="F783" s="2225"/>
      <c r="G783" s="2227"/>
      <c r="H783" s="2227"/>
      <c r="I783" s="2229"/>
      <c r="J783" s="2227"/>
      <c r="K783" s="2231"/>
      <c r="L783" s="2231"/>
      <c r="M783" s="2229"/>
      <c r="N783" s="2222"/>
      <c r="O783" s="1064">
        <f>IF(B782="",0,1)</f>
        <v>0</v>
      </c>
    </row>
    <row r="784" spans="1:15" ht="9" customHeight="1">
      <c r="A784" s="2223"/>
      <c r="B784" s="2225"/>
      <c r="C784" s="1061"/>
      <c r="D784" s="1105" t="s">
        <v>193</v>
      </c>
      <c r="E784" s="2226"/>
      <c r="F784" s="2225"/>
      <c r="G784" s="2227"/>
      <c r="H784" s="2227"/>
      <c r="I784" s="2228"/>
      <c r="J784" s="2227"/>
      <c r="K784" s="2230"/>
      <c r="L784" s="2231"/>
      <c r="M784" s="2232"/>
      <c r="N784" s="2221"/>
    </row>
    <row r="785" spans="1:15" ht="9" customHeight="1">
      <c r="A785" s="2224"/>
      <c r="B785" s="2225"/>
      <c r="C785" s="1061"/>
      <c r="D785" s="1106" t="s">
        <v>194</v>
      </c>
      <c r="E785" s="2226"/>
      <c r="F785" s="2225"/>
      <c r="G785" s="2227"/>
      <c r="H785" s="2227"/>
      <c r="I785" s="2229"/>
      <c r="J785" s="2227"/>
      <c r="K785" s="2231"/>
      <c r="L785" s="2231"/>
      <c r="M785" s="2229"/>
      <c r="N785" s="2222"/>
      <c r="O785" s="1064">
        <f>IF(B784="",0,1)</f>
        <v>0</v>
      </c>
    </row>
    <row r="786" spans="1:15" ht="9" customHeight="1">
      <c r="A786" s="2223"/>
      <c r="B786" s="2225"/>
      <c r="C786" s="1061"/>
      <c r="D786" s="1105" t="s">
        <v>193</v>
      </c>
      <c r="E786" s="2226"/>
      <c r="F786" s="2225"/>
      <c r="G786" s="2227"/>
      <c r="H786" s="2227"/>
      <c r="I786" s="2228"/>
      <c r="J786" s="2227"/>
      <c r="K786" s="2230"/>
      <c r="L786" s="2231"/>
      <c r="M786" s="2232"/>
      <c r="N786" s="2221"/>
    </row>
    <row r="787" spans="1:15" ht="9" customHeight="1">
      <c r="A787" s="2224"/>
      <c r="B787" s="2225"/>
      <c r="C787" s="1061"/>
      <c r="D787" s="1106" t="s">
        <v>194</v>
      </c>
      <c r="E787" s="2226"/>
      <c r="F787" s="2225"/>
      <c r="G787" s="2227"/>
      <c r="H787" s="2227"/>
      <c r="I787" s="2229"/>
      <c r="J787" s="2227"/>
      <c r="K787" s="2231"/>
      <c r="L787" s="2231"/>
      <c r="M787" s="2229"/>
      <c r="N787" s="2222"/>
      <c r="O787" s="1064">
        <f>IF(B786="",0,1)</f>
        <v>0</v>
      </c>
    </row>
    <row r="788" spans="1:15" ht="9" customHeight="1">
      <c r="A788" s="2223"/>
      <c r="B788" s="2225"/>
      <c r="C788" s="1061"/>
      <c r="D788" s="1105" t="s">
        <v>193</v>
      </c>
      <c r="E788" s="2226"/>
      <c r="F788" s="2225"/>
      <c r="G788" s="2227"/>
      <c r="H788" s="2227"/>
      <c r="I788" s="2228"/>
      <c r="J788" s="2227"/>
      <c r="K788" s="2230"/>
      <c r="L788" s="2231"/>
      <c r="M788" s="2232"/>
      <c r="N788" s="2221"/>
    </row>
    <row r="789" spans="1:15" ht="9" customHeight="1">
      <c r="A789" s="2224"/>
      <c r="B789" s="2225"/>
      <c r="C789" s="1061"/>
      <c r="D789" s="1106" t="s">
        <v>194</v>
      </c>
      <c r="E789" s="2226"/>
      <c r="F789" s="2225"/>
      <c r="G789" s="2227"/>
      <c r="H789" s="2227"/>
      <c r="I789" s="2229"/>
      <c r="J789" s="2227"/>
      <c r="K789" s="2231"/>
      <c r="L789" s="2231"/>
      <c r="M789" s="2229"/>
      <c r="N789" s="2222"/>
      <c r="O789" s="1064">
        <f>IF(B788="",0,1)</f>
        <v>0</v>
      </c>
    </row>
    <row r="790" spans="1:15" ht="9" customHeight="1">
      <c r="A790" s="2223"/>
      <c r="B790" s="2225"/>
      <c r="C790" s="1061"/>
      <c r="D790" s="1105" t="s">
        <v>193</v>
      </c>
      <c r="E790" s="2226"/>
      <c r="F790" s="2225"/>
      <c r="G790" s="2227"/>
      <c r="H790" s="2227"/>
      <c r="I790" s="2228"/>
      <c r="J790" s="2227"/>
      <c r="K790" s="2230"/>
      <c r="L790" s="2231"/>
      <c r="M790" s="2232"/>
      <c r="N790" s="2221"/>
    </row>
    <row r="791" spans="1:15" ht="9" customHeight="1">
      <c r="A791" s="2224"/>
      <c r="B791" s="2225"/>
      <c r="C791" s="1061"/>
      <c r="D791" s="1106" t="s">
        <v>194</v>
      </c>
      <c r="E791" s="2226"/>
      <c r="F791" s="2225"/>
      <c r="G791" s="2227"/>
      <c r="H791" s="2227"/>
      <c r="I791" s="2229"/>
      <c r="J791" s="2227"/>
      <c r="K791" s="2231"/>
      <c r="L791" s="2231"/>
      <c r="M791" s="2229"/>
      <c r="N791" s="2222"/>
      <c r="O791" s="1064">
        <f>IF(B790="",0,1)</f>
        <v>0</v>
      </c>
    </row>
    <row r="792" spans="1:15" ht="9" customHeight="1">
      <c r="A792" s="2223"/>
      <c r="B792" s="2225"/>
      <c r="C792" s="1061"/>
      <c r="D792" s="1105" t="s">
        <v>193</v>
      </c>
      <c r="E792" s="2226"/>
      <c r="F792" s="2225"/>
      <c r="G792" s="2227"/>
      <c r="H792" s="2227"/>
      <c r="I792" s="2228"/>
      <c r="J792" s="2227"/>
      <c r="K792" s="2230"/>
      <c r="L792" s="2231"/>
      <c r="M792" s="2232"/>
      <c r="N792" s="2221"/>
    </row>
    <row r="793" spans="1:15" ht="9" customHeight="1">
      <c r="A793" s="2224"/>
      <c r="B793" s="2225"/>
      <c r="C793" s="1061"/>
      <c r="D793" s="1106" t="s">
        <v>194</v>
      </c>
      <c r="E793" s="2226"/>
      <c r="F793" s="2225"/>
      <c r="G793" s="2227"/>
      <c r="H793" s="2227"/>
      <c r="I793" s="2229"/>
      <c r="J793" s="2227"/>
      <c r="K793" s="2231"/>
      <c r="L793" s="2231"/>
      <c r="M793" s="2229"/>
      <c r="N793" s="2222"/>
      <c r="O793" s="1064">
        <f>IF(B792="",0,1)</f>
        <v>0</v>
      </c>
    </row>
    <row r="794" spans="1:15" ht="9" customHeight="1">
      <c r="A794" s="2223"/>
      <c r="B794" s="2225"/>
      <c r="C794" s="1061"/>
      <c r="D794" s="1105" t="s">
        <v>193</v>
      </c>
      <c r="E794" s="2226"/>
      <c r="F794" s="2225"/>
      <c r="G794" s="2227"/>
      <c r="H794" s="2227"/>
      <c r="I794" s="2228"/>
      <c r="J794" s="2227"/>
      <c r="K794" s="2230"/>
      <c r="L794" s="2231"/>
      <c r="M794" s="2232"/>
      <c r="N794" s="2221"/>
    </row>
    <row r="795" spans="1:15" ht="9" customHeight="1">
      <c r="A795" s="2224"/>
      <c r="B795" s="2225"/>
      <c r="C795" s="1061"/>
      <c r="D795" s="1106" t="s">
        <v>194</v>
      </c>
      <c r="E795" s="2226"/>
      <c r="F795" s="2225"/>
      <c r="G795" s="2227"/>
      <c r="H795" s="2227"/>
      <c r="I795" s="2229"/>
      <c r="J795" s="2227"/>
      <c r="K795" s="2231"/>
      <c r="L795" s="2231"/>
      <c r="M795" s="2229"/>
      <c r="N795" s="2222"/>
      <c r="O795" s="1064">
        <f>IF(B794="",0,1)</f>
        <v>0</v>
      </c>
    </row>
    <row r="796" spans="1:15" ht="9" customHeight="1">
      <c r="A796" s="2223"/>
      <c r="B796" s="2225"/>
      <c r="C796" s="1061"/>
      <c r="D796" s="1105" t="s">
        <v>193</v>
      </c>
      <c r="E796" s="2226"/>
      <c r="F796" s="2225"/>
      <c r="G796" s="2227"/>
      <c r="H796" s="2227"/>
      <c r="I796" s="2228"/>
      <c r="J796" s="2227"/>
      <c r="K796" s="2230"/>
      <c r="L796" s="2231"/>
      <c r="M796" s="2232"/>
      <c r="N796" s="2221"/>
    </row>
    <row r="797" spans="1:15" ht="9" customHeight="1">
      <c r="A797" s="2224"/>
      <c r="B797" s="2225"/>
      <c r="C797" s="1061"/>
      <c r="D797" s="1106" t="s">
        <v>194</v>
      </c>
      <c r="E797" s="2226"/>
      <c r="F797" s="2225"/>
      <c r="G797" s="2227"/>
      <c r="H797" s="2227"/>
      <c r="I797" s="2229"/>
      <c r="J797" s="2227"/>
      <c r="K797" s="2231"/>
      <c r="L797" s="2231"/>
      <c r="M797" s="2229"/>
      <c r="N797" s="2222"/>
      <c r="O797" s="1064">
        <f>IF(B796="",0,1)</f>
        <v>0</v>
      </c>
    </row>
    <row r="798" spans="1:15" ht="9" customHeight="1">
      <c r="A798" s="2223"/>
      <c r="B798" s="2225"/>
      <c r="C798" s="1061"/>
      <c r="D798" s="1105" t="s">
        <v>193</v>
      </c>
      <c r="E798" s="2226"/>
      <c r="F798" s="2225"/>
      <c r="G798" s="2227"/>
      <c r="H798" s="2227"/>
      <c r="I798" s="2228"/>
      <c r="J798" s="2227"/>
      <c r="K798" s="2230"/>
      <c r="L798" s="2231"/>
      <c r="M798" s="2232"/>
      <c r="N798" s="2221"/>
    </row>
    <row r="799" spans="1:15" ht="9" customHeight="1">
      <c r="A799" s="2224"/>
      <c r="B799" s="2225"/>
      <c r="C799" s="1061"/>
      <c r="D799" s="1106" t="s">
        <v>194</v>
      </c>
      <c r="E799" s="2226"/>
      <c r="F799" s="2225"/>
      <c r="G799" s="2227"/>
      <c r="H799" s="2227"/>
      <c r="I799" s="2229"/>
      <c r="J799" s="2227"/>
      <c r="K799" s="2231"/>
      <c r="L799" s="2231"/>
      <c r="M799" s="2229"/>
      <c r="N799" s="2222"/>
      <c r="O799" s="1064">
        <f>IF(B798="",0,1)</f>
        <v>0</v>
      </c>
    </row>
    <row r="800" spans="1:15" ht="9" customHeight="1">
      <c r="A800" s="2223"/>
      <c r="B800" s="2225"/>
      <c r="C800" s="1061"/>
      <c r="D800" s="1105" t="s">
        <v>193</v>
      </c>
      <c r="E800" s="2226"/>
      <c r="F800" s="2225"/>
      <c r="G800" s="2227"/>
      <c r="H800" s="2227"/>
      <c r="I800" s="2228"/>
      <c r="J800" s="2227"/>
      <c r="K800" s="2230"/>
      <c r="L800" s="2231"/>
      <c r="M800" s="2232"/>
      <c r="N800" s="2221"/>
    </row>
    <row r="801" spans="1:19" ht="9" customHeight="1">
      <c r="A801" s="2224"/>
      <c r="B801" s="2225"/>
      <c r="C801" s="1061"/>
      <c r="D801" s="1106" t="s">
        <v>194</v>
      </c>
      <c r="E801" s="2226"/>
      <c r="F801" s="2225"/>
      <c r="G801" s="2227"/>
      <c r="H801" s="2227"/>
      <c r="I801" s="2229"/>
      <c r="J801" s="2227"/>
      <c r="K801" s="2231"/>
      <c r="L801" s="2231"/>
      <c r="M801" s="2229"/>
      <c r="N801" s="2222"/>
      <c r="O801" s="1064">
        <f>IF(B800="",0,1)</f>
        <v>0</v>
      </c>
    </row>
    <row r="802" spans="1:19" ht="9" customHeight="1">
      <c r="A802" s="2223"/>
      <c r="B802" s="2225"/>
      <c r="C802" s="1061"/>
      <c r="D802" s="1105" t="s">
        <v>193</v>
      </c>
      <c r="E802" s="2226"/>
      <c r="F802" s="2225"/>
      <c r="G802" s="2227"/>
      <c r="H802" s="2227"/>
      <c r="I802" s="2228"/>
      <c r="J802" s="2227"/>
      <c r="K802" s="2230"/>
      <c r="L802" s="2231"/>
      <c r="M802" s="2232"/>
      <c r="N802" s="2221"/>
    </row>
    <row r="803" spans="1:19" ht="9" customHeight="1">
      <c r="A803" s="2224"/>
      <c r="B803" s="2225"/>
      <c r="C803" s="1061"/>
      <c r="D803" s="1106" t="s">
        <v>194</v>
      </c>
      <c r="E803" s="2226"/>
      <c r="F803" s="2225"/>
      <c r="G803" s="2227"/>
      <c r="H803" s="2227"/>
      <c r="I803" s="2229"/>
      <c r="J803" s="2227"/>
      <c r="K803" s="2231"/>
      <c r="L803" s="2231"/>
      <c r="M803" s="2229"/>
      <c r="N803" s="2222"/>
      <c r="O803" s="1064">
        <f>IF(B802="",0,1)</f>
        <v>0</v>
      </c>
    </row>
    <row r="804" spans="1:19" ht="9" customHeight="1">
      <c r="A804" s="2223"/>
      <c r="B804" s="2225"/>
      <c r="C804" s="1061"/>
      <c r="D804" s="1105" t="s">
        <v>193</v>
      </c>
      <c r="E804" s="2226"/>
      <c r="F804" s="2225"/>
      <c r="G804" s="2227"/>
      <c r="H804" s="2227"/>
      <c r="I804" s="2228"/>
      <c r="J804" s="2227"/>
      <c r="K804" s="2230"/>
      <c r="L804" s="2231"/>
      <c r="M804" s="2232"/>
      <c r="N804" s="2221"/>
    </row>
    <row r="805" spans="1:19" ht="9" customHeight="1">
      <c r="A805" s="2224"/>
      <c r="B805" s="2225"/>
      <c r="C805" s="1061"/>
      <c r="D805" s="1106" t="s">
        <v>194</v>
      </c>
      <c r="E805" s="2226"/>
      <c r="F805" s="2225"/>
      <c r="G805" s="2227"/>
      <c r="H805" s="2227"/>
      <c r="I805" s="2229"/>
      <c r="J805" s="2227"/>
      <c r="K805" s="2231"/>
      <c r="L805" s="2231"/>
      <c r="M805" s="2229"/>
      <c r="N805" s="2222"/>
      <c r="O805" s="1064">
        <f>IF(B804="",0,1)</f>
        <v>0</v>
      </c>
    </row>
    <row r="806" spans="1:19" ht="9" customHeight="1">
      <c r="A806" s="2223"/>
      <c r="B806" s="2225"/>
      <c r="C806" s="1061"/>
      <c r="D806" s="1105" t="s">
        <v>193</v>
      </c>
      <c r="E806" s="2226"/>
      <c r="F806" s="2225"/>
      <c r="G806" s="2227"/>
      <c r="H806" s="2227"/>
      <c r="I806" s="2228"/>
      <c r="J806" s="2227"/>
      <c r="K806" s="2230"/>
      <c r="L806" s="2231"/>
      <c r="M806" s="2232"/>
      <c r="N806" s="2221"/>
    </row>
    <row r="807" spans="1:19" ht="9" customHeight="1" thickBot="1">
      <c r="A807" s="2224"/>
      <c r="B807" s="2225"/>
      <c r="C807" s="1061"/>
      <c r="D807" s="1106" t="s">
        <v>194</v>
      </c>
      <c r="E807" s="2226"/>
      <c r="F807" s="2225"/>
      <c r="G807" s="2227"/>
      <c r="H807" s="2227"/>
      <c r="I807" s="2229"/>
      <c r="J807" s="2227"/>
      <c r="K807" s="2231"/>
      <c r="L807" s="2231"/>
      <c r="M807" s="2229"/>
      <c r="N807" s="2222"/>
      <c r="O807" s="1064">
        <f>IF(B806="",0,1)</f>
        <v>0</v>
      </c>
    </row>
    <row r="808" spans="1:19">
      <c r="A808" s="2212" t="s">
        <v>466</v>
      </c>
      <c r="B808" s="2215" t="s">
        <v>2311</v>
      </c>
      <c r="C808" s="2215"/>
      <c r="D808" s="2218"/>
      <c r="E808" s="2215" t="s">
        <v>94</v>
      </c>
      <c r="F808" s="2215"/>
      <c r="G808" s="2194" t="s">
        <v>93</v>
      </c>
      <c r="H808" s="2194"/>
      <c r="I808" s="2194" t="s">
        <v>406</v>
      </c>
      <c r="J808" s="2194" t="s">
        <v>1909</v>
      </c>
      <c r="K808" s="2194" t="s">
        <v>1910</v>
      </c>
      <c r="L808" s="2195"/>
      <c r="M808" s="2194" t="s">
        <v>1911</v>
      </c>
      <c r="N808" s="2200" t="s">
        <v>404</v>
      </c>
      <c r="O808" s="1064">
        <f>SUM(O761:O807)</f>
        <v>0</v>
      </c>
    </row>
    <row r="809" spans="1:19" ht="12.75" customHeight="1">
      <c r="A809" s="2213"/>
      <c r="B809" s="2216"/>
      <c r="C809" s="2219"/>
      <c r="D809" s="2216"/>
      <c r="E809" s="2216"/>
      <c r="F809" s="2219"/>
      <c r="G809" s="2196"/>
      <c r="H809" s="2196"/>
      <c r="I809" s="2196"/>
      <c r="J809" s="2197"/>
      <c r="K809" s="2196"/>
      <c r="L809" s="2197"/>
      <c r="M809" s="2196"/>
      <c r="N809" s="2201"/>
      <c r="O809" s="2206">
        <f>IF(O808&gt;0,1,0)</f>
        <v>0</v>
      </c>
    </row>
    <row r="810" spans="1:19" ht="12.75" customHeight="1">
      <c r="A810" s="2214"/>
      <c r="B810" s="2217"/>
      <c r="C810" s="2220"/>
      <c r="D810" s="2217"/>
      <c r="E810" s="2217"/>
      <c r="F810" s="2220"/>
      <c r="G810" s="1059"/>
      <c r="H810" s="1059" t="s">
        <v>405</v>
      </c>
      <c r="I810" s="2198"/>
      <c r="J810" s="2199"/>
      <c r="K810" s="2198"/>
      <c r="L810" s="2199"/>
      <c r="M810" s="2198"/>
      <c r="N810" s="2202"/>
      <c r="O810" s="2206"/>
    </row>
    <row r="811" spans="1:19" ht="9" customHeight="1">
      <c r="A811" s="1093" t="s">
        <v>1558</v>
      </c>
      <c r="B811" s="2184">
        <v>1</v>
      </c>
      <c r="C811" s="2182"/>
      <c r="D811" s="1638"/>
      <c r="E811" s="2180">
        <f>SUM(E758:E807)</f>
        <v>400</v>
      </c>
      <c r="F811" s="2184"/>
      <c r="G811" s="2207">
        <f>SUM(G758:H807)</f>
        <v>123000</v>
      </c>
      <c r="H811" s="2208"/>
      <c r="I811" s="2192">
        <v>1</v>
      </c>
      <c r="J811" s="2185">
        <f>G811*I811</f>
        <v>123000</v>
      </c>
      <c r="K811" s="1057"/>
      <c r="L811" s="1058" t="s">
        <v>193</v>
      </c>
      <c r="M811" s="2285"/>
      <c r="N811" s="2287"/>
      <c r="O811" s="1064">
        <f>IF(M813="",0,1)</f>
        <v>0</v>
      </c>
    </row>
    <row r="812" spans="1:19" ht="9" customHeight="1">
      <c r="A812" s="1094" t="s">
        <v>407</v>
      </c>
      <c r="B812" s="2181"/>
      <c r="C812" s="1641"/>
      <c r="D812" s="1642"/>
      <c r="E812" s="2183"/>
      <c r="F812" s="2181"/>
      <c r="G812" s="2209"/>
      <c r="H812" s="2210"/>
      <c r="I812" s="2177"/>
      <c r="J812" s="2186"/>
      <c r="K812" s="1057" t="str">
        <f>IF('Page 7'!Z600=1,"X",IF('Page 7'!Z603=1,"X",""))</f>
        <v/>
      </c>
      <c r="L812" s="1055" t="s">
        <v>194</v>
      </c>
      <c r="M812" s="2286"/>
      <c r="N812" s="2286"/>
      <c r="O812" s="1064">
        <f>O809-O811</f>
        <v>0</v>
      </c>
    </row>
    <row r="813" spans="1:19" ht="9" customHeight="1">
      <c r="A813" s="2204">
        <f>A760</f>
        <v>0</v>
      </c>
      <c r="B813" s="2184">
        <f>O808</f>
        <v>0</v>
      </c>
      <c r="C813" s="2182"/>
      <c r="D813" s="1638"/>
      <c r="E813" s="2180">
        <f>SUM(E760:E807)</f>
        <v>0</v>
      </c>
      <c r="F813" s="2184"/>
      <c r="G813" s="2188"/>
      <c r="H813" s="2189"/>
      <c r="I813" s="2192" t="e">
        <f>'Final Package Page 7'!$O$23</f>
        <v>#DIV/0!</v>
      </c>
      <c r="J813" s="2185" t="e">
        <f>G813*I813</f>
        <v>#DIV/0!</v>
      </c>
      <c r="K813" s="1057" t="str">
        <f>IF('Page 7'!Z600+'Page 7'!Z603&lt;1,"X","")</f>
        <v>X</v>
      </c>
      <c r="L813" s="1058" t="s">
        <v>193</v>
      </c>
      <c r="M813" s="2193"/>
      <c r="N813" s="2174"/>
      <c r="O813" s="1064">
        <f>IF(N813="",0,1)</f>
        <v>0</v>
      </c>
      <c r="P813" s="1064" t="s">
        <v>418</v>
      </c>
      <c r="Q813" s="1064" t="s">
        <v>2115</v>
      </c>
      <c r="R813" s="1064" t="s">
        <v>2234</v>
      </c>
      <c r="S813" s="1064" t="s">
        <v>2235</v>
      </c>
    </row>
    <row r="814" spans="1:19" ht="9" customHeight="1">
      <c r="A814" s="2205"/>
      <c r="B814" s="2181"/>
      <c r="C814" s="1641"/>
      <c r="D814" s="1642"/>
      <c r="E814" s="2183"/>
      <c r="F814" s="2181"/>
      <c r="G814" s="2190"/>
      <c r="H814" s="2191"/>
      <c r="I814" s="2177"/>
      <c r="J814" s="2186"/>
      <c r="K814" s="1057" t="str">
        <f>IF('Page 7'!Z600=1,"X",IF('Page 7'!Z603=1,"X",""))</f>
        <v/>
      </c>
      <c r="L814" s="1055" t="s">
        <v>194</v>
      </c>
      <c r="M814" s="2175"/>
      <c r="N814" s="2175"/>
      <c r="O814" s="1064">
        <f>O809-O813</f>
        <v>0</v>
      </c>
      <c r="P814" s="1064">
        <f>B813</f>
        <v>0</v>
      </c>
      <c r="Q814" s="1070">
        <f>E813</f>
        <v>0</v>
      </c>
      <c r="R814" s="1070">
        <f>G813</f>
        <v>0</v>
      </c>
      <c r="S814" s="1070" t="e">
        <f>J813</f>
        <v>#DIV/0!</v>
      </c>
    </row>
    <row r="815" spans="1:19" ht="30.75" customHeight="1">
      <c r="A815" s="2203" t="s">
        <v>95</v>
      </c>
      <c r="B815" s="1637"/>
      <c r="C815" s="1637"/>
      <c r="D815" s="1637"/>
      <c r="E815" s="1637"/>
      <c r="F815" s="1637"/>
      <c r="G815" s="1637"/>
      <c r="H815" s="1637"/>
      <c r="I815" s="1637"/>
      <c r="J815" s="1637"/>
      <c r="K815" s="1637"/>
      <c r="L815" s="1637"/>
      <c r="M815" s="1637"/>
      <c r="N815" s="1637"/>
    </row>
    <row r="816" spans="1:19" ht="25.5" customHeight="1">
      <c r="A816" s="2172" t="s">
        <v>82</v>
      </c>
      <c r="B816" s="2173"/>
      <c r="C816" s="2173"/>
      <c r="D816" s="2173"/>
      <c r="E816" s="2173"/>
      <c r="F816" s="2173"/>
      <c r="G816" s="2173"/>
      <c r="H816" s="2173"/>
      <c r="I816" s="2173"/>
      <c r="J816" s="2173"/>
      <c r="K816" s="2173"/>
      <c r="L816" s="2173"/>
      <c r="M816" s="2173"/>
      <c r="N816" s="2173"/>
    </row>
    <row r="817" spans="1:15" ht="15.75">
      <c r="A817" s="1649" t="s">
        <v>1900</v>
      </c>
      <c r="B817" s="1586"/>
      <c r="C817" s="1586"/>
      <c r="D817" s="1586"/>
      <c r="E817" s="1586"/>
      <c r="F817" s="1586"/>
      <c r="G817" s="1586"/>
      <c r="H817" s="1586"/>
      <c r="I817" s="1586"/>
      <c r="J817" s="1586"/>
      <c r="K817" s="1586"/>
      <c r="L817" s="1586"/>
      <c r="M817" s="1586"/>
      <c r="N817" s="1586"/>
    </row>
    <row r="818" spans="1:15" ht="15.75">
      <c r="A818" s="2211" t="s">
        <v>1901</v>
      </c>
      <c r="B818" s="1586"/>
      <c r="C818" s="1586"/>
      <c r="D818" s="1586"/>
      <c r="E818" s="1586"/>
      <c r="F818" s="1586"/>
      <c r="G818" s="1586"/>
      <c r="H818" s="1586"/>
      <c r="I818" s="1586"/>
      <c r="J818" s="1586"/>
      <c r="K818" s="1586"/>
      <c r="L818" s="1586"/>
      <c r="M818" s="1586"/>
      <c r="N818" s="1586"/>
    </row>
    <row r="819" spans="1:15" ht="15.75">
      <c r="A819" s="2211" t="s">
        <v>1902</v>
      </c>
      <c r="B819" s="1586"/>
      <c r="C819" s="1586"/>
      <c r="D819" s="1586"/>
      <c r="E819" s="1586"/>
      <c r="F819" s="1586"/>
      <c r="G819" s="1586"/>
      <c r="H819" s="1586"/>
      <c r="I819" s="1586"/>
      <c r="J819" s="1586"/>
      <c r="K819" s="1586"/>
      <c r="L819" s="1586"/>
      <c r="M819" s="1586"/>
      <c r="N819" s="1586"/>
    </row>
    <row r="820" spans="1:15">
      <c r="A820" s="247"/>
    </row>
    <row r="821" spans="1:15" ht="48.75" customHeight="1">
      <c r="A821" s="1718" t="s">
        <v>1903</v>
      </c>
      <c r="B821" s="1520"/>
      <c r="C821" s="1520"/>
      <c r="D821" s="1520"/>
      <c r="E821" s="1520"/>
      <c r="F821" s="1520"/>
      <c r="G821" s="1520"/>
      <c r="H821" s="1520"/>
      <c r="I821" s="1520"/>
      <c r="J821" s="1520"/>
      <c r="K821" s="1520"/>
      <c r="L821" s="1520"/>
      <c r="M821" s="1520"/>
      <c r="N821" s="1520"/>
    </row>
    <row r="822" spans="1:15" ht="13.5" thickBot="1">
      <c r="G822" s="114" t="s">
        <v>1904</v>
      </c>
      <c r="H822" s="1027"/>
    </row>
    <row r="823" spans="1:15">
      <c r="A823" s="2242" t="s">
        <v>466</v>
      </c>
      <c r="B823" s="2245" t="s">
        <v>1905</v>
      </c>
      <c r="C823" s="2245" t="s">
        <v>1906</v>
      </c>
      <c r="D823" s="2248"/>
      <c r="E823" s="2245" t="s">
        <v>1907</v>
      </c>
      <c r="F823" s="2245" t="s">
        <v>1908</v>
      </c>
      <c r="G823" s="2235" t="s">
        <v>93</v>
      </c>
      <c r="H823" s="2235"/>
      <c r="I823" s="2235" t="s">
        <v>406</v>
      </c>
      <c r="J823" s="2235" t="s">
        <v>1909</v>
      </c>
      <c r="K823" s="2235" t="s">
        <v>1910</v>
      </c>
      <c r="L823" s="1736"/>
      <c r="M823" s="2235" t="s">
        <v>1911</v>
      </c>
      <c r="N823" s="2238" t="s">
        <v>404</v>
      </c>
    </row>
    <row r="824" spans="1:15" ht="12.75" customHeight="1">
      <c r="A824" s="2243"/>
      <c r="B824" s="2246"/>
      <c r="C824" s="2249"/>
      <c r="D824" s="2246"/>
      <c r="E824" s="2246"/>
      <c r="F824" s="2249"/>
      <c r="G824" s="2236"/>
      <c r="H824" s="2236"/>
      <c r="I824" s="2236"/>
      <c r="J824" s="1504"/>
      <c r="K824" s="2236"/>
      <c r="L824" s="1504"/>
      <c r="M824" s="2236"/>
      <c r="N824" s="2239"/>
      <c r="O824" s="1069"/>
    </row>
    <row r="825" spans="1:15">
      <c r="A825" s="2244"/>
      <c r="B825" s="2247"/>
      <c r="C825" s="2241"/>
      <c r="D825" s="2247"/>
      <c r="E825" s="2247"/>
      <c r="F825" s="2241"/>
      <c r="G825" s="1056"/>
      <c r="H825" s="1056" t="s">
        <v>405</v>
      </c>
      <c r="I825" s="2237"/>
      <c r="J825" s="1505"/>
      <c r="K825" s="2237"/>
      <c r="L825" s="1505"/>
      <c r="M825" s="2237"/>
      <c r="N825" s="2234"/>
      <c r="O825" s="1069"/>
    </row>
    <row r="826" spans="1:15" ht="9" customHeight="1">
      <c r="A826" s="1095" t="s">
        <v>1558</v>
      </c>
      <c r="B826" s="2184" t="s">
        <v>1557</v>
      </c>
      <c r="C826" s="1057" t="s">
        <v>1437</v>
      </c>
      <c r="D826" s="1103" t="s">
        <v>193</v>
      </c>
      <c r="E826" s="2180">
        <v>400</v>
      </c>
      <c r="F826" s="2240">
        <v>2</v>
      </c>
      <c r="G826" s="2207">
        <v>123000</v>
      </c>
      <c r="H826" s="2208"/>
      <c r="I826" s="2192">
        <v>1</v>
      </c>
      <c r="J826" s="2185">
        <v>123000</v>
      </c>
      <c r="K826" s="1057" t="s">
        <v>1437</v>
      </c>
      <c r="L826" s="1058" t="s">
        <v>193</v>
      </c>
      <c r="M826" s="2187">
        <v>36525</v>
      </c>
      <c r="N826" s="2233">
        <v>36892</v>
      </c>
    </row>
    <row r="827" spans="1:15" ht="9" customHeight="1">
      <c r="A827" s="1096" t="s">
        <v>407</v>
      </c>
      <c r="B827" s="2181"/>
      <c r="C827" s="1057"/>
      <c r="D827" s="1104" t="s">
        <v>194</v>
      </c>
      <c r="E827" s="2183"/>
      <c r="F827" s="2241"/>
      <c r="G827" s="2209"/>
      <c r="H827" s="2210"/>
      <c r="I827" s="2177"/>
      <c r="J827" s="2186"/>
      <c r="K827" s="1057"/>
      <c r="L827" s="1055" t="s">
        <v>194</v>
      </c>
      <c r="M827" s="2177"/>
      <c r="N827" s="2234"/>
    </row>
    <row r="828" spans="1:15" ht="9" customHeight="1">
      <c r="A828" s="2223"/>
      <c r="B828" s="2225"/>
      <c r="C828" s="1061"/>
      <c r="D828" s="1105" t="s">
        <v>193</v>
      </c>
      <c r="E828" s="2226"/>
      <c r="F828" s="2225"/>
      <c r="G828" s="2227"/>
      <c r="H828" s="2227"/>
      <c r="I828" s="2228"/>
      <c r="J828" s="2227"/>
      <c r="K828" s="2230"/>
      <c r="L828" s="2231"/>
      <c r="M828" s="2232"/>
      <c r="N828" s="2221"/>
    </row>
    <row r="829" spans="1:15" ht="9" customHeight="1">
      <c r="A829" s="2224"/>
      <c r="B829" s="2225"/>
      <c r="C829" s="1061"/>
      <c r="D829" s="1106" t="s">
        <v>194</v>
      </c>
      <c r="E829" s="2226"/>
      <c r="F829" s="2225"/>
      <c r="G829" s="2227"/>
      <c r="H829" s="2227"/>
      <c r="I829" s="2229"/>
      <c r="J829" s="2227"/>
      <c r="K829" s="2231"/>
      <c r="L829" s="2231"/>
      <c r="M829" s="2229"/>
      <c r="N829" s="2222"/>
      <c r="O829" s="1064">
        <f>IF(B828="",0,1)</f>
        <v>0</v>
      </c>
    </row>
    <row r="830" spans="1:15" ht="9" customHeight="1">
      <c r="A830" s="2223"/>
      <c r="B830" s="2225"/>
      <c r="C830" s="1061"/>
      <c r="D830" s="1105" t="s">
        <v>193</v>
      </c>
      <c r="E830" s="2226"/>
      <c r="F830" s="2225"/>
      <c r="G830" s="2227"/>
      <c r="H830" s="2227"/>
      <c r="I830" s="2228"/>
      <c r="J830" s="2227"/>
      <c r="K830" s="2230"/>
      <c r="L830" s="2231"/>
      <c r="M830" s="2232"/>
      <c r="N830" s="2221"/>
    </row>
    <row r="831" spans="1:15" ht="9" customHeight="1">
      <c r="A831" s="2224"/>
      <c r="B831" s="2225"/>
      <c r="C831" s="1061"/>
      <c r="D831" s="1106" t="s">
        <v>194</v>
      </c>
      <c r="E831" s="2226"/>
      <c r="F831" s="2225"/>
      <c r="G831" s="2227"/>
      <c r="H831" s="2227"/>
      <c r="I831" s="2229"/>
      <c r="J831" s="2227"/>
      <c r="K831" s="2231"/>
      <c r="L831" s="2231"/>
      <c r="M831" s="2229"/>
      <c r="N831" s="2222"/>
      <c r="O831" s="1064">
        <f>IF(B830="",0,1)</f>
        <v>0</v>
      </c>
    </row>
    <row r="832" spans="1:15" ht="9" customHeight="1">
      <c r="A832" s="2223"/>
      <c r="B832" s="2225"/>
      <c r="C832" s="1061"/>
      <c r="D832" s="1105" t="s">
        <v>193</v>
      </c>
      <c r="E832" s="2226"/>
      <c r="F832" s="2225"/>
      <c r="G832" s="2227"/>
      <c r="H832" s="2227"/>
      <c r="I832" s="2228"/>
      <c r="J832" s="2227"/>
      <c r="K832" s="2230"/>
      <c r="L832" s="2231"/>
      <c r="M832" s="2232"/>
      <c r="N832" s="2221"/>
    </row>
    <row r="833" spans="1:15" ht="9" customHeight="1">
      <c r="A833" s="2224"/>
      <c r="B833" s="2225"/>
      <c r="C833" s="1061"/>
      <c r="D833" s="1106" t="s">
        <v>194</v>
      </c>
      <c r="E833" s="2226"/>
      <c r="F833" s="2225"/>
      <c r="G833" s="2227"/>
      <c r="H833" s="2227"/>
      <c r="I833" s="2229"/>
      <c r="J833" s="2227"/>
      <c r="K833" s="2231"/>
      <c r="L833" s="2231"/>
      <c r="M833" s="2229"/>
      <c r="N833" s="2222"/>
      <c r="O833" s="1064">
        <f>IF(B832="",0,1)</f>
        <v>0</v>
      </c>
    </row>
    <row r="834" spans="1:15" ht="9" customHeight="1">
      <c r="A834" s="2223"/>
      <c r="B834" s="2225"/>
      <c r="C834" s="1061"/>
      <c r="D834" s="1105" t="s">
        <v>193</v>
      </c>
      <c r="E834" s="2226"/>
      <c r="F834" s="2225"/>
      <c r="G834" s="2227"/>
      <c r="H834" s="2227"/>
      <c r="I834" s="2228"/>
      <c r="J834" s="2227"/>
      <c r="K834" s="2230"/>
      <c r="L834" s="2231"/>
      <c r="M834" s="2232"/>
      <c r="N834" s="2221"/>
    </row>
    <row r="835" spans="1:15" ht="9" customHeight="1">
      <c r="A835" s="2224"/>
      <c r="B835" s="2225"/>
      <c r="C835" s="1061"/>
      <c r="D835" s="1106" t="s">
        <v>194</v>
      </c>
      <c r="E835" s="2226"/>
      <c r="F835" s="2225"/>
      <c r="G835" s="2227"/>
      <c r="H835" s="2227"/>
      <c r="I835" s="2229"/>
      <c r="J835" s="2227"/>
      <c r="K835" s="2231"/>
      <c r="L835" s="2231"/>
      <c r="M835" s="2229"/>
      <c r="N835" s="2222"/>
      <c r="O835" s="1064">
        <f>IF(B834="",0,1)</f>
        <v>0</v>
      </c>
    </row>
    <row r="836" spans="1:15" ht="9" customHeight="1">
      <c r="A836" s="2223"/>
      <c r="B836" s="2225"/>
      <c r="C836" s="1061"/>
      <c r="D836" s="1105" t="s">
        <v>193</v>
      </c>
      <c r="E836" s="2226"/>
      <c r="F836" s="2225"/>
      <c r="G836" s="2227"/>
      <c r="H836" s="2227"/>
      <c r="I836" s="2228"/>
      <c r="J836" s="2227"/>
      <c r="K836" s="2230"/>
      <c r="L836" s="2231"/>
      <c r="M836" s="2232"/>
      <c r="N836" s="2221"/>
    </row>
    <row r="837" spans="1:15" ht="9" customHeight="1">
      <c r="A837" s="2224"/>
      <c r="B837" s="2225"/>
      <c r="C837" s="1061"/>
      <c r="D837" s="1106" t="s">
        <v>194</v>
      </c>
      <c r="E837" s="2226"/>
      <c r="F837" s="2225"/>
      <c r="G837" s="2227"/>
      <c r="H837" s="2227"/>
      <c r="I837" s="2229"/>
      <c r="J837" s="2227"/>
      <c r="K837" s="2231"/>
      <c r="L837" s="2231"/>
      <c r="M837" s="2229"/>
      <c r="N837" s="2222"/>
      <c r="O837" s="1064">
        <f>IF(B836="",0,1)</f>
        <v>0</v>
      </c>
    </row>
    <row r="838" spans="1:15" ht="9" customHeight="1">
      <c r="A838" s="2223"/>
      <c r="B838" s="2225"/>
      <c r="C838" s="1061"/>
      <c r="D838" s="1105" t="s">
        <v>193</v>
      </c>
      <c r="E838" s="2226"/>
      <c r="F838" s="2225"/>
      <c r="G838" s="2227"/>
      <c r="H838" s="2227"/>
      <c r="I838" s="2228"/>
      <c r="J838" s="2227"/>
      <c r="K838" s="2230"/>
      <c r="L838" s="2231"/>
      <c r="M838" s="2232"/>
      <c r="N838" s="2221"/>
    </row>
    <row r="839" spans="1:15" ht="9" customHeight="1">
      <c r="A839" s="2224"/>
      <c r="B839" s="2225"/>
      <c r="C839" s="1061"/>
      <c r="D839" s="1106" t="s">
        <v>194</v>
      </c>
      <c r="E839" s="2226"/>
      <c r="F839" s="2225"/>
      <c r="G839" s="2227"/>
      <c r="H839" s="2227"/>
      <c r="I839" s="2229"/>
      <c r="J839" s="2227"/>
      <c r="K839" s="2231"/>
      <c r="L839" s="2231"/>
      <c r="M839" s="2229"/>
      <c r="N839" s="2222"/>
      <c r="O839" s="1064">
        <f>IF(B838="",0,1)</f>
        <v>0</v>
      </c>
    </row>
    <row r="840" spans="1:15" ht="9" customHeight="1">
      <c r="A840" s="2223"/>
      <c r="B840" s="2225"/>
      <c r="C840" s="1061"/>
      <c r="D840" s="1105" t="s">
        <v>193</v>
      </c>
      <c r="E840" s="2226"/>
      <c r="F840" s="2225"/>
      <c r="G840" s="2227"/>
      <c r="H840" s="2227"/>
      <c r="I840" s="2228"/>
      <c r="J840" s="2227"/>
      <c r="K840" s="2230"/>
      <c r="L840" s="2231"/>
      <c r="M840" s="2232"/>
      <c r="N840" s="2221"/>
    </row>
    <row r="841" spans="1:15" ht="9" customHeight="1">
      <c r="A841" s="2224"/>
      <c r="B841" s="2225"/>
      <c r="C841" s="1061"/>
      <c r="D841" s="1106" t="s">
        <v>194</v>
      </c>
      <c r="E841" s="2226"/>
      <c r="F841" s="2225"/>
      <c r="G841" s="2227"/>
      <c r="H841" s="2227"/>
      <c r="I841" s="2229"/>
      <c r="J841" s="2227"/>
      <c r="K841" s="2231"/>
      <c r="L841" s="2231"/>
      <c r="M841" s="2229"/>
      <c r="N841" s="2222"/>
      <c r="O841" s="1064">
        <f>IF(B840="",0,1)</f>
        <v>0</v>
      </c>
    </row>
    <row r="842" spans="1:15" ht="9" customHeight="1">
      <c r="A842" s="2223"/>
      <c r="B842" s="2225"/>
      <c r="C842" s="1061"/>
      <c r="D842" s="1105" t="s">
        <v>193</v>
      </c>
      <c r="E842" s="2226"/>
      <c r="F842" s="2225"/>
      <c r="G842" s="2227"/>
      <c r="H842" s="2227"/>
      <c r="I842" s="2228"/>
      <c r="J842" s="2227"/>
      <c r="K842" s="2230"/>
      <c r="L842" s="2231"/>
      <c r="M842" s="2232"/>
      <c r="N842" s="2221"/>
    </row>
    <row r="843" spans="1:15" ht="9" customHeight="1">
      <c r="A843" s="2224"/>
      <c r="B843" s="2225"/>
      <c r="C843" s="1061"/>
      <c r="D843" s="1106" t="s">
        <v>194</v>
      </c>
      <c r="E843" s="2226"/>
      <c r="F843" s="2225"/>
      <c r="G843" s="2227"/>
      <c r="H843" s="2227"/>
      <c r="I843" s="2229"/>
      <c r="J843" s="2227"/>
      <c r="K843" s="2231"/>
      <c r="L843" s="2231"/>
      <c r="M843" s="2229"/>
      <c r="N843" s="2222"/>
      <c r="O843" s="1064">
        <f>IF(B842="",0,1)</f>
        <v>0</v>
      </c>
    </row>
    <row r="844" spans="1:15" ht="9" customHeight="1">
      <c r="A844" s="2223"/>
      <c r="B844" s="2225"/>
      <c r="C844" s="1061"/>
      <c r="D844" s="1105" t="s">
        <v>193</v>
      </c>
      <c r="E844" s="2226"/>
      <c r="F844" s="2225"/>
      <c r="G844" s="2227"/>
      <c r="H844" s="2227"/>
      <c r="I844" s="2228"/>
      <c r="J844" s="2227"/>
      <c r="K844" s="2230"/>
      <c r="L844" s="2231"/>
      <c r="M844" s="2232"/>
      <c r="N844" s="2221"/>
    </row>
    <row r="845" spans="1:15" ht="9" customHeight="1">
      <c r="A845" s="2224"/>
      <c r="B845" s="2225"/>
      <c r="C845" s="1061"/>
      <c r="D845" s="1106" t="s">
        <v>194</v>
      </c>
      <c r="E845" s="2226"/>
      <c r="F845" s="2225"/>
      <c r="G845" s="2227"/>
      <c r="H845" s="2227"/>
      <c r="I845" s="2229"/>
      <c r="J845" s="2227"/>
      <c r="K845" s="2231"/>
      <c r="L845" s="2231"/>
      <c r="M845" s="2229"/>
      <c r="N845" s="2222"/>
      <c r="O845" s="1064">
        <f>IF(B844="",0,1)</f>
        <v>0</v>
      </c>
    </row>
    <row r="846" spans="1:15" ht="9" customHeight="1">
      <c r="A846" s="2223"/>
      <c r="B846" s="2225"/>
      <c r="C846" s="1061"/>
      <c r="D846" s="1105" t="s">
        <v>193</v>
      </c>
      <c r="E846" s="2226"/>
      <c r="F846" s="2225"/>
      <c r="G846" s="2227"/>
      <c r="H846" s="2227"/>
      <c r="I846" s="2228"/>
      <c r="J846" s="2227"/>
      <c r="K846" s="2230"/>
      <c r="L846" s="2231"/>
      <c r="M846" s="2232"/>
      <c r="N846" s="2221"/>
    </row>
    <row r="847" spans="1:15" ht="9" customHeight="1">
      <c r="A847" s="2224"/>
      <c r="B847" s="2225"/>
      <c r="C847" s="1061"/>
      <c r="D847" s="1106" t="s">
        <v>194</v>
      </c>
      <c r="E847" s="2226"/>
      <c r="F847" s="2225"/>
      <c r="G847" s="2227"/>
      <c r="H847" s="2227"/>
      <c r="I847" s="2229"/>
      <c r="J847" s="2227"/>
      <c r="K847" s="2231"/>
      <c r="L847" s="2231"/>
      <c r="M847" s="2229"/>
      <c r="N847" s="2222"/>
      <c r="O847" s="1064">
        <f>IF(B846="",0,1)</f>
        <v>0</v>
      </c>
    </row>
    <row r="848" spans="1:15" ht="9" customHeight="1">
      <c r="A848" s="2223"/>
      <c r="B848" s="2225"/>
      <c r="C848" s="1061"/>
      <c r="D848" s="1105" t="s">
        <v>193</v>
      </c>
      <c r="E848" s="2226"/>
      <c r="F848" s="2225"/>
      <c r="G848" s="2227"/>
      <c r="H848" s="2227"/>
      <c r="I848" s="2228"/>
      <c r="J848" s="2227"/>
      <c r="K848" s="2230"/>
      <c r="L848" s="2231"/>
      <c r="M848" s="2232"/>
      <c r="N848" s="2221"/>
    </row>
    <row r="849" spans="1:15" ht="9" customHeight="1">
      <c r="A849" s="2224"/>
      <c r="B849" s="2225"/>
      <c r="C849" s="1061"/>
      <c r="D849" s="1106" t="s">
        <v>194</v>
      </c>
      <c r="E849" s="2226"/>
      <c r="F849" s="2225"/>
      <c r="G849" s="2227"/>
      <c r="H849" s="2227"/>
      <c r="I849" s="2229"/>
      <c r="J849" s="2227"/>
      <c r="K849" s="2231"/>
      <c r="L849" s="2231"/>
      <c r="M849" s="2229"/>
      <c r="N849" s="2222"/>
      <c r="O849" s="1064">
        <f>IF(B848="",0,1)</f>
        <v>0</v>
      </c>
    </row>
    <row r="850" spans="1:15" ht="9" customHeight="1">
      <c r="A850" s="2223"/>
      <c r="B850" s="2225"/>
      <c r="C850" s="1061"/>
      <c r="D850" s="1105" t="s">
        <v>193</v>
      </c>
      <c r="E850" s="2226"/>
      <c r="F850" s="2225"/>
      <c r="G850" s="2227"/>
      <c r="H850" s="2227"/>
      <c r="I850" s="2228"/>
      <c r="J850" s="2227"/>
      <c r="K850" s="2230"/>
      <c r="L850" s="2231"/>
      <c r="M850" s="2232"/>
      <c r="N850" s="2221"/>
    </row>
    <row r="851" spans="1:15" ht="9" customHeight="1">
      <c r="A851" s="2224"/>
      <c r="B851" s="2225"/>
      <c r="C851" s="1061"/>
      <c r="D851" s="1106" t="s">
        <v>194</v>
      </c>
      <c r="E851" s="2226"/>
      <c r="F851" s="2225"/>
      <c r="G851" s="2227"/>
      <c r="H851" s="2227"/>
      <c r="I851" s="2229"/>
      <c r="J851" s="2227"/>
      <c r="K851" s="2231"/>
      <c r="L851" s="2231"/>
      <c r="M851" s="2229"/>
      <c r="N851" s="2222"/>
      <c r="O851" s="1064">
        <f>IF(B850="",0,1)</f>
        <v>0</v>
      </c>
    </row>
    <row r="852" spans="1:15" ht="9" customHeight="1">
      <c r="A852" s="2223"/>
      <c r="B852" s="2225"/>
      <c r="C852" s="1061"/>
      <c r="D852" s="1105" t="s">
        <v>193</v>
      </c>
      <c r="E852" s="2226"/>
      <c r="F852" s="2225"/>
      <c r="G852" s="2227"/>
      <c r="H852" s="2227"/>
      <c r="I852" s="2228"/>
      <c r="J852" s="2227"/>
      <c r="K852" s="2230"/>
      <c r="L852" s="2231"/>
      <c r="M852" s="2232"/>
      <c r="N852" s="2221"/>
    </row>
    <row r="853" spans="1:15" ht="9" customHeight="1">
      <c r="A853" s="2224"/>
      <c r="B853" s="2225"/>
      <c r="C853" s="1061"/>
      <c r="D853" s="1106" t="s">
        <v>194</v>
      </c>
      <c r="E853" s="2226"/>
      <c r="F853" s="2225"/>
      <c r="G853" s="2227"/>
      <c r="H853" s="2227"/>
      <c r="I853" s="2229"/>
      <c r="J853" s="2227"/>
      <c r="K853" s="2231"/>
      <c r="L853" s="2231"/>
      <c r="M853" s="2229"/>
      <c r="N853" s="2222"/>
      <c r="O853" s="1064">
        <f>IF(B852="",0,1)</f>
        <v>0</v>
      </c>
    </row>
    <row r="854" spans="1:15" ht="9" customHeight="1">
      <c r="A854" s="2223"/>
      <c r="B854" s="2225"/>
      <c r="C854" s="1061"/>
      <c r="D854" s="1105" t="s">
        <v>193</v>
      </c>
      <c r="E854" s="2226"/>
      <c r="F854" s="2225"/>
      <c r="G854" s="2227"/>
      <c r="H854" s="2227"/>
      <c r="I854" s="2228"/>
      <c r="J854" s="2227"/>
      <c r="K854" s="2230"/>
      <c r="L854" s="2231"/>
      <c r="M854" s="2232"/>
      <c r="N854" s="2221"/>
    </row>
    <row r="855" spans="1:15" ht="9" customHeight="1">
      <c r="A855" s="2224"/>
      <c r="B855" s="2225"/>
      <c r="C855" s="1061"/>
      <c r="D855" s="1106" t="s">
        <v>194</v>
      </c>
      <c r="E855" s="2226"/>
      <c r="F855" s="2225"/>
      <c r="G855" s="2227"/>
      <c r="H855" s="2227"/>
      <c r="I855" s="2229"/>
      <c r="J855" s="2227"/>
      <c r="K855" s="2231"/>
      <c r="L855" s="2231"/>
      <c r="M855" s="2229"/>
      <c r="N855" s="2222"/>
      <c r="O855" s="1064">
        <f>IF(B854="",0,1)</f>
        <v>0</v>
      </c>
    </row>
    <row r="856" spans="1:15" ht="9" customHeight="1">
      <c r="A856" s="2223"/>
      <c r="B856" s="2225"/>
      <c r="C856" s="1061"/>
      <c r="D856" s="1105" t="s">
        <v>193</v>
      </c>
      <c r="E856" s="2226"/>
      <c r="F856" s="2225"/>
      <c r="G856" s="2227"/>
      <c r="H856" s="2227"/>
      <c r="I856" s="2228"/>
      <c r="J856" s="2227"/>
      <c r="K856" s="2230"/>
      <c r="L856" s="2231"/>
      <c r="M856" s="2232"/>
      <c r="N856" s="2221"/>
    </row>
    <row r="857" spans="1:15" ht="9" customHeight="1">
      <c r="A857" s="2224"/>
      <c r="B857" s="2225"/>
      <c r="C857" s="1061"/>
      <c r="D857" s="1106" t="s">
        <v>194</v>
      </c>
      <c r="E857" s="2226"/>
      <c r="F857" s="2225"/>
      <c r="G857" s="2227"/>
      <c r="H857" s="2227"/>
      <c r="I857" s="2229"/>
      <c r="J857" s="2227"/>
      <c r="K857" s="2231"/>
      <c r="L857" s="2231"/>
      <c r="M857" s="2229"/>
      <c r="N857" s="2222"/>
      <c r="O857" s="1064">
        <f>IF(B856="",0,1)</f>
        <v>0</v>
      </c>
    </row>
    <row r="858" spans="1:15" ht="9" customHeight="1">
      <c r="A858" s="2223"/>
      <c r="B858" s="2225"/>
      <c r="C858" s="1061"/>
      <c r="D858" s="1105" t="s">
        <v>193</v>
      </c>
      <c r="E858" s="2226"/>
      <c r="F858" s="2225"/>
      <c r="G858" s="2227"/>
      <c r="H858" s="2227"/>
      <c r="I858" s="2228"/>
      <c r="J858" s="2227"/>
      <c r="K858" s="2230"/>
      <c r="L858" s="2231"/>
      <c r="M858" s="2232"/>
      <c r="N858" s="2221"/>
    </row>
    <row r="859" spans="1:15" ht="9" customHeight="1">
      <c r="A859" s="2224"/>
      <c r="B859" s="2225"/>
      <c r="C859" s="1061"/>
      <c r="D859" s="1106" t="s">
        <v>194</v>
      </c>
      <c r="E859" s="2226"/>
      <c r="F859" s="2225"/>
      <c r="G859" s="2227"/>
      <c r="H859" s="2227"/>
      <c r="I859" s="2229"/>
      <c r="J859" s="2227"/>
      <c r="K859" s="2231"/>
      <c r="L859" s="2231"/>
      <c r="M859" s="2229"/>
      <c r="N859" s="2222"/>
      <c r="O859" s="1064">
        <f>IF(B858="",0,1)</f>
        <v>0</v>
      </c>
    </row>
    <row r="860" spans="1:15" ht="9" customHeight="1">
      <c r="A860" s="2223"/>
      <c r="B860" s="2225"/>
      <c r="C860" s="1061"/>
      <c r="D860" s="1105" t="s">
        <v>193</v>
      </c>
      <c r="E860" s="2226"/>
      <c r="F860" s="2225"/>
      <c r="G860" s="2227"/>
      <c r="H860" s="2227"/>
      <c r="I860" s="2228"/>
      <c r="J860" s="2227"/>
      <c r="K860" s="2230"/>
      <c r="L860" s="2231"/>
      <c r="M860" s="2232"/>
      <c r="N860" s="2221"/>
    </row>
    <row r="861" spans="1:15" ht="9" customHeight="1">
      <c r="A861" s="2224"/>
      <c r="B861" s="2225"/>
      <c r="C861" s="1061"/>
      <c r="D861" s="1106" t="s">
        <v>194</v>
      </c>
      <c r="E861" s="2226"/>
      <c r="F861" s="2225"/>
      <c r="G861" s="2227"/>
      <c r="H861" s="2227"/>
      <c r="I861" s="2229"/>
      <c r="J861" s="2227"/>
      <c r="K861" s="2231"/>
      <c r="L861" s="2231"/>
      <c r="M861" s="2229"/>
      <c r="N861" s="2222"/>
      <c r="O861" s="1064">
        <f>IF(B860="",0,1)</f>
        <v>0</v>
      </c>
    </row>
    <row r="862" spans="1:15" ht="9" customHeight="1">
      <c r="A862" s="2223"/>
      <c r="B862" s="2225"/>
      <c r="C862" s="1061"/>
      <c r="D862" s="1105" t="s">
        <v>193</v>
      </c>
      <c r="E862" s="2226"/>
      <c r="F862" s="2225"/>
      <c r="G862" s="2227"/>
      <c r="H862" s="2227"/>
      <c r="I862" s="2228"/>
      <c r="J862" s="2227"/>
      <c r="K862" s="2230"/>
      <c r="L862" s="2231"/>
      <c r="M862" s="2232"/>
      <c r="N862" s="2221"/>
    </row>
    <row r="863" spans="1:15" ht="9" customHeight="1">
      <c r="A863" s="2224"/>
      <c r="B863" s="2225"/>
      <c r="C863" s="1061"/>
      <c r="D863" s="1106" t="s">
        <v>194</v>
      </c>
      <c r="E863" s="2226"/>
      <c r="F863" s="2225"/>
      <c r="G863" s="2227"/>
      <c r="H863" s="2227"/>
      <c r="I863" s="2229"/>
      <c r="J863" s="2227"/>
      <c r="K863" s="2231"/>
      <c r="L863" s="2231"/>
      <c r="M863" s="2229"/>
      <c r="N863" s="2222"/>
      <c r="O863" s="1064">
        <f>IF(B862="",0,1)</f>
        <v>0</v>
      </c>
    </row>
    <row r="864" spans="1:15" ht="9" customHeight="1">
      <c r="A864" s="2223"/>
      <c r="B864" s="2225"/>
      <c r="C864" s="1061"/>
      <c r="D864" s="1105" t="s">
        <v>193</v>
      </c>
      <c r="E864" s="2226"/>
      <c r="F864" s="2225"/>
      <c r="G864" s="2227"/>
      <c r="H864" s="2227"/>
      <c r="I864" s="2228"/>
      <c r="J864" s="2227"/>
      <c r="K864" s="2230"/>
      <c r="L864" s="2231"/>
      <c r="M864" s="2232"/>
      <c r="N864" s="2221"/>
    </row>
    <row r="865" spans="1:15" ht="9" customHeight="1">
      <c r="A865" s="2224"/>
      <c r="B865" s="2225"/>
      <c r="C865" s="1061"/>
      <c r="D865" s="1106" t="s">
        <v>194</v>
      </c>
      <c r="E865" s="2226"/>
      <c r="F865" s="2225"/>
      <c r="G865" s="2227"/>
      <c r="H865" s="2227"/>
      <c r="I865" s="2229"/>
      <c r="J865" s="2227"/>
      <c r="K865" s="2231"/>
      <c r="L865" s="2231"/>
      <c r="M865" s="2229"/>
      <c r="N865" s="2222"/>
      <c r="O865" s="1064">
        <f>IF(B864="",0,1)</f>
        <v>0</v>
      </c>
    </row>
    <row r="866" spans="1:15" ht="9" customHeight="1">
      <c r="A866" s="2223"/>
      <c r="B866" s="2225"/>
      <c r="C866" s="1061"/>
      <c r="D866" s="1105" t="s">
        <v>193</v>
      </c>
      <c r="E866" s="2226"/>
      <c r="F866" s="2225"/>
      <c r="G866" s="2227"/>
      <c r="H866" s="2227"/>
      <c r="I866" s="2228"/>
      <c r="J866" s="2227"/>
      <c r="K866" s="2230"/>
      <c r="L866" s="2231"/>
      <c r="M866" s="2232"/>
      <c r="N866" s="2221"/>
    </row>
    <row r="867" spans="1:15" ht="9" customHeight="1">
      <c r="A867" s="2224"/>
      <c r="B867" s="2225"/>
      <c r="C867" s="1061"/>
      <c r="D867" s="1106" t="s">
        <v>194</v>
      </c>
      <c r="E867" s="2226"/>
      <c r="F867" s="2225"/>
      <c r="G867" s="2227"/>
      <c r="H867" s="2227"/>
      <c r="I867" s="2229"/>
      <c r="J867" s="2227"/>
      <c r="K867" s="2231"/>
      <c r="L867" s="2231"/>
      <c r="M867" s="2229"/>
      <c r="N867" s="2222"/>
      <c r="O867" s="1064">
        <f>IF(B866="",0,1)</f>
        <v>0</v>
      </c>
    </row>
    <row r="868" spans="1:15" ht="9" customHeight="1">
      <c r="A868" s="2223"/>
      <c r="B868" s="2225"/>
      <c r="C868" s="1061"/>
      <c r="D868" s="1105" t="s">
        <v>193</v>
      </c>
      <c r="E868" s="2226"/>
      <c r="F868" s="2225"/>
      <c r="G868" s="2227"/>
      <c r="H868" s="2227"/>
      <c r="I868" s="2228"/>
      <c r="J868" s="2227"/>
      <c r="K868" s="2230"/>
      <c r="L868" s="2231"/>
      <c r="M868" s="2232"/>
      <c r="N868" s="2221"/>
    </row>
    <row r="869" spans="1:15" ht="9" customHeight="1">
      <c r="A869" s="2224"/>
      <c r="B869" s="2225"/>
      <c r="C869" s="1061"/>
      <c r="D869" s="1106" t="s">
        <v>194</v>
      </c>
      <c r="E869" s="2226"/>
      <c r="F869" s="2225"/>
      <c r="G869" s="2227"/>
      <c r="H869" s="2227"/>
      <c r="I869" s="2229"/>
      <c r="J869" s="2227"/>
      <c r="K869" s="2231"/>
      <c r="L869" s="2231"/>
      <c r="M869" s="2229"/>
      <c r="N869" s="2222"/>
      <c r="O869" s="1064">
        <f>IF(B868="",0,1)</f>
        <v>0</v>
      </c>
    </row>
    <row r="870" spans="1:15" ht="9" customHeight="1">
      <c r="A870" s="2223"/>
      <c r="B870" s="2225"/>
      <c r="C870" s="1061"/>
      <c r="D870" s="1105" t="s">
        <v>193</v>
      </c>
      <c r="E870" s="2226"/>
      <c r="F870" s="2225"/>
      <c r="G870" s="2227"/>
      <c r="H870" s="2227"/>
      <c r="I870" s="2228"/>
      <c r="J870" s="2227"/>
      <c r="K870" s="2230"/>
      <c r="L870" s="2231"/>
      <c r="M870" s="2232"/>
      <c r="N870" s="2221"/>
    </row>
    <row r="871" spans="1:15" ht="9" customHeight="1">
      <c r="A871" s="2224"/>
      <c r="B871" s="2225"/>
      <c r="C871" s="1061"/>
      <c r="D871" s="1106" t="s">
        <v>194</v>
      </c>
      <c r="E871" s="2226"/>
      <c r="F871" s="2225"/>
      <c r="G871" s="2227"/>
      <c r="H871" s="2227"/>
      <c r="I871" s="2229"/>
      <c r="J871" s="2227"/>
      <c r="K871" s="2231"/>
      <c r="L871" s="2231"/>
      <c r="M871" s="2229"/>
      <c r="N871" s="2222"/>
      <c r="O871" s="1064">
        <f>IF(B870="",0,1)</f>
        <v>0</v>
      </c>
    </row>
    <row r="872" spans="1:15" ht="9" customHeight="1">
      <c r="A872" s="2223"/>
      <c r="B872" s="2225"/>
      <c r="C872" s="1061"/>
      <c r="D872" s="1105" t="s">
        <v>193</v>
      </c>
      <c r="E872" s="2226"/>
      <c r="F872" s="2225"/>
      <c r="G872" s="2227"/>
      <c r="H872" s="2227"/>
      <c r="I872" s="2228"/>
      <c r="J872" s="2227"/>
      <c r="K872" s="2230"/>
      <c r="L872" s="2231"/>
      <c r="M872" s="2232"/>
      <c r="N872" s="2221"/>
    </row>
    <row r="873" spans="1:15" ht="9" customHeight="1">
      <c r="A873" s="2224"/>
      <c r="B873" s="2225"/>
      <c r="C873" s="1061"/>
      <c r="D873" s="1106" t="s">
        <v>194</v>
      </c>
      <c r="E873" s="2226"/>
      <c r="F873" s="2225"/>
      <c r="G873" s="2227"/>
      <c r="H873" s="2227"/>
      <c r="I873" s="2229"/>
      <c r="J873" s="2227"/>
      <c r="K873" s="2231"/>
      <c r="L873" s="2231"/>
      <c r="M873" s="2229"/>
      <c r="N873" s="2222"/>
      <c r="O873" s="1064">
        <f>IF(B872="",0,1)</f>
        <v>0</v>
      </c>
    </row>
    <row r="874" spans="1:15" ht="9" customHeight="1">
      <c r="A874" s="2223"/>
      <c r="B874" s="2225"/>
      <c r="C874" s="1061"/>
      <c r="D874" s="1105" t="s">
        <v>193</v>
      </c>
      <c r="E874" s="2226"/>
      <c r="F874" s="2225"/>
      <c r="G874" s="2227"/>
      <c r="H874" s="2227"/>
      <c r="I874" s="2228"/>
      <c r="J874" s="2227"/>
      <c r="K874" s="2230"/>
      <c r="L874" s="2231"/>
      <c r="M874" s="2232"/>
      <c r="N874" s="2221"/>
    </row>
    <row r="875" spans="1:15" ht="9" customHeight="1" thickBot="1">
      <c r="A875" s="2224"/>
      <c r="B875" s="2225"/>
      <c r="C875" s="1061"/>
      <c r="D875" s="1106" t="s">
        <v>194</v>
      </c>
      <c r="E875" s="2226"/>
      <c r="F875" s="2225"/>
      <c r="G875" s="2227"/>
      <c r="H875" s="2227"/>
      <c r="I875" s="2229"/>
      <c r="J875" s="2227"/>
      <c r="K875" s="2231"/>
      <c r="L875" s="2231"/>
      <c r="M875" s="2229"/>
      <c r="N875" s="2222"/>
      <c r="O875" s="1064">
        <f>IF(B874="",0,1)</f>
        <v>0</v>
      </c>
    </row>
    <row r="876" spans="1:15">
      <c r="A876" s="2212" t="s">
        <v>466</v>
      </c>
      <c r="B876" s="2215" t="s">
        <v>2311</v>
      </c>
      <c r="C876" s="2215"/>
      <c r="D876" s="2218"/>
      <c r="E876" s="2215" t="s">
        <v>94</v>
      </c>
      <c r="F876" s="2215"/>
      <c r="G876" s="2194" t="s">
        <v>93</v>
      </c>
      <c r="H876" s="2194"/>
      <c r="I876" s="2194" t="s">
        <v>406</v>
      </c>
      <c r="J876" s="2194" t="s">
        <v>1909</v>
      </c>
      <c r="K876" s="2194" t="s">
        <v>1910</v>
      </c>
      <c r="L876" s="2195"/>
      <c r="M876" s="2194" t="s">
        <v>1911</v>
      </c>
      <c r="N876" s="2200" t="s">
        <v>404</v>
      </c>
      <c r="O876" s="1064">
        <f>SUM(O829:O875)</f>
        <v>0</v>
      </c>
    </row>
    <row r="877" spans="1:15" ht="12.75" customHeight="1">
      <c r="A877" s="2213"/>
      <c r="B877" s="2216"/>
      <c r="C877" s="2219"/>
      <c r="D877" s="2216"/>
      <c r="E877" s="2216"/>
      <c r="F877" s="2219"/>
      <c r="G877" s="2196"/>
      <c r="H877" s="2196"/>
      <c r="I877" s="2196"/>
      <c r="J877" s="2197"/>
      <c r="K877" s="2196"/>
      <c r="L877" s="2197"/>
      <c r="M877" s="2196"/>
      <c r="N877" s="2201"/>
      <c r="O877" s="2206">
        <f>IF(O876&gt;0,1,0)</f>
        <v>0</v>
      </c>
    </row>
    <row r="878" spans="1:15" ht="12.75" customHeight="1">
      <c r="A878" s="2214"/>
      <c r="B878" s="2217"/>
      <c r="C878" s="2220"/>
      <c r="D878" s="2217"/>
      <c r="E878" s="2217"/>
      <c r="F878" s="2220"/>
      <c r="G878" s="1059"/>
      <c r="H878" s="1059" t="s">
        <v>405</v>
      </c>
      <c r="I878" s="2198"/>
      <c r="J878" s="2199"/>
      <c r="K878" s="2198"/>
      <c r="L878" s="2199"/>
      <c r="M878" s="2198"/>
      <c r="N878" s="2202"/>
      <c r="O878" s="2206"/>
    </row>
    <row r="879" spans="1:15" ht="9" customHeight="1">
      <c r="A879" s="1093" t="s">
        <v>1558</v>
      </c>
      <c r="B879" s="2184">
        <v>1</v>
      </c>
      <c r="C879" s="2182"/>
      <c r="D879" s="1638"/>
      <c r="E879" s="2180">
        <f>SUM(E826:E875)</f>
        <v>400</v>
      </c>
      <c r="F879" s="2184"/>
      <c r="G879" s="2207">
        <f>SUM(G826:H875)</f>
        <v>123000</v>
      </c>
      <c r="H879" s="2208"/>
      <c r="I879" s="2192">
        <v>1</v>
      </c>
      <c r="J879" s="2185">
        <f>G879*I879</f>
        <v>123000</v>
      </c>
      <c r="K879" s="1057"/>
      <c r="L879" s="1058" t="s">
        <v>193</v>
      </c>
      <c r="M879" s="2285"/>
      <c r="N879" s="2287"/>
      <c r="O879" s="1064">
        <f>IF(M881="",0,1)</f>
        <v>0</v>
      </c>
    </row>
    <row r="880" spans="1:15" ht="9" customHeight="1">
      <c r="A880" s="1094" t="s">
        <v>407</v>
      </c>
      <c r="B880" s="2181"/>
      <c r="C880" s="1641"/>
      <c r="D880" s="1642"/>
      <c r="E880" s="2183"/>
      <c r="F880" s="2181"/>
      <c r="G880" s="2209"/>
      <c r="H880" s="2210"/>
      <c r="I880" s="2177"/>
      <c r="J880" s="2186"/>
      <c r="K880" s="1057" t="str">
        <f>IF('Page 7'!Z651=1,"X",IF('Page 7'!Z654=1,"X",""))</f>
        <v/>
      </c>
      <c r="L880" s="1055" t="s">
        <v>194</v>
      </c>
      <c r="M880" s="2286"/>
      <c r="N880" s="2286"/>
      <c r="O880" s="1064">
        <f>O877-O879</f>
        <v>0</v>
      </c>
    </row>
    <row r="881" spans="1:19" ht="9" customHeight="1">
      <c r="A881" s="2204">
        <f>A828</f>
        <v>0</v>
      </c>
      <c r="B881" s="2184">
        <f>O876</f>
        <v>0</v>
      </c>
      <c r="C881" s="2182"/>
      <c r="D881" s="1638"/>
      <c r="E881" s="2180">
        <f>SUM(E828:E875)</f>
        <v>0</v>
      </c>
      <c r="F881" s="2184"/>
      <c r="G881" s="2188"/>
      <c r="H881" s="2189"/>
      <c r="I881" s="2192" t="e">
        <f>'Final Package Page 7'!$O$23</f>
        <v>#DIV/0!</v>
      </c>
      <c r="J881" s="2185" t="e">
        <f>G881*I881</f>
        <v>#DIV/0!</v>
      </c>
      <c r="K881" s="1057" t="str">
        <f>IF('Page 7'!Z651+'Page 7'!Z654&lt;1,"X","")</f>
        <v>X</v>
      </c>
      <c r="L881" s="1058" t="s">
        <v>193</v>
      </c>
      <c r="M881" s="2193"/>
      <c r="N881" s="2174"/>
      <c r="O881" s="1064">
        <f>IF(N881="",0,1)</f>
        <v>0</v>
      </c>
      <c r="P881" s="1064" t="s">
        <v>418</v>
      </c>
      <c r="Q881" s="1064" t="s">
        <v>2115</v>
      </c>
      <c r="R881" s="1064" t="s">
        <v>2234</v>
      </c>
      <c r="S881" s="1064" t="s">
        <v>2235</v>
      </c>
    </row>
    <row r="882" spans="1:19" ht="9" customHeight="1">
      <c r="A882" s="2205"/>
      <c r="B882" s="2181"/>
      <c r="C882" s="1641"/>
      <c r="D882" s="1642"/>
      <c r="E882" s="2183"/>
      <c r="F882" s="2181"/>
      <c r="G882" s="2190"/>
      <c r="H882" s="2191"/>
      <c r="I882" s="2177"/>
      <c r="J882" s="2186"/>
      <c r="K882" s="1057" t="str">
        <f>IF('Page 7'!Z651=1,"X",IF('Page 7'!Z654=1,"X",""))</f>
        <v/>
      </c>
      <c r="L882" s="1055" t="s">
        <v>194</v>
      </c>
      <c r="M882" s="2175"/>
      <c r="N882" s="2175"/>
      <c r="O882" s="1064">
        <f>O877-O881</f>
        <v>0</v>
      </c>
      <c r="P882" s="1064">
        <f>B881</f>
        <v>0</v>
      </c>
      <c r="Q882" s="1070">
        <f>E881</f>
        <v>0</v>
      </c>
      <c r="R882" s="1070">
        <f>G881</f>
        <v>0</v>
      </c>
      <c r="S882" s="1070" t="e">
        <f>J881</f>
        <v>#DIV/0!</v>
      </c>
    </row>
    <row r="883" spans="1:19" ht="30.75" customHeight="1">
      <c r="A883" s="2203" t="s">
        <v>95</v>
      </c>
      <c r="B883" s="1637"/>
      <c r="C883" s="1637"/>
      <c r="D883" s="1637"/>
      <c r="E883" s="1637"/>
      <c r="F883" s="1637"/>
      <c r="G883" s="1637"/>
      <c r="H883" s="1637"/>
      <c r="I883" s="1637"/>
      <c r="J883" s="1637"/>
      <c r="K883" s="1637"/>
      <c r="L883" s="1637"/>
      <c r="M883" s="1637"/>
      <c r="N883" s="1637"/>
    </row>
    <row r="884" spans="1:19" ht="25.5" customHeight="1">
      <c r="A884" s="2172" t="s">
        <v>83</v>
      </c>
      <c r="B884" s="2173"/>
      <c r="C884" s="2173"/>
      <c r="D884" s="2173"/>
      <c r="E884" s="2173"/>
      <c r="F884" s="2173"/>
      <c r="G884" s="2173"/>
      <c r="H884" s="2173"/>
      <c r="I884" s="2173"/>
      <c r="J884" s="2173"/>
      <c r="K884" s="2173"/>
      <c r="L884" s="2173"/>
      <c r="M884" s="2173"/>
      <c r="N884" s="2173"/>
    </row>
    <row r="885" spans="1:19" ht="15.75">
      <c r="A885" s="1649" t="s">
        <v>1900</v>
      </c>
      <c r="B885" s="1586"/>
      <c r="C885" s="1586"/>
      <c r="D885" s="1586"/>
      <c r="E885" s="1586"/>
      <c r="F885" s="1586"/>
      <c r="G885" s="1586"/>
      <c r="H885" s="1586"/>
      <c r="I885" s="1586"/>
      <c r="J885" s="1586"/>
      <c r="K885" s="1586"/>
      <c r="L885" s="1586"/>
      <c r="M885" s="1586"/>
      <c r="N885" s="1586"/>
    </row>
    <row r="886" spans="1:19" ht="15.75">
      <c r="A886" s="2211" t="s">
        <v>1901</v>
      </c>
      <c r="B886" s="1586"/>
      <c r="C886" s="1586"/>
      <c r="D886" s="1586"/>
      <c r="E886" s="1586"/>
      <c r="F886" s="1586"/>
      <c r="G886" s="1586"/>
      <c r="H886" s="1586"/>
      <c r="I886" s="1586"/>
      <c r="J886" s="1586"/>
      <c r="K886" s="1586"/>
      <c r="L886" s="1586"/>
      <c r="M886" s="1586"/>
      <c r="N886" s="1586"/>
    </row>
    <row r="887" spans="1:19" ht="15.75">
      <c r="A887" s="2211" t="s">
        <v>1902</v>
      </c>
      <c r="B887" s="1586"/>
      <c r="C887" s="1586"/>
      <c r="D887" s="1586"/>
      <c r="E887" s="1586"/>
      <c r="F887" s="1586"/>
      <c r="G887" s="1586"/>
      <c r="H887" s="1586"/>
      <c r="I887" s="1586"/>
      <c r="J887" s="1586"/>
      <c r="K887" s="1586"/>
      <c r="L887" s="1586"/>
      <c r="M887" s="1586"/>
      <c r="N887" s="1586"/>
    </row>
    <row r="888" spans="1:19">
      <c r="A888" s="247"/>
    </row>
    <row r="889" spans="1:19" ht="48.75" customHeight="1">
      <c r="A889" s="1718" t="s">
        <v>1903</v>
      </c>
      <c r="B889" s="1520"/>
      <c r="C889" s="1520"/>
      <c r="D889" s="1520"/>
      <c r="E889" s="1520"/>
      <c r="F889" s="1520"/>
      <c r="G889" s="1520"/>
      <c r="H889" s="1520"/>
      <c r="I889" s="1520"/>
      <c r="J889" s="1520"/>
      <c r="K889" s="1520"/>
      <c r="L889" s="1520"/>
      <c r="M889" s="1520"/>
      <c r="N889" s="1520"/>
    </row>
    <row r="890" spans="1:19" ht="13.5" thickBot="1">
      <c r="G890" s="114" t="s">
        <v>1904</v>
      </c>
      <c r="H890" s="1027"/>
    </row>
    <row r="891" spans="1:19">
      <c r="A891" s="2242" t="s">
        <v>466</v>
      </c>
      <c r="B891" s="2245" t="s">
        <v>1905</v>
      </c>
      <c r="C891" s="2245" t="s">
        <v>1906</v>
      </c>
      <c r="D891" s="2248"/>
      <c r="E891" s="2245" t="s">
        <v>1907</v>
      </c>
      <c r="F891" s="2245" t="s">
        <v>1908</v>
      </c>
      <c r="G891" s="2235" t="s">
        <v>93</v>
      </c>
      <c r="H891" s="2235"/>
      <c r="I891" s="2235" t="s">
        <v>406</v>
      </c>
      <c r="J891" s="2235" t="s">
        <v>1909</v>
      </c>
      <c r="K891" s="2235" t="s">
        <v>1910</v>
      </c>
      <c r="L891" s="1736"/>
      <c r="M891" s="2235" t="s">
        <v>1911</v>
      </c>
      <c r="N891" s="2238" t="s">
        <v>404</v>
      </c>
    </row>
    <row r="892" spans="1:19" ht="12.75" customHeight="1">
      <c r="A892" s="2243"/>
      <c r="B892" s="2246"/>
      <c r="C892" s="2249"/>
      <c r="D892" s="2246"/>
      <c r="E892" s="2246"/>
      <c r="F892" s="2249"/>
      <c r="G892" s="2236"/>
      <c r="H892" s="2236"/>
      <c r="I892" s="2236"/>
      <c r="J892" s="1504"/>
      <c r="K892" s="2236"/>
      <c r="L892" s="1504"/>
      <c r="M892" s="2236"/>
      <c r="N892" s="2239"/>
      <c r="O892" s="1069"/>
    </row>
    <row r="893" spans="1:19">
      <c r="A893" s="2244"/>
      <c r="B893" s="2247"/>
      <c r="C893" s="2241"/>
      <c r="D893" s="2247"/>
      <c r="E893" s="2247"/>
      <c r="F893" s="2241"/>
      <c r="G893" s="1056"/>
      <c r="H893" s="1056" t="s">
        <v>405</v>
      </c>
      <c r="I893" s="2237"/>
      <c r="J893" s="1505"/>
      <c r="K893" s="2237"/>
      <c r="L893" s="1505"/>
      <c r="M893" s="2237"/>
      <c r="N893" s="2234"/>
      <c r="O893" s="1069"/>
    </row>
    <row r="894" spans="1:19" ht="9" customHeight="1">
      <c r="A894" s="1095" t="s">
        <v>1558</v>
      </c>
      <c r="B894" s="2184" t="s">
        <v>1557</v>
      </c>
      <c r="C894" s="1057" t="s">
        <v>1437</v>
      </c>
      <c r="D894" s="1103" t="s">
        <v>193</v>
      </c>
      <c r="E894" s="2180">
        <v>400</v>
      </c>
      <c r="F894" s="2240">
        <v>2</v>
      </c>
      <c r="G894" s="2207">
        <v>123000</v>
      </c>
      <c r="H894" s="2208"/>
      <c r="I894" s="2192">
        <v>1</v>
      </c>
      <c r="J894" s="2185">
        <v>123000</v>
      </c>
      <c r="K894" s="1057" t="s">
        <v>1437</v>
      </c>
      <c r="L894" s="1058" t="s">
        <v>193</v>
      </c>
      <c r="M894" s="2187">
        <v>36525</v>
      </c>
      <c r="N894" s="2233">
        <v>36892</v>
      </c>
    </row>
    <row r="895" spans="1:19" ht="9" customHeight="1">
      <c r="A895" s="1096" t="s">
        <v>407</v>
      </c>
      <c r="B895" s="2181"/>
      <c r="C895" s="1057"/>
      <c r="D895" s="1104" t="s">
        <v>194</v>
      </c>
      <c r="E895" s="2183"/>
      <c r="F895" s="2241"/>
      <c r="G895" s="2209"/>
      <c r="H895" s="2210"/>
      <c r="I895" s="2177"/>
      <c r="J895" s="2186"/>
      <c r="K895" s="1057"/>
      <c r="L895" s="1055" t="s">
        <v>194</v>
      </c>
      <c r="M895" s="2177"/>
      <c r="N895" s="2234"/>
    </row>
    <row r="896" spans="1:19" ht="9" customHeight="1">
      <c r="A896" s="2223"/>
      <c r="B896" s="2225"/>
      <c r="C896" s="1061"/>
      <c r="D896" s="1105" t="s">
        <v>193</v>
      </c>
      <c r="E896" s="2226"/>
      <c r="F896" s="2225"/>
      <c r="G896" s="2227"/>
      <c r="H896" s="2227"/>
      <c r="I896" s="2228"/>
      <c r="J896" s="2227"/>
      <c r="K896" s="2230"/>
      <c r="L896" s="2231"/>
      <c r="M896" s="2232"/>
      <c r="N896" s="2221"/>
    </row>
    <row r="897" spans="1:15" ht="9" customHeight="1">
      <c r="A897" s="2224"/>
      <c r="B897" s="2225"/>
      <c r="C897" s="1061"/>
      <c r="D897" s="1106" t="s">
        <v>194</v>
      </c>
      <c r="E897" s="2226"/>
      <c r="F897" s="2225"/>
      <c r="G897" s="2227"/>
      <c r="H897" s="2227"/>
      <c r="I897" s="2229"/>
      <c r="J897" s="2227"/>
      <c r="K897" s="2231"/>
      <c r="L897" s="2231"/>
      <c r="M897" s="2229"/>
      <c r="N897" s="2222"/>
      <c r="O897" s="1064">
        <f>IF(B896="",0,1)</f>
        <v>0</v>
      </c>
    </row>
    <row r="898" spans="1:15" ht="9" customHeight="1">
      <c r="A898" s="2223"/>
      <c r="B898" s="2225"/>
      <c r="C898" s="1061"/>
      <c r="D898" s="1105" t="s">
        <v>193</v>
      </c>
      <c r="E898" s="2226"/>
      <c r="F898" s="2225"/>
      <c r="G898" s="2227"/>
      <c r="H898" s="2227"/>
      <c r="I898" s="2228"/>
      <c r="J898" s="2227"/>
      <c r="K898" s="2230"/>
      <c r="L898" s="2231"/>
      <c r="M898" s="2232"/>
      <c r="N898" s="2221"/>
    </row>
    <row r="899" spans="1:15" ht="9" customHeight="1">
      <c r="A899" s="2224"/>
      <c r="B899" s="2225"/>
      <c r="C899" s="1061"/>
      <c r="D899" s="1106" t="s">
        <v>194</v>
      </c>
      <c r="E899" s="2226"/>
      <c r="F899" s="2225"/>
      <c r="G899" s="2227"/>
      <c r="H899" s="2227"/>
      <c r="I899" s="2229"/>
      <c r="J899" s="2227"/>
      <c r="K899" s="2231"/>
      <c r="L899" s="2231"/>
      <c r="M899" s="2229"/>
      <c r="N899" s="2222"/>
      <c r="O899" s="1064">
        <f>IF(B898="",0,1)</f>
        <v>0</v>
      </c>
    </row>
    <row r="900" spans="1:15" ht="9" customHeight="1">
      <c r="A900" s="2223"/>
      <c r="B900" s="2225"/>
      <c r="C900" s="1061"/>
      <c r="D900" s="1105" t="s">
        <v>193</v>
      </c>
      <c r="E900" s="2226"/>
      <c r="F900" s="2225"/>
      <c r="G900" s="2227"/>
      <c r="H900" s="2227"/>
      <c r="I900" s="2228"/>
      <c r="J900" s="2227"/>
      <c r="K900" s="2230"/>
      <c r="L900" s="2231"/>
      <c r="M900" s="2232"/>
      <c r="N900" s="2221"/>
    </row>
    <row r="901" spans="1:15" ht="9" customHeight="1">
      <c r="A901" s="2224"/>
      <c r="B901" s="2225"/>
      <c r="C901" s="1061"/>
      <c r="D901" s="1106" t="s">
        <v>194</v>
      </c>
      <c r="E901" s="2226"/>
      <c r="F901" s="2225"/>
      <c r="G901" s="2227"/>
      <c r="H901" s="2227"/>
      <c r="I901" s="2229"/>
      <c r="J901" s="2227"/>
      <c r="K901" s="2231"/>
      <c r="L901" s="2231"/>
      <c r="M901" s="2229"/>
      <c r="N901" s="2222"/>
      <c r="O901" s="1064">
        <f>IF(B900="",0,1)</f>
        <v>0</v>
      </c>
    </row>
    <row r="902" spans="1:15" ht="9" customHeight="1">
      <c r="A902" s="2223"/>
      <c r="B902" s="2225"/>
      <c r="C902" s="1061"/>
      <c r="D902" s="1105" t="s">
        <v>193</v>
      </c>
      <c r="E902" s="2226"/>
      <c r="F902" s="2225"/>
      <c r="G902" s="2227"/>
      <c r="H902" s="2227"/>
      <c r="I902" s="2228"/>
      <c r="J902" s="2227"/>
      <c r="K902" s="2230"/>
      <c r="L902" s="2231"/>
      <c r="M902" s="2232"/>
      <c r="N902" s="2221"/>
    </row>
    <row r="903" spans="1:15" ht="9" customHeight="1">
      <c r="A903" s="2224"/>
      <c r="B903" s="2225"/>
      <c r="C903" s="1061"/>
      <c r="D903" s="1106" t="s">
        <v>194</v>
      </c>
      <c r="E903" s="2226"/>
      <c r="F903" s="2225"/>
      <c r="G903" s="2227"/>
      <c r="H903" s="2227"/>
      <c r="I903" s="2229"/>
      <c r="J903" s="2227"/>
      <c r="K903" s="2231"/>
      <c r="L903" s="2231"/>
      <c r="M903" s="2229"/>
      <c r="N903" s="2222"/>
      <c r="O903" s="1064">
        <f>IF(B902="",0,1)</f>
        <v>0</v>
      </c>
    </row>
    <row r="904" spans="1:15" ht="9" customHeight="1">
      <c r="A904" s="2223"/>
      <c r="B904" s="2225"/>
      <c r="C904" s="1061"/>
      <c r="D904" s="1105" t="s">
        <v>193</v>
      </c>
      <c r="E904" s="2226"/>
      <c r="F904" s="2225"/>
      <c r="G904" s="2227"/>
      <c r="H904" s="2227"/>
      <c r="I904" s="2228"/>
      <c r="J904" s="2227"/>
      <c r="K904" s="2230"/>
      <c r="L904" s="2231"/>
      <c r="M904" s="2232"/>
      <c r="N904" s="2221"/>
    </row>
    <row r="905" spans="1:15" ht="9" customHeight="1">
      <c r="A905" s="2224"/>
      <c r="B905" s="2225"/>
      <c r="C905" s="1061"/>
      <c r="D905" s="1106" t="s">
        <v>194</v>
      </c>
      <c r="E905" s="2226"/>
      <c r="F905" s="2225"/>
      <c r="G905" s="2227"/>
      <c r="H905" s="2227"/>
      <c r="I905" s="2229"/>
      <c r="J905" s="2227"/>
      <c r="K905" s="2231"/>
      <c r="L905" s="2231"/>
      <c r="M905" s="2229"/>
      <c r="N905" s="2222"/>
      <c r="O905" s="1064">
        <f>IF(B904="",0,1)</f>
        <v>0</v>
      </c>
    </row>
    <row r="906" spans="1:15" ht="9" customHeight="1">
      <c r="A906" s="2223"/>
      <c r="B906" s="2225"/>
      <c r="C906" s="1061"/>
      <c r="D906" s="1105" t="s">
        <v>193</v>
      </c>
      <c r="E906" s="2226"/>
      <c r="F906" s="2225"/>
      <c r="G906" s="2227"/>
      <c r="H906" s="2227"/>
      <c r="I906" s="2228"/>
      <c r="J906" s="2227"/>
      <c r="K906" s="2230"/>
      <c r="L906" s="2231"/>
      <c r="M906" s="2232"/>
      <c r="N906" s="2221"/>
    </row>
    <row r="907" spans="1:15" ht="9" customHeight="1">
      <c r="A907" s="2224"/>
      <c r="B907" s="2225"/>
      <c r="C907" s="1061"/>
      <c r="D907" s="1106" t="s">
        <v>194</v>
      </c>
      <c r="E907" s="2226"/>
      <c r="F907" s="2225"/>
      <c r="G907" s="2227"/>
      <c r="H907" s="2227"/>
      <c r="I907" s="2229"/>
      <c r="J907" s="2227"/>
      <c r="K907" s="2231"/>
      <c r="L907" s="2231"/>
      <c r="M907" s="2229"/>
      <c r="N907" s="2222"/>
      <c r="O907" s="1064">
        <f>IF(B906="",0,1)</f>
        <v>0</v>
      </c>
    </row>
    <row r="908" spans="1:15" ht="9" customHeight="1">
      <c r="A908" s="2223"/>
      <c r="B908" s="2225"/>
      <c r="C908" s="1061"/>
      <c r="D908" s="1105" t="s">
        <v>193</v>
      </c>
      <c r="E908" s="2226"/>
      <c r="F908" s="2225"/>
      <c r="G908" s="2227"/>
      <c r="H908" s="2227"/>
      <c r="I908" s="2228"/>
      <c r="J908" s="2227"/>
      <c r="K908" s="2230"/>
      <c r="L908" s="2231"/>
      <c r="M908" s="2232"/>
      <c r="N908" s="2221"/>
    </row>
    <row r="909" spans="1:15" ht="9" customHeight="1">
      <c r="A909" s="2224"/>
      <c r="B909" s="2225"/>
      <c r="C909" s="1061"/>
      <c r="D909" s="1106" t="s">
        <v>194</v>
      </c>
      <c r="E909" s="2226"/>
      <c r="F909" s="2225"/>
      <c r="G909" s="2227"/>
      <c r="H909" s="2227"/>
      <c r="I909" s="2229"/>
      <c r="J909" s="2227"/>
      <c r="K909" s="2231"/>
      <c r="L909" s="2231"/>
      <c r="M909" s="2229"/>
      <c r="N909" s="2222"/>
      <c r="O909" s="1064">
        <f>IF(B908="",0,1)</f>
        <v>0</v>
      </c>
    </row>
    <row r="910" spans="1:15" ht="9" customHeight="1">
      <c r="A910" s="2223"/>
      <c r="B910" s="2225"/>
      <c r="C910" s="1061"/>
      <c r="D910" s="1105" t="s">
        <v>193</v>
      </c>
      <c r="E910" s="2226"/>
      <c r="F910" s="2225"/>
      <c r="G910" s="2227"/>
      <c r="H910" s="2227"/>
      <c r="I910" s="2228"/>
      <c r="J910" s="2227"/>
      <c r="K910" s="2230"/>
      <c r="L910" s="2231"/>
      <c r="M910" s="2232"/>
      <c r="N910" s="2221"/>
    </row>
    <row r="911" spans="1:15" ht="9" customHeight="1">
      <c r="A911" s="2224"/>
      <c r="B911" s="2225"/>
      <c r="C911" s="1061"/>
      <c r="D911" s="1106" t="s">
        <v>194</v>
      </c>
      <c r="E911" s="2226"/>
      <c r="F911" s="2225"/>
      <c r="G911" s="2227"/>
      <c r="H911" s="2227"/>
      <c r="I911" s="2229"/>
      <c r="J911" s="2227"/>
      <c r="K911" s="2231"/>
      <c r="L911" s="2231"/>
      <c r="M911" s="2229"/>
      <c r="N911" s="2222"/>
      <c r="O911" s="1064">
        <f>IF(B910="",0,1)</f>
        <v>0</v>
      </c>
    </row>
    <row r="912" spans="1:15" ht="9" customHeight="1">
      <c r="A912" s="2223"/>
      <c r="B912" s="2225"/>
      <c r="C912" s="1061"/>
      <c r="D912" s="1105" t="s">
        <v>193</v>
      </c>
      <c r="E912" s="2226"/>
      <c r="F912" s="2225"/>
      <c r="G912" s="2227"/>
      <c r="H912" s="2227"/>
      <c r="I912" s="2228"/>
      <c r="J912" s="2227"/>
      <c r="K912" s="2230"/>
      <c r="L912" s="2231"/>
      <c r="M912" s="2232"/>
      <c r="N912" s="2221"/>
    </row>
    <row r="913" spans="1:15" ht="9" customHeight="1">
      <c r="A913" s="2224"/>
      <c r="B913" s="2225"/>
      <c r="C913" s="1061"/>
      <c r="D913" s="1106" t="s">
        <v>194</v>
      </c>
      <c r="E913" s="2226"/>
      <c r="F913" s="2225"/>
      <c r="G913" s="2227"/>
      <c r="H913" s="2227"/>
      <c r="I913" s="2229"/>
      <c r="J913" s="2227"/>
      <c r="K913" s="2231"/>
      <c r="L913" s="2231"/>
      <c r="M913" s="2229"/>
      <c r="N913" s="2222"/>
      <c r="O913" s="1064">
        <f>IF(B912="",0,1)</f>
        <v>0</v>
      </c>
    </row>
    <row r="914" spans="1:15" ht="9" customHeight="1">
      <c r="A914" s="2223"/>
      <c r="B914" s="2225"/>
      <c r="C914" s="1061"/>
      <c r="D914" s="1105" t="s">
        <v>193</v>
      </c>
      <c r="E914" s="2226"/>
      <c r="F914" s="2225"/>
      <c r="G914" s="2227"/>
      <c r="H914" s="2227"/>
      <c r="I914" s="2228"/>
      <c r="J914" s="2227"/>
      <c r="K914" s="2230"/>
      <c r="L914" s="2231"/>
      <c r="M914" s="2232"/>
      <c r="N914" s="2221"/>
    </row>
    <row r="915" spans="1:15" ht="9" customHeight="1">
      <c r="A915" s="2224"/>
      <c r="B915" s="2225"/>
      <c r="C915" s="1061"/>
      <c r="D915" s="1106" t="s">
        <v>194</v>
      </c>
      <c r="E915" s="2226"/>
      <c r="F915" s="2225"/>
      <c r="G915" s="2227"/>
      <c r="H915" s="2227"/>
      <c r="I915" s="2229"/>
      <c r="J915" s="2227"/>
      <c r="K915" s="2231"/>
      <c r="L915" s="2231"/>
      <c r="M915" s="2229"/>
      <c r="N915" s="2222"/>
      <c r="O915" s="1064">
        <f>IF(B914="",0,1)</f>
        <v>0</v>
      </c>
    </row>
    <row r="916" spans="1:15" ht="9" customHeight="1">
      <c r="A916" s="2223"/>
      <c r="B916" s="2225"/>
      <c r="C916" s="1061"/>
      <c r="D916" s="1105" t="s">
        <v>193</v>
      </c>
      <c r="E916" s="2226"/>
      <c r="F916" s="2225"/>
      <c r="G916" s="2227"/>
      <c r="H916" s="2227"/>
      <c r="I916" s="2228"/>
      <c r="J916" s="2227"/>
      <c r="K916" s="2230"/>
      <c r="L916" s="2231"/>
      <c r="M916" s="2232"/>
      <c r="N916" s="2221"/>
    </row>
    <row r="917" spans="1:15" ht="9" customHeight="1">
      <c r="A917" s="2224"/>
      <c r="B917" s="2225"/>
      <c r="C917" s="1061"/>
      <c r="D917" s="1106" t="s">
        <v>194</v>
      </c>
      <c r="E917" s="2226"/>
      <c r="F917" s="2225"/>
      <c r="G917" s="2227"/>
      <c r="H917" s="2227"/>
      <c r="I917" s="2229"/>
      <c r="J917" s="2227"/>
      <c r="K917" s="2231"/>
      <c r="L917" s="2231"/>
      <c r="M917" s="2229"/>
      <c r="N917" s="2222"/>
      <c r="O917" s="1064">
        <f>IF(B916="",0,1)</f>
        <v>0</v>
      </c>
    </row>
    <row r="918" spans="1:15" ht="9" customHeight="1">
      <c r="A918" s="2223"/>
      <c r="B918" s="2225"/>
      <c r="C918" s="1061"/>
      <c r="D918" s="1105" t="s">
        <v>193</v>
      </c>
      <c r="E918" s="2226"/>
      <c r="F918" s="2225"/>
      <c r="G918" s="2227"/>
      <c r="H918" s="2227"/>
      <c r="I918" s="2228"/>
      <c r="J918" s="2227"/>
      <c r="K918" s="2230"/>
      <c r="L918" s="2231"/>
      <c r="M918" s="2232"/>
      <c r="N918" s="2221"/>
    </row>
    <row r="919" spans="1:15" ht="9" customHeight="1">
      <c r="A919" s="2224"/>
      <c r="B919" s="2225"/>
      <c r="C919" s="1061"/>
      <c r="D919" s="1106" t="s">
        <v>194</v>
      </c>
      <c r="E919" s="2226"/>
      <c r="F919" s="2225"/>
      <c r="G919" s="2227"/>
      <c r="H919" s="2227"/>
      <c r="I919" s="2229"/>
      <c r="J919" s="2227"/>
      <c r="K919" s="2231"/>
      <c r="L919" s="2231"/>
      <c r="M919" s="2229"/>
      <c r="N919" s="2222"/>
      <c r="O919" s="1064">
        <f>IF(B918="",0,1)</f>
        <v>0</v>
      </c>
    </row>
    <row r="920" spans="1:15" ht="9" customHeight="1">
      <c r="A920" s="2223"/>
      <c r="B920" s="2225"/>
      <c r="C920" s="1061"/>
      <c r="D920" s="1105" t="s">
        <v>193</v>
      </c>
      <c r="E920" s="2226"/>
      <c r="F920" s="2225"/>
      <c r="G920" s="2227"/>
      <c r="H920" s="2227"/>
      <c r="I920" s="2228"/>
      <c r="J920" s="2227"/>
      <c r="K920" s="2230"/>
      <c r="L920" s="2231"/>
      <c r="M920" s="2232"/>
      <c r="N920" s="2221"/>
    </row>
    <row r="921" spans="1:15" ht="9" customHeight="1">
      <c r="A921" s="2224"/>
      <c r="B921" s="2225"/>
      <c r="C921" s="1061"/>
      <c r="D921" s="1106" t="s">
        <v>194</v>
      </c>
      <c r="E921" s="2226"/>
      <c r="F921" s="2225"/>
      <c r="G921" s="2227"/>
      <c r="H921" s="2227"/>
      <c r="I921" s="2229"/>
      <c r="J921" s="2227"/>
      <c r="K921" s="2231"/>
      <c r="L921" s="2231"/>
      <c r="M921" s="2229"/>
      <c r="N921" s="2222"/>
      <c r="O921" s="1064">
        <f>IF(B920="",0,1)</f>
        <v>0</v>
      </c>
    </row>
    <row r="922" spans="1:15" ht="9" customHeight="1">
      <c r="A922" s="2223"/>
      <c r="B922" s="2225"/>
      <c r="C922" s="1061"/>
      <c r="D922" s="1105" t="s">
        <v>193</v>
      </c>
      <c r="E922" s="2226"/>
      <c r="F922" s="2225"/>
      <c r="G922" s="2227"/>
      <c r="H922" s="2227"/>
      <c r="I922" s="2228"/>
      <c r="J922" s="2227"/>
      <c r="K922" s="2230"/>
      <c r="L922" s="2231"/>
      <c r="M922" s="2232"/>
      <c r="N922" s="2221"/>
    </row>
    <row r="923" spans="1:15" ht="9" customHeight="1">
      <c r="A923" s="2224"/>
      <c r="B923" s="2225"/>
      <c r="C923" s="1061"/>
      <c r="D923" s="1106" t="s">
        <v>194</v>
      </c>
      <c r="E923" s="2226"/>
      <c r="F923" s="2225"/>
      <c r="G923" s="2227"/>
      <c r="H923" s="2227"/>
      <c r="I923" s="2229"/>
      <c r="J923" s="2227"/>
      <c r="K923" s="2231"/>
      <c r="L923" s="2231"/>
      <c r="M923" s="2229"/>
      <c r="N923" s="2222"/>
      <c r="O923" s="1064">
        <f>IF(B922="",0,1)</f>
        <v>0</v>
      </c>
    </row>
    <row r="924" spans="1:15" ht="9" customHeight="1">
      <c r="A924" s="2223"/>
      <c r="B924" s="2225"/>
      <c r="C924" s="1061"/>
      <c r="D924" s="1105" t="s">
        <v>193</v>
      </c>
      <c r="E924" s="2226"/>
      <c r="F924" s="2225"/>
      <c r="G924" s="2227"/>
      <c r="H924" s="2227"/>
      <c r="I924" s="2228"/>
      <c r="J924" s="2227"/>
      <c r="K924" s="2230"/>
      <c r="L924" s="2231"/>
      <c r="M924" s="2232"/>
      <c r="N924" s="2221"/>
    </row>
    <row r="925" spans="1:15" ht="9" customHeight="1">
      <c r="A925" s="2224"/>
      <c r="B925" s="2225"/>
      <c r="C925" s="1061"/>
      <c r="D925" s="1106" t="s">
        <v>194</v>
      </c>
      <c r="E925" s="2226"/>
      <c r="F925" s="2225"/>
      <c r="G925" s="2227"/>
      <c r="H925" s="2227"/>
      <c r="I925" s="2229"/>
      <c r="J925" s="2227"/>
      <c r="K925" s="2231"/>
      <c r="L925" s="2231"/>
      <c r="M925" s="2229"/>
      <c r="N925" s="2222"/>
      <c r="O925" s="1064">
        <f>IF(B924="",0,1)</f>
        <v>0</v>
      </c>
    </row>
    <row r="926" spans="1:15" ht="9" customHeight="1">
      <c r="A926" s="2223"/>
      <c r="B926" s="2225"/>
      <c r="C926" s="1061"/>
      <c r="D926" s="1105" t="s">
        <v>193</v>
      </c>
      <c r="E926" s="2226"/>
      <c r="F926" s="2225"/>
      <c r="G926" s="2227"/>
      <c r="H926" s="2227"/>
      <c r="I926" s="2228"/>
      <c r="J926" s="2227"/>
      <c r="K926" s="2230"/>
      <c r="L926" s="2231"/>
      <c r="M926" s="2232"/>
      <c r="N926" s="2221"/>
    </row>
    <row r="927" spans="1:15" ht="9" customHeight="1">
      <c r="A927" s="2224"/>
      <c r="B927" s="2225"/>
      <c r="C927" s="1061"/>
      <c r="D927" s="1106" t="s">
        <v>194</v>
      </c>
      <c r="E927" s="2226"/>
      <c r="F927" s="2225"/>
      <c r="G927" s="2227"/>
      <c r="H927" s="2227"/>
      <c r="I927" s="2229"/>
      <c r="J927" s="2227"/>
      <c r="K927" s="2231"/>
      <c r="L927" s="2231"/>
      <c r="M927" s="2229"/>
      <c r="N927" s="2222"/>
      <c r="O927" s="1064">
        <f>IF(B926="",0,1)</f>
        <v>0</v>
      </c>
    </row>
    <row r="928" spans="1:15" ht="9" customHeight="1">
      <c r="A928" s="2223"/>
      <c r="B928" s="2225"/>
      <c r="C928" s="1061"/>
      <c r="D928" s="1105" t="s">
        <v>193</v>
      </c>
      <c r="E928" s="2226"/>
      <c r="F928" s="2225"/>
      <c r="G928" s="2227"/>
      <c r="H928" s="2227"/>
      <c r="I928" s="2228"/>
      <c r="J928" s="2227"/>
      <c r="K928" s="2230"/>
      <c r="L928" s="2231"/>
      <c r="M928" s="2232"/>
      <c r="N928" s="2221"/>
    </row>
    <row r="929" spans="1:15" ht="9" customHeight="1">
      <c r="A929" s="2224"/>
      <c r="B929" s="2225"/>
      <c r="C929" s="1061"/>
      <c r="D929" s="1106" t="s">
        <v>194</v>
      </c>
      <c r="E929" s="2226"/>
      <c r="F929" s="2225"/>
      <c r="G929" s="2227"/>
      <c r="H929" s="2227"/>
      <c r="I929" s="2229"/>
      <c r="J929" s="2227"/>
      <c r="K929" s="2231"/>
      <c r="L929" s="2231"/>
      <c r="M929" s="2229"/>
      <c r="N929" s="2222"/>
      <c r="O929" s="1064">
        <f>IF(B928="",0,1)</f>
        <v>0</v>
      </c>
    </row>
    <row r="930" spans="1:15" ht="9" customHeight="1">
      <c r="A930" s="2223"/>
      <c r="B930" s="2225"/>
      <c r="C930" s="1061"/>
      <c r="D930" s="1105" t="s">
        <v>193</v>
      </c>
      <c r="E930" s="2226"/>
      <c r="F930" s="2225"/>
      <c r="G930" s="2227"/>
      <c r="H930" s="2227"/>
      <c r="I930" s="2228"/>
      <c r="J930" s="2227"/>
      <c r="K930" s="2230"/>
      <c r="L930" s="2231"/>
      <c r="M930" s="2232"/>
      <c r="N930" s="2221"/>
    </row>
    <row r="931" spans="1:15" ht="9" customHeight="1">
      <c r="A931" s="2224"/>
      <c r="B931" s="2225"/>
      <c r="C931" s="1061"/>
      <c r="D931" s="1106" t="s">
        <v>194</v>
      </c>
      <c r="E931" s="2226"/>
      <c r="F931" s="2225"/>
      <c r="G931" s="2227"/>
      <c r="H931" s="2227"/>
      <c r="I931" s="2229"/>
      <c r="J931" s="2227"/>
      <c r="K931" s="2231"/>
      <c r="L931" s="2231"/>
      <c r="M931" s="2229"/>
      <c r="N931" s="2222"/>
      <c r="O931" s="1064">
        <f>IF(B930="",0,1)</f>
        <v>0</v>
      </c>
    </row>
    <row r="932" spans="1:15" ht="9" customHeight="1">
      <c r="A932" s="2223"/>
      <c r="B932" s="2225"/>
      <c r="C932" s="1061"/>
      <c r="D932" s="1105" t="s">
        <v>193</v>
      </c>
      <c r="E932" s="2226"/>
      <c r="F932" s="2225"/>
      <c r="G932" s="2227"/>
      <c r="H932" s="2227"/>
      <c r="I932" s="2228"/>
      <c r="J932" s="2227"/>
      <c r="K932" s="2230"/>
      <c r="L932" s="2231"/>
      <c r="M932" s="2232"/>
      <c r="N932" s="2221"/>
    </row>
    <row r="933" spans="1:15" ht="9" customHeight="1">
      <c r="A933" s="2224"/>
      <c r="B933" s="2225"/>
      <c r="C933" s="1061"/>
      <c r="D933" s="1106" t="s">
        <v>194</v>
      </c>
      <c r="E933" s="2226"/>
      <c r="F933" s="2225"/>
      <c r="G933" s="2227"/>
      <c r="H933" s="2227"/>
      <c r="I933" s="2229"/>
      <c r="J933" s="2227"/>
      <c r="K933" s="2231"/>
      <c r="L933" s="2231"/>
      <c r="M933" s="2229"/>
      <c r="N933" s="2222"/>
      <c r="O933" s="1064">
        <f>IF(B932="",0,1)</f>
        <v>0</v>
      </c>
    </row>
    <row r="934" spans="1:15" ht="9" customHeight="1">
      <c r="A934" s="2223"/>
      <c r="B934" s="2225"/>
      <c r="C934" s="1061"/>
      <c r="D934" s="1105" t="s">
        <v>193</v>
      </c>
      <c r="E934" s="2226"/>
      <c r="F934" s="2225"/>
      <c r="G934" s="2227"/>
      <c r="H934" s="2227"/>
      <c r="I934" s="2228"/>
      <c r="J934" s="2227"/>
      <c r="K934" s="2230"/>
      <c r="L934" s="2231"/>
      <c r="M934" s="2232"/>
      <c r="N934" s="2221"/>
    </row>
    <row r="935" spans="1:15" ht="9" customHeight="1">
      <c r="A935" s="2224"/>
      <c r="B935" s="2225"/>
      <c r="C935" s="1061"/>
      <c r="D935" s="1106" t="s">
        <v>194</v>
      </c>
      <c r="E935" s="2226"/>
      <c r="F935" s="2225"/>
      <c r="G935" s="2227"/>
      <c r="H935" s="2227"/>
      <c r="I935" s="2229"/>
      <c r="J935" s="2227"/>
      <c r="K935" s="2231"/>
      <c r="L935" s="2231"/>
      <c r="M935" s="2229"/>
      <c r="N935" s="2222"/>
      <c r="O935" s="1064">
        <f>IF(B934="",0,1)</f>
        <v>0</v>
      </c>
    </row>
    <row r="936" spans="1:15" ht="9" customHeight="1">
      <c r="A936" s="2223"/>
      <c r="B936" s="2225"/>
      <c r="C936" s="1061"/>
      <c r="D936" s="1105" t="s">
        <v>193</v>
      </c>
      <c r="E936" s="2226"/>
      <c r="F936" s="2225"/>
      <c r="G936" s="2227"/>
      <c r="H936" s="2227"/>
      <c r="I936" s="2228"/>
      <c r="J936" s="2227"/>
      <c r="K936" s="2230"/>
      <c r="L936" s="2231"/>
      <c r="M936" s="2232"/>
      <c r="N936" s="2221"/>
    </row>
    <row r="937" spans="1:15" ht="9" customHeight="1">
      <c r="A937" s="2224"/>
      <c r="B937" s="2225"/>
      <c r="C937" s="1061"/>
      <c r="D937" s="1106" t="s">
        <v>194</v>
      </c>
      <c r="E937" s="2226"/>
      <c r="F937" s="2225"/>
      <c r="G937" s="2227"/>
      <c r="H937" s="2227"/>
      <c r="I937" s="2229"/>
      <c r="J937" s="2227"/>
      <c r="K937" s="2231"/>
      <c r="L937" s="2231"/>
      <c r="M937" s="2229"/>
      <c r="N937" s="2222"/>
      <c r="O937" s="1064">
        <f>IF(B936="",0,1)</f>
        <v>0</v>
      </c>
    </row>
    <row r="938" spans="1:15" ht="9" customHeight="1">
      <c r="A938" s="2223"/>
      <c r="B938" s="2225"/>
      <c r="C938" s="1061"/>
      <c r="D938" s="1105" t="s">
        <v>193</v>
      </c>
      <c r="E938" s="2226"/>
      <c r="F938" s="2225"/>
      <c r="G938" s="2227"/>
      <c r="H938" s="2227"/>
      <c r="I938" s="2228"/>
      <c r="J938" s="2227"/>
      <c r="K938" s="2230"/>
      <c r="L938" s="2231"/>
      <c r="M938" s="2232"/>
      <c r="N938" s="2221"/>
    </row>
    <row r="939" spans="1:15" ht="9" customHeight="1">
      <c r="A939" s="2224"/>
      <c r="B939" s="2225"/>
      <c r="C939" s="1061"/>
      <c r="D939" s="1106" t="s">
        <v>194</v>
      </c>
      <c r="E939" s="2226"/>
      <c r="F939" s="2225"/>
      <c r="G939" s="2227"/>
      <c r="H939" s="2227"/>
      <c r="I939" s="2229"/>
      <c r="J939" s="2227"/>
      <c r="K939" s="2231"/>
      <c r="L939" s="2231"/>
      <c r="M939" s="2229"/>
      <c r="N939" s="2222"/>
      <c r="O939" s="1064">
        <f>IF(B938="",0,1)</f>
        <v>0</v>
      </c>
    </row>
    <row r="940" spans="1:15" ht="9" customHeight="1">
      <c r="A940" s="2223"/>
      <c r="B940" s="2225"/>
      <c r="C940" s="1061"/>
      <c r="D940" s="1105" t="s">
        <v>193</v>
      </c>
      <c r="E940" s="2226"/>
      <c r="F940" s="2225"/>
      <c r="G940" s="2227"/>
      <c r="H940" s="2227"/>
      <c r="I940" s="2228"/>
      <c r="J940" s="2227"/>
      <c r="K940" s="2230"/>
      <c r="L940" s="2231"/>
      <c r="M940" s="2232"/>
      <c r="N940" s="2221"/>
    </row>
    <row r="941" spans="1:15" ht="9" customHeight="1">
      <c r="A941" s="2224"/>
      <c r="B941" s="2225"/>
      <c r="C941" s="1061"/>
      <c r="D941" s="1106" t="s">
        <v>194</v>
      </c>
      <c r="E941" s="2226"/>
      <c r="F941" s="2225"/>
      <c r="G941" s="2227"/>
      <c r="H941" s="2227"/>
      <c r="I941" s="2229"/>
      <c r="J941" s="2227"/>
      <c r="K941" s="2231"/>
      <c r="L941" s="2231"/>
      <c r="M941" s="2229"/>
      <c r="N941" s="2222"/>
      <c r="O941" s="1064">
        <f>IF(B940="",0,1)</f>
        <v>0</v>
      </c>
    </row>
    <row r="942" spans="1:15" ht="9" customHeight="1">
      <c r="A942" s="2223"/>
      <c r="B942" s="2225"/>
      <c r="C942" s="1061"/>
      <c r="D942" s="1105" t="s">
        <v>193</v>
      </c>
      <c r="E942" s="2226"/>
      <c r="F942" s="2225"/>
      <c r="G942" s="2227"/>
      <c r="H942" s="2227"/>
      <c r="I942" s="2228"/>
      <c r="J942" s="2227"/>
      <c r="K942" s="2230"/>
      <c r="L942" s="2231"/>
      <c r="M942" s="2232"/>
      <c r="N942" s="2221"/>
    </row>
    <row r="943" spans="1:15" ht="9" customHeight="1" thickBot="1">
      <c r="A943" s="2224"/>
      <c r="B943" s="2225"/>
      <c r="C943" s="1061"/>
      <c r="D943" s="1106" t="s">
        <v>194</v>
      </c>
      <c r="E943" s="2226"/>
      <c r="F943" s="2225"/>
      <c r="G943" s="2227"/>
      <c r="H943" s="2227"/>
      <c r="I943" s="2229"/>
      <c r="J943" s="2227"/>
      <c r="K943" s="2231"/>
      <c r="L943" s="2231"/>
      <c r="M943" s="2229"/>
      <c r="N943" s="2222"/>
      <c r="O943" s="1064">
        <f>IF(B942="",0,1)</f>
        <v>0</v>
      </c>
    </row>
    <row r="944" spans="1:15">
      <c r="A944" s="2212" t="s">
        <v>466</v>
      </c>
      <c r="B944" s="2215" t="s">
        <v>2311</v>
      </c>
      <c r="C944" s="2215"/>
      <c r="D944" s="2218"/>
      <c r="E944" s="2215" t="s">
        <v>94</v>
      </c>
      <c r="F944" s="2215"/>
      <c r="G944" s="2194" t="s">
        <v>93</v>
      </c>
      <c r="H944" s="2194"/>
      <c r="I944" s="2194" t="s">
        <v>406</v>
      </c>
      <c r="J944" s="2194" t="s">
        <v>1909</v>
      </c>
      <c r="K944" s="2194" t="s">
        <v>1910</v>
      </c>
      <c r="L944" s="2195"/>
      <c r="M944" s="2194" t="s">
        <v>1911</v>
      </c>
      <c r="N944" s="2200" t="s">
        <v>404</v>
      </c>
      <c r="O944" s="1064">
        <f>SUM(O897:O943)</f>
        <v>0</v>
      </c>
    </row>
    <row r="945" spans="1:19" ht="12.75" customHeight="1">
      <c r="A945" s="2213"/>
      <c r="B945" s="2216"/>
      <c r="C945" s="2219"/>
      <c r="D945" s="2216"/>
      <c r="E945" s="2216"/>
      <c r="F945" s="2219"/>
      <c r="G945" s="2196"/>
      <c r="H945" s="2196"/>
      <c r="I945" s="2196"/>
      <c r="J945" s="2197"/>
      <c r="K945" s="2196"/>
      <c r="L945" s="2197"/>
      <c r="M945" s="2196"/>
      <c r="N945" s="2201"/>
      <c r="O945" s="2206">
        <f>IF(O944&gt;0,1,0)</f>
        <v>0</v>
      </c>
    </row>
    <row r="946" spans="1:19" ht="12.75" customHeight="1">
      <c r="A946" s="2214"/>
      <c r="B946" s="2217"/>
      <c r="C946" s="2220"/>
      <c r="D946" s="2217"/>
      <c r="E946" s="2217"/>
      <c r="F946" s="2220"/>
      <c r="G946" s="1059"/>
      <c r="H946" s="1059" t="s">
        <v>405</v>
      </c>
      <c r="I946" s="2198"/>
      <c r="J946" s="2199"/>
      <c r="K946" s="2198"/>
      <c r="L946" s="2199"/>
      <c r="M946" s="2198"/>
      <c r="N946" s="2202"/>
      <c r="O946" s="2206"/>
    </row>
    <row r="947" spans="1:19" ht="9" customHeight="1">
      <c r="A947" s="1093" t="s">
        <v>1558</v>
      </c>
      <c r="B947" s="2184">
        <v>1</v>
      </c>
      <c r="C947" s="2182"/>
      <c r="D947" s="1638"/>
      <c r="E947" s="2180">
        <f>SUM(E894:E943)</f>
        <v>400</v>
      </c>
      <c r="F947" s="2184"/>
      <c r="G947" s="2207">
        <f>SUM(G894:H943)</f>
        <v>123000</v>
      </c>
      <c r="H947" s="2208"/>
      <c r="I947" s="2192">
        <v>1</v>
      </c>
      <c r="J947" s="2185">
        <f>G947*I947</f>
        <v>123000</v>
      </c>
      <c r="K947" s="1057"/>
      <c r="L947" s="1058" t="s">
        <v>193</v>
      </c>
      <c r="M947" s="2285"/>
      <c r="N947" s="2287"/>
      <c r="O947" s="1064">
        <f>IF(M949="",0,1)</f>
        <v>0</v>
      </c>
    </row>
    <row r="948" spans="1:19" ht="9" customHeight="1">
      <c r="A948" s="1094" t="s">
        <v>407</v>
      </c>
      <c r="B948" s="2181"/>
      <c r="C948" s="1641"/>
      <c r="D948" s="1642"/>
      <c r="E948" s="2183"/>
      <c r="F948" s="2181"/>
      <c r="G948" s="2209"/>
      <c r="H948" s="2210"/>
      <c r="I948" s="2177"/>
      <c r="J948" s="2186"/>
      <c r="K948" s="1057" t="str">
        <f>IF('Page 7'!Z702=1,"X",IF('Page 7'!Z705=1,"X",""))</f>
        <v/>
      </c>
      <c r="L948" s="1055" t="s">
        <v>194</v>
      </c>
      <c r="M948" s="2286"/>
      <c r="N948" s="2286"/>
      <c r="O948" s="1064">
        <f>O945-O947</f>
        <v>0</v>
      </c>
    </row>
    <row r="949" spans="1:19" ht="9" customHeight="1">
      <c r="A949" s="2204">
        <f>A896</f>
        <v>0</v>
      </c>
      <c r="B949" s="2184">
        <f>O944</f>
        <v>0</v>
      </c>
      <c r="C949" s="2182"/>
      <c r="D949" s="1638"/>
      <c r="E949" s="2180">
        <f>SUM(E896:E943)</f>
        <v>0</v>
      </c>
      <c r="F949" s="2184"/>
      <c r="G949" s="2188"/>
      <c r="H949" s="2189"/>
      <c r="I949" s="2192" t="e">
        <f>'Final Package Page 7'!$O$23</f>
        <v>#DIV/0!</v>
      </c>
      <c r="J949" s="2185" t="e">
        <f>G949*I949</f>
        <v>#DIV/0!</v>
      </c>
      <c r="K949" s="1057" t="str">
        <f>IF('Page 7'!Z702+'Page 7'!Z705&lt;1,"X","")</f>
        <v>X</v>
      </c>
      <c r="L949" s="1058" t="s">
        <v>193</v>
      </c>
      <c r="M949" s="2193"/>
      <c r="N949" s="2174"/>
      <c r="O949" s="1064">
        <f>IF(N949="",0,1)</f>
        <v>0</v>
      </c>
      <c r="P949" s="1064" t="s">
        <v>418</v>
      </c>
      <c r="Q949" s="1064" t="s">
        <v>2115</v>
      </c>
      <c r="R949" s="1064" t="s">
        <v>2234</v>
      </c>
      <c r="S949" s="1064" t="s">
        <v>2235</v>
      </c>
    </row>
    <row r="950" spans="1:19" ht="9" customHeight="1">
      <c r="A950" s="2205"/>
      <c r="B950" s="2181"/>
      <c r="C950" s="1641"/>
      <c r="D950" s="1642"/>
      <c r="E950" s="2183"/>
      <c r="F950" s="2181"/>
      <c r="G950" s="2190"/>
      <c r="H950" s="2191"/>
      <c r="I950" s="2177"/>
      <c r="J950" s="2186"/>
      <c r="K950" s="1057" t="str">
        <f>IF('Page 7'!Z702=1,"X",IF('Page 7'!Z705=1,"X",""))</f>
        <v/>
      </c>
      <c r="L950" s="1055" t="s">
        <v>194</v>
      </c>
      <c r="M950" s="2175"/>
      <c r="N950" s="2175"/>
      <c r="O950" s="1064">
        <f>O945-O949</f>
        <v>0</v>
      </c>
      <c r="P950" s="1064">
        <f>B949</f>
        <v>0</v>
      </c>
      <c r="Q950" s="1070">
        <f>E949</f>
        <v>0</v>
      </c>
      <c r="R950" s="1070">
        <f>G949</f>
        <v>0</v>
      </c>
      <c r="S950" s="1070" t="e">
        <f>J949</f>
        <v>#DIV/0!</v>
      </c>
    </row>
    <row r="951" spans="1:19" ht="30.75" customHeight="1">
      <c r="A951" s="2203" t="s">
        <v>95</v>
      </c>
      <c r="B951" s="1637"/>
      <c r="C951" s="1637"/>
      <c r="D951" s="1637"/>
      <c r="E951" s="1637"/>
      <c r="F951" s="1637"/>
      <c r="G951" s="1637"/>
      <c r="H951" s="1637"/>
      <c r="I951" s="1637"/>
      <c r="J951" s="1637"/>
      <c r="K951" s="1637"/>
      <c r="L951" s="1637"/>
      <c r="M951" s="1637"/>
      <c r="N951" s="1637"/>
    </row>
    <row r="952" spans="1:19" ht="25.5" customHeight="1">
      <c r="A952" s="2172" t="s">
        <v>84</v>
      </c>
      <c r="B952" s="2173"/>
      <c r="C952" s="2173"/>
      <c r="D952" s="2173"/>
      <c r="E952" s="2173"/>
      <c r="F952" s="2173"/>
      <c r="G952" s="2173"/>
      <c r="H952" s="2173"/>
      <c r="I952" s="2173"/>
      <c r="J952" s="2173"/>
      <c r="K952" s="2173"/>
      <c r="L952" s="2173"/>
      <c r="M952" s="2173"/>
      <c r="N952" s="2173"/>
    </row>
    <row r="953" spans="1:19" ht="15.75">
      <c r="A953" s="1649" t="s">
        <v>1900</v>
      </c>
      <c r="B953" s="1586"/>
      <c r="C953" s="1586"/>
      <c r="D953" s="1586"/>
      <c r="E953" s="1586"/>
      <c r="F953" s="1586"/>
      <c r="G953" s="1586"/>
      <c r="H953" s="1586"/>
      <c r="I953" s="1586"/>
      <c r="J953" s="1586"/>
      <c r="K953" s="1586"/>
      <c r="L953" s="1586"/>
      <c r="M953" s="1586"/>
      <c r="N953" s="1586"/>
    </row>
    <row r="954" spans="1:19" ht="15.75">
      <c r="A954" s="2211" t="s">
        <v>1901</v>
      </c>
      <c r="B954" s="1586"/>
      <c r="C954" s="1586"/>
      <c r="D954" s="1586"/>
      <c r="E954" s="1586"/>
      <c r="F954" s="1586"/>
      <c r="G954" s="1586"/>
      <c r="H954" s="1586"/>
      <c r="I954" s="1586"/>
      <c r="J954" s="1586"/>
      <c r="K954" s="1586"/>
      <c r="L954" s="1586"/>
      <c r="M954" s="1586"/>
      <c r="N954" s="1586"/>
    </row>
    <row r="955" spans="1:19" ht="15.75">
      <c r="A955" s="2211" t="s">
        <v>1902</v>
      </c>
      <c r="B955" s="1586"/>
      <c r="C955" s="1586"/>
      <c r="D955" s="1586"/>
      <c r="E955" s="1586"/>
      <c r="F955" s="1586"/>
      <c r="G955" s="1586"/>
      <c r="H955" s="1586"/>
      <c r="I955" s="1586"/>
      <c r="J955" s="1586"/>
      <c r="K955" s="1586"/>
      <c r="L955" s="1586"/>
      <c r="M955" s="1586"/>
      <c r="N955" s="1586"/>
    </row>
    <row r="956" spans="1:19">
      <c r="A956" s="247"/>
    </row>
    <row r="957" spans="1:19" ht="48.75" customHeight="1">
      <c r="A957" s="1718" t="s">
        <v>1903</v>
      </c>
      <c r="B957" s="1520"/>
      <c r="C957" s="1520"/>
      <c r="D957" s="1520"/>
      <c r="E957" s="1520"/>
      <c r="F957" s="1520"/>
      <c r="G957" s="1520"/>
      <c r="H957" s="1520"/>
      <c r="I957" s="1520"/>
      <c r="J957" s="1520"/>
      <c r="K957" s="1520"/>
      <c r="L957" s="1520"/>
      <c r="M957" s="1520"/>
      <c r="N957" s="1520"/>
    </row>
    <row r="958" spans="1:19" ht="13.5" thickBot="1">
      <c r="G958" s="114" t="s">
        <v>1904</v>
      </c>
      <c r="H958" s="1027"/>
    </row>
    <row r="959" spans="1:19">
      <c r="A959" s="2242" t="s">
        <v>466</v>
      </c>
      <c r="B959" s="2245" t="s">
        <v>1905</v>
      </c>
      <c r="C959" s="2245" t="s">
        <v>1906</v>
      </c>
      <c r="D959" s="2248"/>
      <c r="E959" s="2245" t="s">
        <v>1907</v>
      </c>
      <c r="F959" s="2245" t="s">
        <v>1908</v>
      </c>
      <c r="G959" s="2235" t="s">
        <v>93</v>
      </c>
      <c r="H959" s="2235"/>
      <c r="I959" s="2235" t="s">
        <v>406</v>
      </c>
      <c r="J959" s="2235" t="s">
        <v>1909</v>
      </c>
      <c r="K959" s="2235" t="s">
        <v>1910</v>
      </c>
      <c r="L959" s="1736"/>
      <c r="M959" s="2235" t="s">
        <v>1911</v>
      </c>
      <c r="N959" s="2238" t="s">
        <v>404</v>
      </c>
    </row>
    <row r="960" spans="1:19" ht="12.75" customHeight="1">
      <c r="A960" s="2243"/>
      <c r="B960" s="2246"/>
      <c r="C960" s="2249"/>
      <c r="D960" s="2246"/>
      <c r="E960" s="2246"/>
      <c r="F960" s="2249"/>
      <c r="G960" s="2236"/>
      <c r="H960" s="2236"/>
      <c r="I960" s="2236"/>
      <c r="J960" s="1504"/>
      <c r="K960" s="2236"/>
      <c r="L960" s="1504"/>
      <c r="M960" s="2236"/>
      <c r="N960" s="2239"/>
      <c r="O960" s="1069"/>
    </row>
    <row r="961" spans="1:15">
      <c r="A961" s="2244"/>
      <c r="B961" s="2247"/>
      <c r="C961" s="2241"/>
      <c r="D961" s="2247"/>
      <c r="E961" s="2247"/>
      <c r="F961" s="2241"/>
      <c r="G961" s="1056"/>
      <c r="H961" s="1056" t="s">
        <v>405</v>
      </c>
      <c r="I961" s="2237"/>
      <c r="J961" s="1505"/>
      <c r="K961" s="2237"/>
      <c r="L961" s="1505"/>
      <c r="M961" s="2237"/>
      <c r="N961" s="2234"/>
      <c r="O961" s="1069"/>
    </row>
    <row r="962" spans="1:15" ht="9" customHeight="1">
      <c r="A962" s="1095" t="s">
        <v>1558</v>
      </c>
      <c r="B962" s="2184" t="s">
        <v>1557</v>
      </c>
      <c r="C962" s="1057" t="s">
        <v>1437</v>
      </c>
      <c r="D962" s="1103" t="s">
        <v>193</v>
      </c>
      <c r="E962" s="2180">
        <v>400</v>
      </c>
      <c r="F962" s="2240">
        <v>2</v>
      </c>
      <c r="G962" s="2207">
        <v>123000</v>
      </c>
      <c r="H962" s="2208"/>
      <c r="I962" s="2192">
        <v>1</v>
      </c>
      <c r="J962" s="2185">
        <v>123000</v>
      </c>
      <c r="K962" s="1057" t="s">
        <v>1437</v>
      </c>
      <c r="L962" s="1058" t="s">
        <v>193</v>
      </c>
      <c r="M962" s="2187">
        <v>36525</v>
      </c>
      <c r="N962" s="2233">
        <v>36892</v>
      </c>
    </row>
    <row r="963" spans="1:15" ht="9" customHeight="1">
      <c r="A963" s="1096" t="s">
        <v>407</v>
      </c>
      <c r="B963" s="2181"/>
      <c r="C963" s="1057"/>
      <c r="D963" s="1104" t="s">
        <v>194</v>
      </c>
      <c r="E963" s="2183"/>
      <c r="F963" s="2241"/>
      <c r="G963" s="2209"/>
      <c r="H963" s="2210"/>
      <c r="I963" s="2177"/>
      <c r="J963" s="2186"/>
      <c r="K963" s="1057"/>
      <c r="L963" s="1055" t="s">
        <v>194</v>
      </c>
      <c r="M963" s="2177"/>
      <c r="N963" s="2234"/>
    </row>
    <row r="964" spans="1:15" ht="9" customHeight="1">
      <c r="A964" s="2223"/>
      <c r="B964" s="2225"/>
      <c r="C964" s="1061"/>
      <c r="D964" s="1105" t="s">
        <v>193</v>
      </c>
      <c r="E964" s="2226"/>
      <c r="F964" s="2225"/>
      <c r="G964" s="2227"/>
      <c r="H964" s="2227"/>
      <c r="I964" s="2228"/>
      <c r="J964" s="2227"/>
      <c r="K964" s="2230"/>
      <c r="L964" s="2231"/>
      <c r="M964" s="2232"/>
      <c r="N964" s="2221"/>
    </row>
    <row r="965" spans="1:15" ht="9" customHeight="1">
      <c r="A965" s="2224"/>
      <c r="B965" s="2225"/>
      <c r="C965" s="1061"/>
      <c r="D965" s="1106" t="s">
        <v>194</v>
      </c>
      <c r="E965" s="2226"/>
      <c r="F965" s="2225"/>
      <c r="G965" s="2227"/>
      <c r="H965" s="2227"/>
      <c r="I965" s="2229"/>
      <c r="J965" s="2227"/>
      <c r="K965" s="2231"/>
      <c r="L965" s="2231"/>
      <c r="M965" s="2229"/>
      <c r="N965" s="2222"/>
      <c r="O965" s="1064">
        <f>IF(B964="",0,1)</f>
        <v>0</v>
      </c>
    </row>
    <row r="966" spans="1:15" ht="9" customHeight="1">
      <c r="A966" s="2223"/>
      <c r="B966" s="2225"/>
      <c r="C966" s="1061"/>
      <c r="D966" s="1105" t="s">
        <v>193</v>
      </c>
      <c r="E966" s="2226"/>
      <c r="F966" s="2225"/>
      <c r="G966" s="2227"/>
      <c r="H966" s="2227"/>
      <c r="I966" s="2228"/>
      <c r="J966" s="2227"/>
      <c r="K966" s="2230"/>
      <c r="L966" s="2231"/>
      <c r="M966" s="2232"/>
      <c r="N966" s="2221"/>
    </row>
    <row r="967" spans="1:15" ht="9" customHeight="1">
      <c r="A967" s="2224"/>
      <c r="B967" s="2225"/>
      <c r="C967" s="1061"/>
      <c r="D967" s="1106" t="s">
        <v>194</v>
      </c>
      <c r="E967" s="2226"/>
      <c r="F967" s="2225"/>
      <c r="G967" s="2227"/>
      <c r="H967" s="2227"/>
      <c r="I967" s="2229"/>
      <c r="J967" s="2227"/>
      <c r="K967" s="2231"/>
      <c r="L967" s="2231"/>
      <c r="M967" s="2229"/>
      <c r="N967" s="2222"/>
      <c r="O967" s="1064">
        <f>IF(B966="",0,1)</f>
        <v>0</v>
      </c>
    </row>
    <row r="968" spans="1:15" ht="9" customHeight="1">
      <c r="A968" s="2223"/>
      <c r="B968" s="2225"/>
      <c r="C968" s="1061"/>
      <c r="D968" s="1105" t="s">
        <v>193</v>
      </c>
      <c r="E968" s="2226"/>
      <c r="F968" s="2225"/>
      <c r="G968" s="2227"/>
      <c r="H968" s="2227"/>
      <c r="I968" s="2228"/>
      <c r="J968" s="2227"/>
      <c r="K968" s="2230"/>
      <c r="L968" s="2231"/>
      <c r="M968" s="2232"/>
      <c r="N968" s="2221"/>
    </row>
    <row r="969" spans="1:15" ht="9" customHeight="1">
      <c r="A969" s="2224"/>
      <c r="B969" s="2225"/>
      <c r="C969" s="1061"/>
      <c r="D969" s="1106" t="s">
        <v>194</v>
      </c>
      <c r="E969" s="2226"/>
      <c r="F969" s="2225"/>
      <c r="G969" s="2227"/>
      <c r="H969" s="2227"/>
      <c r="I969" s="2229"/>
      <c r="J969" s="2227"/>
      <c r="K969" s="2231"/>
      <c r="L969" s="2231"/>
      <c r="M969" s="2229"/>
      <c r="N969" s="2222"/>
      <c r="O969" s="1064">
        <f>IF(B968="",0,1)</f>
        <v>0</v>
      </c>
    </row>
    <row r="970" spans="1:15" ht="9" customHeight="1">
      <c r="A970" s="2223"/>
      <c r="B970" s="2225"/>
      <c r="C970" s="1061"/>
      <c r="D970" s="1105" t="s">
        <v>193</v>
      </c>
      <c r="E970" s="2226"/>
      <c r="F970" s="2225"/>
      <c r="G970" s="2227"/>
      <c r="H970" s="2227"/>
      <c r="I970" s="2228"/>
      <c r="J970" s="2227"/>
      <c r="K970" s="2230"/>
      <c r="L970" s="2231"/>
      <c r="M970" s="2232"/>
      <c r="N970" s="2221"/>
    </row>
    <row r="971" spans="1:15" ht="9" customHeight="1">
      <c r="A971" s="2224"/>
      <c r="B971" s="2225"/>
      <c r="C971" s="1061"/>
      <c r="D971" s="1106" t="s">
        <v>194</v>
      </c>
      <c r="E971" s="2226"/>
      <c r="F971" s="2225"/>
      <c r="G971" s="2227"/>
      <c r="H971" s="2227"/>
      <c r="I971" s="2229"/>
      <c r="J971" s="2227"/>
      <c r="K971" s="2231"/>
      <c r="L971" s="2231"/>
      <c r="M971" s="2229"/>
      <c r="N971" s="2222"/>
      <c r="O971" s="1064">
        <f>IF(B970="",0,1)</f>
        <v>0</v>
      </c>
    </row>
    <row r="972" spans="1:15" ht="9" customHeight="1">
      <c r="A972" s="2223"/>
      <c r="B972" s="2225"/>
      <c r="C972" s="1061"/>
      <c r="D972" s="1105" t="s">
        <v>193</v>
      </c>
      <c r="E972" s="2226"/>
      <c r="F972" s="2225"/>
      <c r="G972" s="2227"/>
      <c r="H972" s="2227"/>
      <c r="I972" s="2228"/>
      <c r="J972" s="2227"/>
      <c r="K972" s="2230"/>
      <c r="L972" s="2231"/>
      <c r="M972" s="2232"/>
      <c r="N972" s="2221"/>
    </row>
    <row r="973" spans="1:15" ht="9" customHeight="1">
      <c r="A973" s="2224"/>
      <c r="B973" s="2225"/>
      <c r="C973" s="1061"/>
      <c r="D973" s="1106" t="s">
        <v>194</v>
      </c>
      <c r="E973" s="2226"/>
      <c r="F973" s="2225"/>
      <c r="G973" s="2227"/>
      <c r="H973" s="2227"/>
      <c r="I973" s="2229"/>
      <c r="J973" s="2227"/>
      <c r="K973" s="2231"/>
      <c r="L973" s="2231"/>
      <c r="M973" s="2229"/>
      <c r="N973" s="2222"/>
      <c r="O973" s="1064">
        <f>IF(B972="",0,1)</f>
        <v>0</v>
      </c>
    </row>
    <row r="974" spans="1:15" ht="9" customHeight="1">
      <c r="A974" s="2223"/>
      <c r="B974" s="2225"/>
      <c r="C974" s="1061"/>
      <c r="D974" s="1105" t="s">
        <v>193</v>
      </c>
      <c r="E974" s="2226"/>
      <c r="F974" s="2225"/>
      <c r="G974" s="2227"/>
      <c r="H974" s="2227"/>
      <c r="I974" s="2228"/>
      <c r="J974" s="2227"/>
      <c r="K974" s="2230"/>
      <c r="L974" s="2231"/>
      <c r="M974" s="2232"/>
      <c r="N974" s="2221"/>
    </row>
    <row r="975" spans="1:15" ht="9" customHeight="1">
      <c r="A975" s="2224"/>
      <c r="B975" s="2225"/>
      <c r="C975" s="1061"/>
      <c r="D975" s="1106" t="s">
        <v>194</v>
      </c>
      <c r="E975" s="2226"/>
      <c r="F975" s="2225"/>
      <c r="G975" s="2227"/>
      <c r="H975" s="2227"/>
      <c r="I975" s="2229"/>
      <c r="J975" s="2227"/>
      <c r="K975" s="2231"/>
      <c r="L975" s="2231"/>
      <c r="M975" s="2229"/>
      <c r="N975" s="2222"/>
      <c r="O975" s="1064">
        <f>IF(B974="",0,1)</f>
        <v>0</v>
      </c>
    </row>
    <row r="976" spans="1:15" ht="9" customHeight="1">
      <c r="A976" s="2223"/>
      <c r="B976" s="2225"/>
      <c r="C976" s="1061"/>
      <c r="D976" s="1105" t="s">
        <v>193</v>
      </c>
      <c r="E976" s="2226"/>
      <c r="F976" s="2225"/>
      <c r="G976" s="2227"/>
      <c r="H976" s="2227"/>
      <c r="I976" s="2228"/>
      <c r="J976" s="2227"/>
      <c r="K976" s="2230"/>
      <c r="L976" s="2231"/>
      <c r="M976" s="2232"/>
      <c r="N976" s="2221"/>
    </row>
    <row r="977" spans="1:15" ht="9" customHeight="1">
      <c r="A977" s="2224"/>
      <c r="B977" s="2225"/>
      <c r="C977" s="1061"/>
      <c r="D977" s="1106" t="s">
        <v>194</v>
      </c>
      <c r="E977" s="2226"/>
      <c r="F977" s="2225"/>
      <c r="G977" s="2227"/>
      <c r="H977" s="2227"/>
      <c r="I977" s="2229"/>
      <c r="J977" s="2227"/>
      <c r="K977" s="2231"/>
      <c r="L977" s="2231"/>
      <c r="M977" s="2229"/>
      <c r="N977" s="2222"/>
      <c r="O977" s="1064">
        <f>IF(B976="",0,1)</f>
        <v>0</v>
      </c>
    </row>
    <row r="978" spans="1:15" ht="9" customHeight="1">
      <c r="A978" s="2223"/>
      <c r="B978" s="2225"/>
      <c r="C978" s="1061"/>
      <c r="D978" s="1105" t="s">
        <v>193</v>
      </c>
      <c r="E978" s="2226"/>
      <c r="F978" s="2225"/>
      <c r="G978" s="2227"/>
      <c r="H978" s="2227"/>
      <c r="I978" s="2228"/>
      <c r="J978" s="2227"/>
      <c r="K978" s="2230"/>
      <c r="L978" s="2231"/>
      <c r="M978" s="2232"/>
      <c r="N978" s="2221"/>
    </row>
    <row r="979" spans="1:15" ht="9" customHeight="1">
      <c r="A979" s="2224"/>
      <c r="B979" s="2225"/>
      <c r="C979" s="1061"/>
      <c r="D979" s="1106" t="s">
        <v>194</v>
      </c>
      <c r="E979" s="2226"/>
      <c r="F979" s="2225"/>
      <c r="G979" s="2227"/>
      <c r="H979" s="2227"/>
      <c r="I979" s="2229"/>
      <c r="J979" s="2227"/>
      <c r="K979" s="2231"/>
      <c r="L979" s="2231"/>
      <c r="M979" s="2229"/>
      <c r="N979" s="2222"/>
      <c r="O979" s="1064">
        <f>IF(B978="",0,1)</f>
        <v>0</v>
      </c>
    </row>
    <row r="980" spans="1:15" ht="9" customHeight="1">
      <c r="A980" s="2223"/>
      <c r="B980" s="2225"/>
      <c r="C980" s="1061"/>
      <c r="D980" s="1105" t="s">
        <v>193</v>
      </c>
      <c r="E980" s="2226"/>
      <c r="F980" s="2225"/>
      <c r="G980" s="2227"/>
      <c r="H980" s="2227"/>
      <c r="I980" s="2228"/>
      <c r="J980" s="2227"/>
      <c r="K980" s="2230"/>
      <c r="L980" s="2231"/>
      <c r="M980" s="2232"/>
      <c r="N980" s="2221"/>
    </row>
    <row r="981" spans="1:15" ht="9" customHeight="1">
      <c r="A981" s="2224"/>
      <c r="B981" s="2225"/>
      <c r="C981" s="1061"/>
      <c r="D981" s="1106" t="s">
        <v>194</v>
      </c>
      <c r="E981" s="2226"/>
      <c r="F981" s="2225"/>
      <c r="G981" s="2227"/>
      <c r="H981" s="2227"/>
      <c r="I981" s="2229"/>
      <c r="J981" s="2227"/>
      <c r="K981" s="2231"/>
      <c r="L981" s="2231"/>
      <c r="M981" s="2229"/>
      <c r="N981" s="2222"/>
      <c r="O981" s="1064">
        <f>IF(B980="",0,1)</f>
        <v>0</v>
      </c>
    </row>
    <row r="982" spans="1:15" ht="9" customHeight="1">
      <c r="A982" s="2223"/>
      <c r="B982" s="2225"/>
      <c r="C982" s="1061"/>
      <c r="D982" s="1105" t="s">
        <v>193</v>
      </c>
      <c r="E982" s="2226"/>
      <c r="F982" s="2225"/>
      <c r="G982" s="2227"/>
      <c r="H982" s="2227"/>
      <c r="I982" s="2228"/>
      <c r="J982" s="2227"/>
      <c r="K982" s="2230"/>
      <c r="L982" s="2231"/>
      <c r="M982" s="2232"/>
      <c r="N982" s="2221"/>
    </row>
    <row r="983" spans="1:15" ht="9" customHeight="1">
      <c r="A983" s="2224"/>
      <c r="B983" s="2225"/>
      <c r="C983" s="1061"/>
      <c r="D983" s="1106" t="s">
        <v>194</v>
      </c>
      <c r="E983" s="2226"/>
      <c r="F983" s="2225"/>
      <c r="G983" s="2227"/>
      <c r="H983" s="2227"/>
      <c r="I983" s="2229"/>
      <c r="J983" s="2227"/>
      <c r="K983" s="2231"/>
      <c r="L983" s="2231"/>
      <c r="M983" s="2229"/>
      <c r="N983" s="2222"/>
      <c r="O983" s="1064">
        <f>IF(B982="",0,1)</f>
        <v>0</v>
      </c>
    </row>
    <row r="984" spans="1:15" ht="9" customHeight="1">
      <c r="A984" s="2223"/>
      <c r="B984" s="2225"/>
      <c r="C984" s="1061"/>
      <c r="D984" s="1105" t="s">
        <v>193</v>
      </c>
      <c r="E984" s="2226"/>
      <c r="F984" s="2225"/>
      <c r="G984" s="2227"/>
      <c r="H984" s="2227"/>
      <c r="I984" s="2228"/>
      <c r="J984" s="2227"/>
      <c r="K984" s="2230"/>
      <c r="L984" s="2231"/>
      <c r="M984" s="2232"/>
      <c r="N984" s="2221"/>
    </row>
    <row r="985" spans="1:15" ht="9" customHeight="1">
      <c r="A985" s="2224"/>
      <c r="B985" s="2225"/>
      <c r="C985" s="1061"/>
      <c r="D985" s="1106" t="s">
        <v>194</v>
      </c>
      <c r="E985" s="2226"/>
      <c r="F985" s="2225"/>
      <c r="G985" s="2227"/>
      <c r="H985" s="2227"/>
      <c r="I985" s="2229"/>
      <c r="J985" s="2227"/>
      <c r="K985" s="2231"/>
      <c r="L985" s="2231"/>
      <c r="M985" s="2229"/>
      <c r="N985" s="2222"/>
      <c r="O985" s="1064">
        <f>IF(B984="",0,1)</f>
        <v>0</v>
      </c>
    </row>
    <row r="986" spans="1:15" ht="9" customHeight="1">
      <c r="A986" s="2223"/>
      <c r="B986" s="2225"/>
      <c r="C986" s="1061"/>
      <c r="D986" s="1105" t="s">
        <v>193</v>
      </c>
      <c r="E986" s="2226"/>
      <c r="F986" s="2225"/>
      <c r="G986" s="2227"/>
      <c r="H986" s="2227"/>
      <c r="I986" s="2228"/>
      <c r="J986" s="2227"/>
      <c r="K986" s="2230"/>
      <c r="L986" s="2231"/>
      <c r="M986" s="2232"/>
      <c r="N986" s="2221"/>
    </row>
    <row r="987" spans="1:15" ht="9" customHeight="1">
      <c r="A987" s="2224"/>
      <c r="B987" s="2225"/>
      <c r="C987" s="1061"/>
      <c r="D987" s="1106" t="s">
        <v>194</v>
      </c>
      <c r="E987" s="2226"/>
      <c r="F987" s="2225"/>
      <c r="G987" s="2227"/>
      <c r="H987" s="2227"/>
      <c r="I987" s="2229"/>
      <c r="J987" s="2227"/>
      <c r="K987" s="2231"/>
      <c r="L987" s="2231"/>
      <c r="M987" s="2229"/>
      <c r="N987" s="2222"/>
      <c r="O987" s="1064">
        <f>IF(B986="",0,1)</f>
        <v>0</v>
      </c>
    </row>
    <row r="988" spans="1:15" ht="9" customHeight="1">
      <c r="A988" s="2223"/>
      <c r="B988" s="2225"/>
      <c r="C988" s="1061"/>
      <c r="D988" s="1105" t="s">
        <v>193</v>
      </c>
      <c r="E988" s="2226"/>
      <c r="F988" s="2225"/>
      <c r="G988" s="2227"/>
      <c r="H988" s="2227"/>
      <c r="I988" s="2228"/>
      <c r="J988" s="2227"/>
      <c r="K988" s="2230"/>
      <c r="L988" s="2231"/>
      <c r="M988" s="2232"/>
      <c r="N988" s="2221"/>
    </row>
    <row r="989" spans="1:15" ht="9" customHeight="1">
      <c r="A989" s="2224"/>
      <c r="B989" s="2225"/>
      <c r="C989" s="1061"/>
      <c r="D989" s="1106" t="s">
        <v>194</v>
      </c>
      <c r="E989" s="2226"/>
      <c r="F989" s="2225"/>
      <c r="G989" s="2227"/>
      <c r="H989" s="2227"/>
      <c r="I989" s="2229"/>
      <c r="J989" s="2227"/>
      <c r="K989" s="2231"/>
      <c r="L989" s="2231"/>
      <c r="M989" s="2229"/>
      <c r="N989" s="2222"/>
      <c r="O989" s="1064">
        <f>IF(B988="",0,1)</f>
        <v>0</v>
      </c>
    </row>
    <row r="990" spans="1:15" ht="9" customHeight="1">
      <c r="A990" s="2223"/>
      <c r="B990" s="2225"/>
      <c r="C990" s="1061"/>
      <c r="D990" s="1105" t="s">
        <v>193</v>
      </c>
      <c r="E990" s="2226"/>
      <c r="F990" s="2225"/>
      <c r="G990" s="2227"/>
      <c r="H990" s="2227"/>
      <c r="I990" s="2228"/>
      <c r="J990" s="2227"/>
      <c r="K990" s="2230"/>
      <c r="L990" s="2231"/>
      <c r="M990" s="2232"/>
      <c r="N990" s="2221"/>
    </row>
    <row r="991" spans="1:15" ht="9" customHeight="1">
      <c r="A991" s="2224"/>
      <c r="B991" s="2225"/>
      <c r="C991" s="1061"/>
      <c r="D991" s="1106" t="s">
        <v>194</v>
      </c>
      <c r="E991" s="2226"/>
      <c r="F991" s="2225"/>
      <c r="G991" s="2227"/>
      <c r="H991" s="2227"/>
      <c r="I991" s="2229"/>
      <c r="J991" s="2227"/>
      <c r="K991" s="2231"/>
      <c r="L991" s="2231"/>
      <c r="M991" s="2229"/>
      <c r="N991" s="2222"/>
      <c r="O991" s="1064">
        <f>IF(B990="",0,1)</f>
        <v>0</v>
      </c>
    </row>
    <row r="992" spans="1:15" ht="9" customHeight="1">
      <c r="A992" s="2223"/>
      <c r="B992" s="2225"/>
      <c r="C992" s="1061"/>
      <c r="D992" s="1105" t="s">
        <v>193</v>
      </c>
      <c r="E992" s="2226"/>
      <c r="F992" s="2225"/>
      <c r="G992" s="2227"/>
      <c r="H992" s="2227"/>
      <c r="I992" s="2228"/>
      <c r="J992" s="2227"/>
      <c r="K992" s="2230"/>
      <c r="L992" s="2231"/>
      <c r="M992" s="2232"/>
      <c r="N992" s="2221"/>
    </row>
    <row r="993" spans="1:15" ht="9" customHeight="1">
      <c r="A993" s="2224"/>
      <c r="B993" s="2225"/>
      <c r="C993" s="1061"/>
      <c r="D993" s="1106" t="s">
        <v>194</v>
      </c>
      <c r="E993" s="2226"/>
      <c r="F993" s="2225"/>
      <c r="G993" s="2227"/>
      <c r="H993" s="2227"/>
      <c r="I993" s="2229"/>
      <c r="J993" s="2227"/>
      <c r="K993" s="2231"/>
      <c r="L993" s="2231"/>
      <c r="M993" s="2229"/>
      <c r="N993" s="2222"/>
      <c r="O993" s="1064">
        <f>IF(B992="",0,1)</f>
        <v>0</v>
      </c>
    </row>
    <row r="994" spans="1:15" ht="9" customHeight="1">
      <c r="A994" s="2223"/>
      <c r="B994" s="2225"/>
      <c r="C994" s="1061"/>
      <c r="D994" s="1105" t="s">
        <v>193</v>
      </c>
      <c r="E994" s="2226"/>
      <c r="F994" s="2225"/>
      <c r="G994" s="2227"/>
      <c r="H994" s="2227"/>
      <c r="I994" s="2228"/>
      <c r="J994" s="2227"/>
      <c r="K994" s="2230"/>
      <c r="L994" s="2231"/>
      <c r="M994" s="2232"/>
      <c r="N994" s="2221"/>
    </row>
    <row r="995" spans="1:15" ht="9" customHeight="1">
      <c r="A995" s="2224"/>
      <c r="B995" s="2225"/>
      <c r="C995" s="1061"/>
      <c r="D995" s="1106" t="s">
        <v>194</v>
      </c>
      <c r="E995" s="2226"/>
      <c r="F995" s="2225"/>
      <c r="G995" s="2227"/>
      <c r="H995" s="2227"/>
      <c r="I995" s="2229"/>
      <c r="J995" s="2227"/>
      <c r="K995" s="2231"/>
      <c r="L995" s="2231"/>
      <c r="M995" s="2229"/>
      <c r="N995" s="2222"/>
      <c r="O995" s="1064">
        <f>IF(B994="",0,1)</f>
        <v>0</v>
      </c>
    </row>
    <row r="996" spans="1:15" ht="9" customHeight="1">
      <c r="A996" s="2223"/>
      <c r="B996" s="2225"/>
      <c r="C996" s="1061"/>
      <c r="D996" s="1105" t="s">
        <v>193</v>
      </c>
      <c r="E996" s="2226"/>
      <c r="F996" s="2225"/>
      <c r="G996" s="2227"/>
      <c r="H996" s="2227"/>
      <c r="I996" s="2228"/>
      <c r="J996" s="2227"/>
      <c r="K996" s="2230"/>
      <c r="L996" s="2231"/>
      <c r="M996" s="2232"/>
      <c r="N996" s="2221"/>
    </row>
    <row r="997" spans="1:15" ht="9" customHeight="1">
      <c r="A997" s="2224"/>
      <c r="B997" s="2225"/>
      <c r="C997" s="1061"/>
      <c r="D997" s="1106" t="s">
        <v>194</v>
      </c>
      <c r="E997" s="2226"/>
      <c r="F997" s="2225"/>
      <c r="G997" s="2227"/>
      <c r="H997" s="2227"/>
      <c r="I997" s="2229"/>
      <c r="J997" s="2227"/>
      <c r="K997" s="2231"/>
      <c r="L997" s="2231"/>
      <c r="M997" s="2229"/>
      <c r="N997" s="2222"/>
      <c r="O997" s="1064">
        <f>IF(B996="",0,1)</f>
        <v>0</v>
      </c>
    </row>
    <row r="998" spans="1:15" ht="9" customHeight="1">
      <c r="A998" s="2223"/>
      <c r="B998" s="2225"/>
      <c r="C998" s="1061"/>
      <c r="D998" s="1105" t="s">
        <v>193</v>
      </c>
      <c r="E998" s="2226"/>
      <c r="F998" s="2225"/>
      <c r="G998" s="2227"/>
      <c r="H998" s="2227"/>
      <c r="I998" s="2228"/>
      <c r="J998" s="2227"/>
      <c r="K998" s="2230"/>
      <c r="L998" s="2231"/>
      <c r="M998" s="2232"/>
      <c r="N998" s="2221"/>
    </row>
    <row r="999" spans="1:15" ht="9" customHeight="1">
      <c r="A999" s="2224"/>
      <c r="B999" s="2225"/>
      <c r="C999" s="1061"/>
      <c r="D999" s="1106" t="s">
        <v>194</v>
      </c>
      <c r="E999" s="2226"/>
      <c r="F999" s="2225"/>
      <c r="G999" s="2227"/>
      <c r="H999" s="2227"/>
      <c r="I999" s="2229"/>
      <c r="J999" s="2227"/>
      <c r="K999" s="2231"/>
      <c r="L999" s="2231"/>
      <c r="M999" s="2229"/>
      <c r="N999" s="2222"/>
      <c r="O999" s="1064">
        <f>IF(B998="",0,1)</f>
        <v>0</v>
      </c>
    </row>
    <row r="1000" spans="1:15" ht="9" customHeight="1">
      <c r="A1000" s="2223"/>
      <c r="B1000" s="2225"/>
      <c r="C1000" s="1061"/>
      <c r="D1000" s="1105" t="s">
        <v>193</v>
      </c>
      <c r="E1000" s="2226"/>
      <c r="F1000" s="2225"/>
      <c r="G1000" s="2227"/>
      <c r="H1000" s="2227"/>
      <c r="I1000" s="2228"/>
      <c r="J1000" s="2227"/>
      <c r="K1000" s="2230"/>
      <c r="L1000" s="2231"/>
      <c r="M1000" s="2232"/>
      <c r="N1000" s="2221"/>
    </row>
    <row r="1001" spans="1:15" ht="9" customHeight="1">
      <c r="A1001" s="2224"/>
      <c r="B1001" s="2225"/>
      <c r="C1001" s="1061"/>
      <c r="D1001" s="1106" t="s">
        <v>194</v>
      </c>
      <c r="E1001" s="2226"/>
      <c r="F1001" s="2225"/>
      <c r="G1001" s="2227"/>
      <c r="H1001" s="2227"/>
      <c r="I1001" s="2229"/>
      <c r="J1001" s="2227"/>
      <c r="K1001" s="2231"/>
      <c r="L1001" s="2231"/>
      <c r="M1001" s="2229"/>
      <c r="N1001" s="2222"/>
      <c r="O1001" s="1064">
        <f>IF(B1000="",0,1)</f>
        <v>0</v>
      </c>
    </row>
    <row r="1002" spans="1:15" ht="9" customHeight="1">
      <c r="A1002" s="2223"/>
      <c r="B1002" s="2225"/>
      <c r="C1002" s="1061"/>
      <c r="D1002" s="1105" t="s">
        <v>193</v>
      </c>
      <c r="E1002" s="2226"/>
      <c r="F1002" s="2225"/>
      <c r="G1002" s="2227"/>
      <c r="H1002" s="2227"/>
      <c r="I1002" s="2228"/>
      <c r="J1002" s="2227"/>
      <c r="K1002" s="2230"/>
      <c r="L1002" s="2231"/>
      <c r="M1002" s="2232"/>
      <c r="N1002" s="2221"/>
    </row>
    <row r="1003" spans="1:15" ht="9" customHeight="1">
      <c r="A1003" s="2224"/>
      <c r="B1003" s="2225"/>
      <c r="C1003" s="1061"/>
      <c r="D1003" s="1106" t="s">
        <v>194</v>
      </c>
      <c r="E1003" s="2226"/>
      <c r="F1003" s="2225"/>
      <c r="G1003" s="2227"/>
      <c r="H1003" s="2227"/>
      <c r="I1003" s="2229"/>
      <c r="J1003" s="2227"/>
      <c r="K1003" s="2231"/>
      <c r="L1003" s="2231"/>
      <c r="M1003" s="2229"/>
      <c r="N1003" s="2222"/>
      <c r="O1003" s="1064">
        <f>IF(B1002="",0,1)</f>
        <v>0</v>
      </c>
    </row>
    <row r="1004" spans="1:15" ht="9" customHeight="1">
      <c r="A1004" s="2223"/>
      <c r="B1004" s="2225"/>
      <c r="C1004" s="1061"/>
      <c r="D1004" s="1105" t="s">
        <v>193</v>
      </c>
      <c r="E1004" s="2226"/>
      <c r="F1004" s="2225"/>
      <c r="G1004" s="2227"/>
      <c r="H1004" s="2227"/>
      <c r="I1004" s="2228"/>
      <c r="J1004" s="2227"/>
      <c r="K1004" s="2230"/>
      <c r="L1004" s="2231"/>
      <c r="M1004" s="2232"/>
      <c r="N1004" s="2221"/>
    </row>
    <row r="1005" spans="1:15" ht="9" customHeight="1">
      <c r="A1005" s="2224"/>
      <c r="B1005" s="2225"/>
      <c r="C1005" s="1061"/>
      <c r="D1005" s="1106" t="s">
        <v>194</v>
      </c>
      <c r="E1005" s="2226"/>
      <c r="F1005" s="2225"/>
      <c r="G1005" s="2227"/>
      <c r="H1005" s="2227"/>
      <c r="I1005" s="2229"/>
      <c r="J1005" s="2227"/>
      <c r="K1005" s="2231"/>
      <c r="L1005" s="2231"/>
      <c r="M1005" s="2229"/>
      <c r="N1005" s="2222"/>
      <c r="O1005" s="1064">
        <f>IF(B1004="",0,1)</f>
        <v>0</v>
      </c>
    </row>
    <row r="1006" spans="1:15" ht="9" customHeight="1">
      <c r="A1006" s="2223"/>
      <c r="B1006" s="2225"/>
      <c r="C1006" s="1061"/>
      <c r="D1006" s="1105" t="s">
        <v>193</v>
      </c>
      <c r="E1006" s="2226"/>
      <c r="F1006" s="2225"/>
      <c r="G1006" s="2227"/>
      <c r="H1006" s="2227"/>
      <c r="I1006" s="2228"/>
      <c r="J1006" s="2227"/>
      <c r="K1006" s="2230"/>
      <c r="L1006" s="2231"/>
      <c r="M1006" s="2232"/>
      <c r="N1006" s="2221"/>
    </row>
    <row r="1007" spans="1:15" ht="9" customHeight="1">
      <c r="A1007" s="2224"/>
      <c r="B1007" s="2225"/>
      <c r="C1007" s="1061"/>
      <c r="D1007" s="1106" t="s">
        <v>194</v>
      </c>
      <c r="E1007" s="2226"/>
      <c r="F1007" s="2225"/>
      <c r="G1007" s="2227"/>
      <c r="H1007" s="2227"/>
      <c r="I1007" s="2229"/>
      <c r="J1007" s="2227"/>
      <c r="K1007" s="2231"/>
      <c r="L1007" s="2231"/>
      <c r="M1007" s="2229"/>
      <c r="N1007" s="2222"/>
      <c r="O1007" s="1064">
        <f>IF(B1006="",0,1)</f>
        <v>0</v>
      </c>
    </row>
    <row r="1008" spans="1:15" ht="9" customHeight="1">
      <c r="A1008" s="2223"/>
      <c r="B1008" s="2225"/>
      <c r="C1008" s="1061"/>
      <c r="D1008" s="1105" t="s">
        <v>193</v>
      </c>
      <c r="E1008" s="2226"/>
      <c r="F1008" s="2225"/>
      <c r="G1008" s="2227"/>
      <c r="H1008" s="2227"/>
      <c r="I1008" s="2228"/>
      <c r="J1008" s="2227"/>
      <c r="K1008" s="2230"/>
      <c r="L1008" s="2231"/>
      <c r="M1008" s="2232"/>
      <c r="N1008" s="2221"/>
    </row>
    <row r="1009" spans="1:19" ht="9" customHeight="1">
      <c r="A1009" s="2224"/>
      <c r="B1009" s="2225"/>
      <c r="C1009" s="1061"/>
      <c r="D1009" s="1106" t="s">
        <v>194</v>
      </c>
      <c r="E1009" s="2226"/>
      <c r="F1009" s="2225"/>
      <c r="G1009" s="2227"/>
      <c r="H1009" s="2227"/>
      <c r="I1009" s="2229"/>
      <c r="J1009" s="2227"/>
      <c r="K1009" s="2231"/>
      <c r="L1009" s="2231"/>
      <c r="M1009" s="2229"/>
      <c r="N1009" s="2222"/>
      <c r="O1009" s="1064">
        <f>IF(B1008="",0,1)</f>
        <v>0</v>
      </c>
    </row>
    <row r="1010" spans="1:19" ht="9" customHeight="1">
      <c r="A1010" s="2223"/>
      <c r="B1010" s="2225"/>
      <c r="C1010" s="1061"/>
      <c r="D1010" s="1105" t="s">
        <v>193</v>
      </c>
      <c r="E1010" s="2226"/>
      <c r="F1010" s="2225"/>
      <c r="G1010" s="2227"/>
      <c r="H1010" s="2227"/>
      <c r="I1010" s="2228"/>
      <c r="J1010" s="2227"/>
      <c r="K1010" s="2230"/>
      <c r="L1010" s="2231"/>
      <c r="M1010" s="2232"/>
      <c r="N1010" s="2221"/>
    </row>
    <row r="1011" spans="1:19" ht="9" customHeight="1" thickBot="1">
      <c r="A1011" s="2224"/>
      <c r="B1011" s="2225"/>
      <c r="C1011" s="1061"/>
      <c r="D1011" s="1106" t="s">
        <v>194</v>
      </c>
      <c r="E1011" s="2226"/>
      <c r="F1011" s="2225"/>
      <c r="G1011" s="2227"/>
      <c r="H1011" s="2227"/>
      <c r="I1011" s="2229"/>
      <c r="J1011" s="2227"/>
      <c r="K1011" s="2231"/>
      <c r="L1011" s="2231"/>
      <c r="M1011" s="2229"/>
      <c r="N1011" s="2222"/>
      <c r="O1011" s="1064">
        <f>IF(B1010="",0,1)</f>
        <v>0</v>
      </c>
    </row>
    <row r="1012" spans="1:19">
      <c r="A1012" s="2212" t="s">
        <v>466</v>
      </c>
      <c r="B1012" s="2215" t="s">
        <v>2311</v>
      </c>
      <c r="C1012" s="2215"/>
      <c r="D1012" s="2218"/>
      <c r="E1012" s="2215" t="s">
        <v>94</v>
      </c>
      <c r="F1012" s="2215"/>
      <c r="G1012" s="2194" t="s">
        <v>93</v>
      </c>
      <c r="H1012" s="2194"/>
      <c r="I1012" s="2194" t="s">
        <v>406</v>
      </c>
      <c r="J1012" s="2194" t="s">
        <v>1909</v>
      </c>
      <c r="K1012" s="2194" t="s">
        <v>1910</v>
      </c>
      <c r="L1012" s="2195"/>
      <c r="M1012" s="2194" t="s">
        <v>1911</v>
      </c>
      <c r="N1012" s="2200" t="s">
        <v>404</v>
      </c>
      <c r="O1012" s="1064">
        <f>SUM(O965:O1011)</f>
        <v>0</v>
      </c>
    </row>
    <row r="1013" spans="1:19" ht="12.75" customHeight="1">
      <c r="A1013" s="2213"/>
      <c r="B1013" s="2216"/>
      <c r="C1013" s="2219"/>
      <c r="D1013" s="2216"/>
      <c r="E1013" s="2216"/>
      <c r="F1013" s="2219"/>
      <c r="G1013" s="2196"/>
      <c r="H1013" s="2196"/>
      <c r="I1013" s="2196"/>
      <c r="J1013" s="2197"/>
      <c r="K1013" s="2196"/>
      <c r="L1013" s="2197"/>
      <c r="M1013" s="2196"/>
      <c r="N1013" s="2201"/>
      <c r="O1013" s="2206">
        <f>IF(O1012&gt;0,1,0)</f>
        <v>0</v>
      </c>
    </row>
    <row r="1014" spans="1:19" ht="12.75" customHeight="1">
      <c r="A1014" s="2214"/>
      <c r="B1014" s="2217"/>
      <c r="C1014" s="2220"/>
      <c r="D1014" s="2217"/>
      <c r="E1014" s="2217"/>
      <c r="F1014" s="2220"/>
      <c r="G1014" s="1059"/>
      <c r="H1014" s="1059" t="s">
        <v>405</v>
      </c>
      <c r="I1014" s="2198"/>
      <c r="J1014" s="2199"/>
      <c r="K1014" s="2198"/>
      <c r="L1014" s="2199"/>
      <c r="M1014" s="2198"/>
      <c r="N1014" s="2202"/>
      <c r="O1014" s="2206"/>
    </row>
    <row r="1015" spans="1:19" ht="9" customHeight="1">
      <c r="A1015" s="1093" t="s">
        <v>1558</v>
      </c>
      <c r="B1015" s="2184">
        <v>1</v>
      </c>
      <c r="C1015" s="2182"/>
      <c r="D1015" s="1638"/>
      <c r="E1015" s="2180">
        <f>SUM(E962:E1011)</f>
        <v>400</v>
      </c>
      <c r="F1015" s="2184"/>
      <c r="G1015" s="2207">
        <f>SUM(G962:H1011)</f>
        <v>123000</v>
      </c>
      <c r="H1015" s="2208"/>
      <c r="I1015" s="2192">
        <v>1</v>
      </c>
      <c r="J1015" s="2185">
        <f>G1015*I1015</f>
        <v>123000</v>
      </c>
      <c r="K1015" s="1057"/>
      <c r="L1015" s="1058" t="s">
        <v>193</v>
      </c>
      <c r="M1015" s="2285"/>
      <c r="N1015" s="2287"/>
      <c r="O1015" s="1064">
        <f>IF(M1017="",0,1)</f>
        <v>0</v>
      </c>
    </row>
    <row r="1016" spans="1:19" ht="9" customHeight="1">
      <c r="A1016" s="1094" t="s">
        <v>407</v>
      </c>
      <c r="B1016" s="2181"/>
      <c r="C1016" s="1641"/>
      <c r="D1016" s="1642"/>
      <c r="E1016" s="2183"/>
      <c r="F1016" s="2181"/>
      <c r="G1016" s="2209"/>
      <c r="H1016" s="2210"/>
      <c r="I1016" s="2177"/>
      <c r="J1016" s="2186"/>
      <c r="K1016" s="1057" t="str">
        <f>IF('Page 7'!Z753=1,"X",IF('Page 7'!Z756=1,"X",""))</f>
        <v/>
      </c>
      <c r="L1016" s="1055" t="s">
        <v>194</v>
      </c>
      <c r="M1016" s="2286"/>
      <c r="N1016" s="2286"/>
      <c r="O1016" s="1064">
        <f>O1013-O1015</f>
        <v>0</v>
      </c>
    </row>
    <row r="1017" spans="1:19" ht="9" customHeight="1">
      <c r="A1017" s="2204">
        <f>A964</f>
        <v>0</v>
      </c>
      <c r="B1017" s="2184">
        <f>O1012</f>
        <v>0</v>
      </c>
      <c r="C1017" s="2182"/>
      <c r="D1017" s="1638"/>
      <c r="E1017" s="2180">
        <f>SUM(E964:E1011)</f>
        <v>0</v>
      </c>
      <c r="F1017" s="2184"/>
      <c r="G1017" s="2188"/>
      <c r="H1017" s="2189"/>
      <c r="I1017" s="2192" t="e">
        <f>'Final Package Page 7'!$O$23</f>
        <v>#DIV/0!</v>
      </c>
      <c r="J1017" s="2185" t="e">
        <f>G1017*I1017</f>
        <v>#DIV/0!</v>
      </c>
      <c r="K1017" s="1057" t="str">
        <f>IF('Page 7'!Z753+'Page 7'!Z756&lt;1,"X","")</f>
        <v>X</v>
      </c>
      <c r="L1017" s="1058" t="s">
        <v>193</v>
      </c>
      <c r="M1017" s="2193"/>
      <c r="N1017" s="2174"/>
      <c r="O1017" s="1064">
        <f>IF(N1017="",0,1)</f>
        <v>0</v>
      </c>
      <c r="P1017" s="1064" t="s">
        <v>418</v>
      </c>
      <c r="Q1017" s="1064" t="s">
        <v>2115</v>
      </c>
      <c r="R1017" s="1064" t="s">
        <v>2234</v>
      </c>
      <c r="S1017" s="1064" t="s">
        <v>2235</v>
      </c>
    </row>
    <row r="1018" spans="1:19" ht="9" customHeight="1">
      <c r="A1018" s="2205"/>
      <c r="B1018" s="2181"/>
      <c r="C1018" s="1641"/>
      <c r="D1018" s="1642"/>
      <c r="E1018" s="2183"/>
      <c r="F1018" s="2181"/>
      <c r="G1018" s="2190"/>
      <c r="H1018" s="2191"/>
      <c r="I1018" s="2177"/>
      <c r="J1018" s="2186"/>
      <c r="K1018" s="1057" t="str">
        <f>IF('Page 7'!Z753=1,"X",IF('Page 7'!Z756=1,"X",""))</f>
        <v/>
      </c>
      <c r="L1018" s="1055" t="s">
        <v>194</v>
      </c>
      <c r="M1018" s="2175"/>
      <c r="N1018" s="2175"/>
      <c r="O1018" s="1064">
        <f>O1013-O1017</f>
        <v>0</v>
      </c>
      <c r="P1018" s="1064">
        <f>B1017</f>
        <v>0</v>
      </c>
      <c r="Q1018" s="1070">
        <f>E1017</f>
        <v>0</v>
      </c>
      <c r="R1018" s="1070">
        <f>G1017</f>
        <v>0</v>
      </c>
      <c r="S1018" s="1070" t="e">
        <f>J1017</f>
        <v>#DIV/0!</v>
      </c>
    </row>
    <row r="1019" spans="1:19" ht="30.75" customHeight="1">
      <c r="A1019" s="2203" t="s">
        <v>95</v>
      </c>
      <c r="B1019" s="1637"/>
      <c r="C1019" s="1637"/>
      <c r="D1019" s="1637"/>
      <c r="E1019" s="1637"/>
      <c r="F1019" s="1637"/>
      <c r="G1019" s="1637"/>
      <c r="H1019" s="1637"/>
      <c r="I1019" s="1637"/>
      <c r="J1019" s="1637"/>
      <c r="K1019" s="1637"/>
      <c r="L1019" s="1637"/>
      <c r="M1019" s="1637"/>
      <c r="N1019" s="1637"/>
    </row>
    <row r="1020" spans="1:19" ht="25.5" customHeight="1">
      <c r="A1020" s="2172" t="s">
        <v>85</v>
      </c>
      <c r="B1020" s="2173"/>
      <c r="C1020" s="2173"/>
      <c r="D1020" s="2173"/>
      <c r="E1020" s="2173"/>
      <c r="F1020" s="2173"/>
      <c r="G1020" s="2173"/>
      <c r="H1020" s="2173"/>
      <c r="I1020" s="2173"/>
      <c r="J1020" s="2173"/>
      <c r="K1020" s="2173"/>
      <c r="L1020" s="2173"/>
      <c r="M1020" s="2173"/>
      <c r="N1020" s="2173"/>
    </row>
    <row r="1021" spans="1:19" ht="15.75">
      <c r="A1021" s="1649" t="s">
        <v>1900</v>
      </c>
      <c r="B1021" s="1586"/>
      <c r="C1021" s="1586"/>
      <c r="D1021" s="1586"/>
      <c r="E1021" s="1586"/>
      <c r="F1021" s="1586"/>
      <c r="G1021" s="1586"/>
      <c r="H1021" s="1586"/>
      <c r="I1021" s="1586"/>
      <c r="J1021" s="1586"/>
      <c r="K1021" s="1586"/>
      <c r="L1021" s="1586"/>
      <c r="M1021" s="1586"/>
      <c r="N1021" s="1586"/>
    </row>
    <row r="1022" spans="1:19" ht="15.75">
      <c r="A1022" s="2211" t="s">
        <v>1901</v>
      </c>
      <c r="B1022" s="1586"/>
      <c r="C1022" s="1586"/>
      <c r="D1022" s="1586"/>
      <c r="E1022" s="1586"/>
      <c r="F1022" s="1586"/>
      <c r="G1022" s="1586"/>
      <c r="H1022" s="1586"/>
      <c r="I1022" s="1586"/>
      <c r="J1022" s="1586"/>
      <c r="K1022" s="1586"/>
      <c r="L1022" s="1586"/>
      <c r="M1022" s="1586"/>
      <c r="N1022" s="1586"/>
    </row>
    <row r="1023" spans="1:19" ht="16.5" thickBot="1">
      <c r="A1023" s="2211" t="s">
        <v>2236</v>
      </c>
      <c r="B1023" s="1586"/>
      <c r="C1023" s="1586"/>
      <c r="D1023" s="1586"/>
      <c r="E1023" s="1586"/>
      <c r="F1023" s="1586"/>
      <c r="G1023" s="1586"/>
      <c r="H1023" s="1586"/>
      <c r="I1023" s="1586"/>
      <c r="J1023" s="1586"/>
      <c r="K1023" s="1586"/>
      <c r="L1023" s="1586"/>
      <c r="M1023" s="1586"/>
      <c r="N1023" s="1586"/>
    </row>
    <row r="1024" spans="1:19">
      <c r="A1024" s="2212" t="s">
        <v>466</v>
      </c>
      <c r="B1024" s="2215" t="s">
        <v>2311</v>
      </c>
      <c r="C1024" s="2215"/>
      <c r="D1024" s="2218"/>
      <c r="E1024" s="2215" t="s">
        <v>94</v>
      </c>
      <c r="F1024" s="2215"/>
      <c r="G1024" s="2194" t="s">
        <v>93</v>
      </c>
      <c r="H1024" s="2194"/>
      <c r="I1024" s="2194" t="s">
        <v>406</v>
      </c>
      <c r="J1024" s="2194" t="s">
        <v>1909</v>
      </c>
      <c r="K1024" s="2194" t="s">
        <v>1910</v>
      </c>
      <c r="L1024" s="2195"/>
      <c r="M1024" s="2194" t="s">
        <v>1911</v>
      </c>
      <c r="N1024" s="2200" t="s">
        <v>404</v>
      </c>
      <c r="O1024" s="1064">
        <f>SUM(O1021:O1023)</f>
        <v>0</v>
      </c>
    </row>
    <row r="1025" spans="1:19" ht="12.75" customHeight="1">
      <c r="A1025" s="2213"/>
      <c r="B1025" s="2216"/>
      <c r="C1025" s="2219"/>
      <c r="D1025" s="2216"/>
      <c r="E1025" s="2216"/>
      <c r="F1025" s="2219"/>
      <c r="G1025" s="2196"/>
      <c r="H1025" s="2196"/>
      <c r="I1025" s="2196"/>
      <c r="J1025" s="2197"/>
      <c r="K1025" s="2196"/>
      <c r="L1025" s="2197"/>
      <c r="M1025" s="2196"/>
      <c r="N1025" s="2201"/>
      <c r="O1025" s="2206"/>
    </row>
    <row r="1026" spans="1:19" ht="12.75" customHeight="1">
      <c r="A1026" s="2214"/>
      <c r="B1026" s="2217"/>
      <c r="C1026" s="2220"/>
      <c r="D1026" s="2217"/>
      <c r="E1026" s="2217"/>
      <c r="F1026" s="2220"/>
      <c r="G1026" s="1059"/>
      <c r="H1026" s="1059" t="s">
        <v>405</v>
      </c>
      <c r="I1026" s="2198"/>
      <c r="J1026" s="2199"/>
      <c r="K1026" s="2198"/>
      <c r="L1026" s="2199"/>
      <c r="M1026" s="2198"/>
      <c r="N1026" s="2202"/>
      <c r="O1026" s="2206"/>
    </row>
    <row r="1027" spans="1:19">
      <c r="A1027" s="1060" t="s">
        <v>1558</v>
      </c>
      <c r="B1027" s="2184">
        <v>1</v>
      </c>
      <c r="C1027" s="2182"/>
      <c r="D1027" s="1638"/>
      <c r="E1027" s="2180">
        <f>SUM(E1021:E1023)</f>
        <v>0</v>
      </c>
      <c r="F1027" s="2184"/>
      <c r="G1027" s="2207">
        <f>SUM(G1021:H1023)</f>
        <v>0</v>
      </c>
      <c r="H1027" s="2208"/>
      <c r="I1027" s="2192">
        <v>1</v>
      </c>
      <c r="J1027" s="2185">
        <f>G1027*I1027</f>
        <v>0</v>
      </c>
      <c r="K1027" s="1057"/>
      <c r="L1027" s="1058" t="s">
        <v>193</v>
      </c>
      <c r="M1027" s="2187"/>
      <c r="N1027" s="2176"/>
    </row>
    <row r="1028" spans="1:19">
      <c r="A1028" s="1065" t="s">
        <v>407</v>
      </c>
      <c r="B1028" s="2181"/>
      <c r="C1028" s="1641"/>
      <c r="D1028" s="1642"/>
      <c r="E1028" s="2183"/>
      <c r="F1028" s="2181"/>
      <c r="G1028" s="2209"/>
      <c r="H1028" s="2210"/>
      <c r="I1028" s="2177"/>
      <c r="J1028" s="2186"/>
      <c r="K1028" s="1057" t="str">
        <f>IF('Page 7'!Z815=1,"X",IF('Page 7'!Z818=1,"X",""))</f>
        <v/>
      </c>
      <c r="L1028" s="1055" t="s">
        <v>194</v>
      </c>
      <c r="M1028" s="2177"/>
      <c r="N1028" s="2177"/>
      <c r="P1028" s="1064" t="s">
        <v>1307</v>
      </c>
      <c r="Q1028" s="1064" t="s">
        <v>1307</v>
      </c>
      <c r="R1028" s="1064" t="s">
        <v>1307</v>
      </c>
      <c r="S1028" s="1064" t="s">
        <v>1307</v>
      </c>
    </row>
    <row r="1029" spans="1:19">
      <c r="A1029" s="2178"/>
      <c r="B1029" s="2180">
        <f>P1030</f>
        <v>0</v>
      </c>
      <c r="C1029" s="2182"/>
      <c r="D1029" s="1638"/>
      <c r="E1029" s="2180">
        <f>Q1030</f>
        <v>0</v>
      </c>
      <c r="F1029" s="2184"/>
      <c r="G1029" s="2188">
        <f>R1030</f>
        <v>1</v>
      </c>
      <c r="H1029" s="2189"/>
      <c r="I1029" s="2192" t="e">
        <f>'Final Package Page 7'!$O$23</f>
        <v>#DIV/0!</v>
      </c>
      <c r="J1029" s="2185" t="e">
        <f>S1030</f>
        <v>#DIV/0!</v>
      </c>
      <c r="K1029" s="1057" t="str">
        <f>IF('Page 7'!Z815+'Page 7'!Z818&lt;1,"X","")</f>
        <v>X</v>
      </c>
      <c r="L1029" s="1058" t="s">
        <v>193</v>
      </c>
      <c r="M1029" s="2193"/>
      <c r="N1029" s="2174"/>
      <c r="O1029" s="1064">
        <f>O64+O132+O200+O268+O336+O404++O472+O540+O608+O676+O744+O812+O880+O948+O1016</f>
        <v>0</v>
      </c>
      <c r="P1029" s="1064" t="s">
        <v>2311</v>
      </c>
      <c r="Q1029" s="1064" t="s">
        <v>2115</v>
      </c>
      <c r="R1029" s="1064" t="s">
        <v>2234</v>
      </c>
      <c r="S1029" s="1064" t="s">
        <v>2235</v>
      </c>
    </row>
    <row r="1030" spans="1:19">
      <c r="A1030" s="2179"/>
      <c r="B1030" s="2181"/>
      <c r="C1030" s="1641"/>
      <c r="D1030" s="1642"/>
      <c r="E1030" s="2183"/>
      <c r="F1030" s="2181"/>
      <c r="G1030" s="2190"/>
      <c r="H1030" s="2191"/>
      <c r="I1030" s="2177"/>
      <c r="J1030" s="2186"/>
      <c r="K1030" s="1057" t="str">
        <f>IF('Page 7'!Z815=1,"X",IF('Page 7'!Z818=1,"X",""))</f>
        <v/>
      </c>
      <c r="L1030" s="1055" t="s">
        <v>194</v>
      </c>
      <c r="M1030" s="2175"/>
      <c r="N1030" s="2175"/>
      <c r="P1030" s="1070">
        <f>SUM(P1:P1029)</f>
        <v>0</v>
      </c>
      <c r="Q1030" s="1070">
        <f>SUM(Q1:Q1029)</f>
        <v>0</v>
      </c>
      <c r="R1030" s="1070">
        <f>SUM(R1:R1029)</f>
        <v>1</v>
      </c>
      <c r="S1030" s="1070" t="e">
        <f>SUM(S1:S1029)</f>
        <v>#DIV/0!</v>
      </c>
    </row>
    <row r="1031" spans="1:19">
      <c r="O1031" s="1064">
        <f>O66+O134+O202+O270+O338+O406++O474+O542+O610+O678+O746+O814+O882+O950+O1018</f>
        <v>0</v>
      </c>
    </row>
    <row r="1072" spans="1:14" ht="12.75" customHeight="1">
      <c r="A1072" s="2172"/>
      <c r="B1072" s="2173"/>
      <c r="C1072" s="2173"/>
      <c r="D1072" s="2173"/>
      <c r="E1072" s="2173"/>
      <c r="F1072" s="2173"/>
      <c r="G1072" s="2173"/>
      <c r="H1072" s="2173"/>
      <c r="I1072" s="2173"/>
      <c r="J1072" s="2173"/>
      <c r="K1072" s="2173"/>
      <c r="L1072" s="2173"/>
      <c r="M1072" s="2173"/>
      <c r="N1072" s="2173"/>
    </row>
    <row r="1077" spans="1:14" ht="12.75" customHeight="1">
      <c r="A1077" s="2172" t="s">
        <v>72</v>
      </c>
      <c r="B1077" s="2173"/>
      <c r="C1077" s="2173"/>
      <c r="D1077" s="2173"/>
      <c r="E1077" s="2173"/>
      <c r="F1077" s="2173"/>
      <c r="G1077" s="2173"/>
      <c r="H1077" s="2173"/>
      <c r="I1077" s="2173"/>
      <c r="J1077" s="2173"/>
      <c r="K1077" s="2173"/>
      <c r="L1077" s="2173"/>
      <c r="M1077" s="2173"/>
      <c r="N1077" s="2173"/>
    </row>
  </sheetData>
  <sheetProtection password="FEF7" sheet="1" objects="1" scenarios="1"/>
  <mergeCells count="4476">
    <mergeCell ref="O1025:O1026"/>
    <mergeCell ref="B1027:B1028"/>
    <mergeCell ref="C1027:D1028"/>
    <mergeCell ref="E1027:E1028"/>
    <mergeCell ref="F1027:F1028"/>
    <mergeCell ref="G1027:H1028"/>
    <mergeCell ref="I1027:I1028"/>
    <mergeCell ref="J1027:J1028"/>
    <mergeCell ref="M1029:M1030"/>
    <mergeCell ref="N1029:N1030"/>
    <mergeCell ref="A1072:N1072"/>
    <mergeCell ref="A1077:N1077"/>
    <mergeCell ref="F1029:F1030"/>
    <mergeCell ref="G1029:H1030"/>
    <mergeCell ref="I1029:I1030"/>
    <mergeCell ref="J1029:J1030"/>
    <mergeCell ref="A1029:A1030"/>
    <mergeCell ref="B1029:B1030"/>
    <mergeCell ref="A1021:N1021"/>
    <mergeCell ref="A1022:N1022"/>
    <mergeCell ref="A1023:N1023"/>
    <mergeCell ref="A1024:A1026"/>
    <mergeCell ref="B1024:B1026"/>
    <mergeCell ref="C1024:D1026"/>
    <mergeCell ref="E1024:E1026"/>
    <mergeCell ref="F1024:F1026"/>
    <mergeCell ref="G1024:H1025"/>
    <mergeCell ref="I1024:I1026"/>
    <mergeCell ref="M1027:M1028"/>
    <mergeCell ref="N1027:N1028"/>
    <mergeCell ref="J1024:J1026"/>
    <mergeCell ref="K1024:L1026"/>
    <mergeCell ref="M1024:M1026"/>
    <mergeCell ref="N1024:N1026"/>
    <mergeCell ref="C1029:D1030"/>
    <mergeCell ref="E1029:E1030"/>
    <mergeCell ref="O1013:O1014"/>
    <mergeCell ref="B1015:B1016"/>
    <mergeCell ref="C1015:D1016"/>
    <mergeCell ref="E1015:E1016"/>
    <mergeCell ref="F1015:F1016"/>
    <mergeCell ref="G1015:H1016"/>
    <mergeCell ref="I1015:I1016"/>
    <mergeCell ref="J1015:J1016"/>
    <mergeCell ref="I1017:I1018"/>
    <mergeCell ref="J1017:J1018"/>
    <mergeCell ref="M1012:M1014"/>
    <mergeCell ref="N1012:N1014"/>
    <mergeCell ref="M1017:M1018"/>
    <mergeCell ref="N1017:N1018"/>
    <mergeCell ref="A1019:N1019"/>
    <mergeCell ref="A1020:N1020"/>
    <mergeCell ref="M1015:M1016"/>
    <mergeCell ref="N1015:N1016"/>
    <mergeCell ref="A1017:A1018"/>
    <mergeCell ref="B1017:B1018"/>
    <mergeCell ref="C1017:D1018"/>
    <mergeCell ref="E1017:E1018"/>
    <mergeCell ref="F1017:F1018"/>
    <mergeCell ref="G1017:H1018"/>
    <mergeCell ref="A1010:A1011"/>
    <mergeCell ref="B1010:B1011"/>
    <mergeCell ref="E1010:E1011"/>
    <mergeCell ref="F1010:F1011"/>
    <mergeCell ref="G1010:H1011"/>
    <mergeCell ref="I1010:I1011"/>
    <mergeCell ref="J1010:J1011"/>
    <mergeCell ref="K1010:L1011"/>
    <mergeCell ref="M1010:M1011"/>
    <mergeCell ref="N1010:N1011"/>
    <mergeCell ref="A1012:A1014"/>
    <mergeCell ref="B1012:B1014"/>
    <mergeCell ref="C1012:D1014"/>
    <mergeCell ref="E1012:E1014"/>
    <mergeCell ref="F1012:F1014"/>
    <mergeCell ref="G1012:H1013"/>
    <mergeCell ref="I1012:I1014"/>
    <mergeCell ref="J1012:J1014"/>
    <mergeCell ref="K1012:L1014"/>
    <mergeCell ref="A1006:A1007"/>
    <mergeCell ref="B1006:B1007"/>
    <mergeCell ref="E1006:E1007"/>
    <mergeCell ref="F1006:F1007"/>
    <mergeCell ref="G1006:H1007"/>
    <mergeCell ref="I1006:I1007"/>
    <mergeCell ref="J1006:J1007"/>
    <mergeCell ref="K1006:L1007"/>
    <mergeCell ref="M1006:M1007"/>
    <mergeCell ref="N1006:N1007"/>
    <mergeCell ref="A1008:A1009"/>
    <mergeCell ref="B1008:B1009"/>
    <mergeCell ref="E1008:E1009"/>
    <mergeCell ref="F1008:F1009"/>
    <mergeCell ref="G1008:H1009"/>
    <mergeCell ref="I1008:I1009"/>
    <mergeCell ref="J1008:J1009"/>
    <mergeCell ref="K1008:L1009"/>
    <mergeCell ref="M1008:M1009"/>
    <mergeCell ref="N1008:N1009"/>
    <mergeCell ref="A1002:A1003"/>
    <mergeCell ref="B1002:B1003"/>
    <mergeCell ref="E1002:E1003"/>
    <mergeCell ref="F1002:F1003"/>
    <mergeCell ref="G1002:H1003"/>
    <mergeCell ref="I1002:I1003"/>
    <mergeCell ref="J1002:J1003"/>
    <mergeCell ref="K1002:L1003"/>
    <mergeCell ref="M1002:M1003"/>
    <mergeCell ref="N1002:N1003"/>
    <mergeCell ref="A1004:A1005"/>
    <mergeCell ref="B1004:B1005"/>
    <mergeCell ref="E1004:E1005"/>
    <mergeCell ref="F1004:F1005"/>
    <mergeCell ref="G1004:H1005"/>
    <mergeCell ref="I1004:I1005"/>
    <mergeCell ref="J1004:J1005"/>
    <mergeCell ref="K1004:L1005"/>
    <mergeCell ref="M1004:M1005"/>
    <mergeCell ref="N1004:N1005"/>
    <mergeCell ref="A998:A999"/>
    <mergeCell ref="B998:B999"/>
    <mergeCell ref="E998:E999"/>
    <mergeCell ref="F998:F999"/>
    <mergeCell ref="G998:H999"/>
    <mergeCell ref="I998:I999"/>
    <mergeCell ref="J998:J999"/>
    <mergeCell ref="K998:L999"/>
    <mergeCell ref="M998:M999"/>
    <mergeCell ref="N998:N999"/>
    <mergeCell ref="A1000:A1001"/>
    <mergeCell ref="B1000:B1001"/>
    <mergeCell ref="E1000:E1001"/>
    <mergeCell ref="F1000:F1001"/>
    <mergeCell ref="G1000:H1001"/>
    <mergeCell ref="I1000:I1001"/>
    <mergeCell ref="J1000:J1001"/>
    <mergeCell ref="K1000:L1001"/>
    <mergeCell ref="M1000:M1001"/>
    <mergeCell ref="N1000:N1001"/>
    <mergeCell ref="A994:A995"/>
    <mergeCell ref="B994:B995"/>
    <mergeCell ref="E994:E995"/>
    <mergeCell ref="F994:F995"/>
    <mergeCell ref="G994:H995"/>
    <mergeCell ref="I994:I995"/>
    <mergeCell ref="J994:J995"/>
    <mergeCell ref="K994:L995"/>
    <mergeCell ref="M994:M995"/>
    <mergeCell ref="N994:N995"/>
    <mergeCell ref="A996:A997"/>
    <mergeCell ref="B996:B997"/>
    <mergeCell ref="E996:E997"/>
    <mergeCell ref="F996:F997"/>
    <mergeCell ref="G996:H997"/>
    <mergeCell ref="I996:I997"/>
    <mergeCell ref="J996:J997"/>
    <mergeCell ref="K996:L997"/>
    <mergeCell ref="M996:M997"/>
    <mergeCell ref="N996:N997"/>
    <mergeCell ref="A990:A991"/>
    <mergeCell ref="B990:B991"/>
    <mergeCell ref="E990:E991"/>
    <mergeCell ref="F990:F991"/>
    <mergeCell ref="G990:H991"/>
    <mergeCell ref="I990:I991"/>
    <mergeCell ref="J990:J991"/>
    <mergeCell ref="K990:L991"/>
    <mergeCell ref="M990:M991"/>
    <mergeCell ref="N990:N991"/>
    <mergeCell ref="A992:A993"/>
    <mergeCell ref="B992:B993"/>
    <mergeCell ref="E992:E993"/>
    <mergeCell ref="F992:F993"/>
    <mergeCell ref="G992:H993"/>
    <mergeCell ref="I992:I993"/>
    <mergeCell ref="J992:J993"/>
    <mergeCell ref="K992:L993"/>
    <mergeCell ref="M992:M993"/>
    <mergeCell ref="N992:N993"/>
    <mergeCell ref="A986:A987"/>
    <mergeCell ref="B986:B987"/>
    <mergeCell ref="E986:E987"/>
    <mergeCell ref="F986:F987"/>
    <mergeCell ref="G986:H987"/>
    <mergeCell ref="I986:I987"/>
    <mergeCell ref="J986:J987"/>
    <mergeCell ref="K986:L987"/>
    <mergeCell ref="M986:M987"/>
    <mergeCell ref="N986:N987"/>
    <mergeCell ref="A988:A989"/>
    <mergeCell ref="B988:B989"/>
    <mergeCell ref="E988:E989"/>
    <mergeCell ref="F988:F989"/>
    <mergeCell ref="G988:H989"/>
    <mergeCell ref="I988:I989"/>
    <mergeCell ref="J988:J989"/>
    <mergeCell ref="K988:L989"/>
    <mergeCell ref="M988:M989"/>
    <mergeCell ref="N988:N989"/>
    <mergeCell ref="A982:A983"/>
    <mergeCell ref="B982:B983"/>
    <mergeCell ref="E982:E983"/>
    <mergeCell ref="F982:F983"/>
    <mergeCell ref="G982:H983"/>
    <mergeCell ref="I982:I983"/>
    <mergeCell ref="J982:J983"/>
    <mergeCell ref="K982:L983"/>
    <mergeCell ref="M982:M983"/>
    <mergeCell ref="N982:N983"/>
    <mergeCell ref="A984:A985"/>
    <mergeCell ref="B984:B985"/>
    <mergeCell ref="E984:E985"/>
    <mergeCell ref="F984:F985"/>
    <mergeCell ref="G984:H985"/>
    <mergeCell ref="I984:I985"/>
    <mergeCell ref="J984:J985"/>
    <mergeCell ref="K984:L985"/>
    <mergeCell ref="M984:M985"/>
    <mergeCell ref="N984:N985"/>
    <mergeCell ref="A978:A979"/>
    <mergeCell ref="B978:B979"/>
    <mergeCell ref="E978:E979"/>
    <mergeCell ref="F978:F979"/>
    <mergeCell ref="G978:H979"/>
    <mergeCell ref="I978:I979"/>
    <mergeCell ref="J978:J979"/>
    <mergeCell ref="K978:L979"/>
    <mergeCell ref="M978:M979"/>
    <mergeCell ref="N978:N979"/>
    <mergeCell ref="A980:A981"/>
    <mergeCell ref="B980:B981"/>
    <mergeCell ref="E980:E981"/>
    <mergeCell ref="F980:F981"/>
    <mergeCell ref="G980:H981"/>
    <mergeCell ref="I980:I981"/>
    <mergeCell ref="J980:J981"/>
    <mergeCell ref="K980:L981"/>
    <mergeCell ref="M980:M981"/>
    <mergeCell ref="N980:N981"/>
    <mergeCell ref="A974:A975"/>
    <mergeCell ref="B974:B975"/>
    <mergeCell ref="E974:E975"/>
    <mergeCell ref="F974:F975"/>
    <mergeCell ref="G974:H975"/>
    <mergeCell ref="I974:I975"/>
    <mergeCell ref="J974:J975"/>
    <mergeCell ref="K974:L975"/>
    <mergeCell ref="M974:M975"/>
    <mergeCell ref="N974:N975"/>
    <mergeCell ref="A976:A977"/>
    <mergeCell ref="B976:B977"/>
    <mergeCell ref="E976:E977"/>
    <mergeCell ref="F976:F977"/>
    <mergeCell ref="G976:H977"/>
    <mergeCell ref="I976:I977"/>
    <mergeCell ref="J976:J977"/>
    <mergeCell ref="K976:L977"/>
    <mergeCell ref="M976:M977"/>
    <mergeCell ref="N976:N977"/>
    <mergeCell ref="A970:A971"/>
    <mergeCell ref="B970:B971"/>
    <mergeCell ref="E970:E971"/>
    <mergeCell ref="F970:F971"/>
    <mergeCell ref="G970:H971"/>
    <mergeCell ref="I970:I971"/>
    <mergeCell ref="J970:J971"/>
    <mergeCell ref="K970:L971"/>
    <mergeCell ref="M970:M971"/>
    <mergeCell ref="N970:N971"/>
    <mergeCell ref="A972:A973"/>
    <mergeCell ref="B972:B973"/>
    <mergeCell ref="E972:E973"/>
    <mergeCell ref="F972:F973"/>
    <mergeCell ref="G972:H973"/>
    <mergeCell ref="I972:I973"/>
    <mergeCell ref="J972:J973"/>
    <mergeCell ref="K972:L973"/>
    <mergeCell ref="M972:M973"/>
    <mergeCell ref="N972:N973"/>
    <mergeCell ref="A966:A967"/>
    <mergeCell ref="B966:B967"/>
    <mergeCell ref="E966:E967"/>
    <mergeCell ref="F966:F967"/>
    <mergeCell ref="G966:H967"/>
    <mergeCell ref="I966:I967"/>
    <mergeCell ref="J966:J967"/>
    <mergeCell ref="K966:L967"/>
    <mergeCell ref="M966:M967"/>
    <mergeCell ref="N966:N967"/>
    <mergeCell ref="A968:A969"/>
    <mergeCell ref="B968:B969"/>
    <mergeCell ref="E968:E969"/>
    <mergeCell ref="F968:F969"/>
    <mergeCell ref="G968:H969"/>
    <mergeCell ref="I968:I969"/>
    <mergeCell ref="J968:J969"/>
    <mergeCell ref="K968:L969"/>
    <mergeCell ref="M968:M969"/>
    <mergeCell ref="N968:N969"/>
    <mergeCell ref="B962:B963"/>
    <mergeCell ref="E962:E963"/>
    <mergeCell ref="F962:F963"/>
    <mergeCell ref="G962:H963"/>
    <mergeCell ref="I962:I963"/>
    <mergeCell ref="J962:J963"/>
    <mergeCell ref="M962:M963"/>
    <mergeCell ref="N962:N963"/>
    <mergeCell ref="A964:A965"/>
    <mergeCell ref="B964:B965"/>
    <mergeCell ref="E964:E965"/>
    <mergeCell ref="F964:F965"/>
    <mergeCell ref="G964:H965"/>
    <mergeCell ref="I964:I965"/>
    <mergeCell ref="J964:J965"/>
    <mergeCell ref="K964:L965"/>
    <mergeCell ref="M964:M965"/>
    <mergeCell ref="N964:N965"/>
    <mergeCell ref="A953:N953"/>
    <mergeCell ref="A954:N954"/>
    <mergeCell ref="A955:N955"/>
    <mergeCell ref="A957:N957"/>
    <mergeCell ref="M949:M950"/>
    <mergeCell ref="N949:N950"/>
    <mergeCell ref="A951:N951"/>
    <mergeCell ref="A952:N952"/>
    <mergeCell ref="F959:F961"/>
    <mergeCell ref="G959:H960"/>
    <mergeCell ref="I959:I961"/>
    <mergeCell ref="J959:J961"/>
    <mergeCell ref="A959:A961"/>
    <mergeCell ref="B959:B961"/>
    <mergeCell ref="C959:D961"/>
    <mergeCell ref="E959:E961"/>
    <mergeCell ref="K959:L961"/>
    <mergeCell ref="M959:M961"/>
    <mergeCell ref="N959:N961"/>
    <mergeCell ref="O945:O946"/>
    <mergeCell ref="B947:B948"/>
    <mergeCell ref="C947:D948"/>
    <mergeCell ref="E947:E948"/>
    <mergeCell ref="F947:F948"/>
    <mergeCell ref="G947:H948"/>
    <mergeCell ref="I947:I948"/>
    <mergeCell ref="J947:J948"/>
    <mergeCell ref="M947:M948"/>
    <mergeCell ref="N947:N948"/>
    <mergeCell ref="A949:A950"/>
    <mergeCell ref="B949:B950"/>
    <mergeCell ref="C949:D950"/>
    <mergeCell ref="E949:E950"/>
    <mergeCell ref="F949:F950"/>
    <mergeCell ref="G949:H950"/>
    <mergeCell ref="I949:I950"/>
    <mergeCell ref="J949:J950"/>
    <mergeCell ref="A942:A943"/>
    <mergeCell ref="B942:B943"/>
    <mergeCell ref="E942:E943"/>
    <mergeCell ref="F942:F943"/>
    <mergeCell ref="G942:H943"/>
    <mergeCell ref="I942:I943"/>
    <mergeCell ref="J942:J943"/>
    <mergeCell ref="K942:L943"/>
    <mergeCell ref="M942:M943"/>
    <mergeCell ref="N942:N943"/>
    <mergeCell ref="A944:A946"/>
    <mergeCell ref="B944:B946"/>
    <mergeCell ref="C944:D946"/>
    <mergeCell ref="E944:E946"/>
    <mergeCell ref="F944:F946"/>
    <mergeCell ref="G944:H945"/>
    <mergeCell ref="I944:I946"/>
    <mergeCell ref="J944:J946"/>
    <mergeCell ref="K944:L946"/>
    <mergeCell ref="M944:M946"/>
    <mergeCell ref="N944:N946"/>
    <mergeCell ref="A938:A939"/>
    <mergeCell ref="B938:B939"/>
    <mergeCell ref="E938:E939"/>
    <mergeCell ref="F938:F939"/>
    <mergeCell ref="G938:H939"/>
    <mergeCell ref="I938:I939"/>
    <mergeCell ref="J938:J939"/>
    <mergeCell ref="K938:L939"/>
    <mergeCell ref="M938:M939"/>
    <mergeCell ref="N938:N939"/>
    <mergeCell ref="A940:A941"/>
    <mergeCell ref="B940:B941"/>
    <mergeCell ref="E940:E941"/>
    <mergeCell ref="F940:F941"/>
    <mergeCell ref="G940:H941"/>
    <mergeCell ref="I940:I941"/>
    <mergeCell ref="J940:J941"/>
    <mergeCell ref="K940:L941"/>
    <mergeCell ref="M940:M941"/>
    <mergeCell ref="N940:N941"/>
    <mergeCell ref="A934:A935"/>
    <mergeCell ref="B934:B935"/>
    <mergeCell ref="E934:E935"/>
    <mergeCell ref="F934:F935"/>
    <mergeCell ref="G934:H935"/>
    <mergeCell ref="I934:I935"/>
    <mergeCell ref="J934:J935"/>
    <mergeCell ref="K934:L935"/>
    <mergeCell ref="M934:M935"/>
    <mergeCell ref="N934:N935"/>
    <mergeCell ref="A936:A937"/>
    <mergeCell ref="B936:B937"/>
    <mergeCell ref="E936:E937"/>
    <mergeCell ref="F936:F937"/>
    <mergeCell ref="G936:H937"/>
    <mergeCell ref="I936:I937"/>
    <mergeCell ref="J936:J937"/>
    <mergeCell ref="K936:L937"/>
    <mergeCell ref="M936:M937"/>
    <mergeCell ref="N936:N937"/>
    <mergeCell ref="A930:A931"/>
    <mergeCell ref="B930:B931"/>
    <mergeCell ref="E930:E931"/>
    <mergeCell ref="F930:F931"/>
    <mergeCell ref="G930:H931"/>
    <mergeCell ref="I930:I931"/>
    <mergeCell ref="J930:J931"/>
    <mergeCell ref="K930:L931"/>
    <mergeCell ref="M930:M931"/>
    <mergeCell ref="N930:N931"/>
    <mergeCell ref="A932:A933"/>
    <mergeCell ref="B932:B933"/>
    <mergeCell ref="E932:E933"/>
    <mergeCell ref="F932:F933"/>
    <mergeCell ref="G932:H933"/>
    <mergeCell ref="I932:I933"/>
    <mergeCell ref="J932:J933"/>
    <mergeCell ref="K932:L933"/>
    <mergeCell ref="M932:M933"/>
    <mergeCell ref="N932:N933"/>
    <mergeCell ref="A926:A927"/>
    <mergeCell ref="B926:B927"/>
    <mergeCell ref="E926:E927"/>
    <mergeCell ref="F926:F927"/>
    <mergeCell ref="G926:H927"/>
    <mergeCell ref="I926:I927"/>
    <mergeCell ref="J926:J927"/>
    <mergeCell ref="K926:L927"/>
    <mergeCell ref="M926:M927"/>
    <mergeCell ref="N926:N927"/>
    <mergeCell ref="A928:A929"/>
    <mergeCell ref="B928:B929"/>
    <mergeCell ref="E928:E929"/>
    <mergeCell ref="F928:F929"/>
    <mergeCell ref="G928:H929"/>
    <mergeCell ref="I928:I929"/>
    <mergeCell ref="J928:J929"/>
    <mergeCell ref="K928:L929"/>
    <mergeCell ref="M928:M929"/>
    <mergeCell ref="N928:N929"/>
    <mergeCell ref="A922:A923"/>
    <mergeCell ref="B922:B923"/>
    <mergeCell ref="E922:E923"/>
    <mergeCell ref="F922:F923"/>
    <mergeCell ref="G922:H923"/>
    <mergeCell ref="I922:I923"/>
    <mergeCell ref="J922:J923"/>
    <mergeCell ref="K922:L923"/>
    <mergeCell ref="M922:M923"/>
    <mergeCell ref="N922:N923"/>
    <mergeCell ref="A924:A925"/>
    <mergeCell ref="B924:B925"/>
    <mergeCell ref="E924:E925"/>
    <mergeCell ref="F924:F925"/>
    <mergeCell ref="G924:H925"/>
    <mergeCell ref="I924:I925"/>
    <mergeCell ref="J924:J925"/>
    <mergeCell ref="K924:L925"/>
    <mergeCell ref="M924:M925"/>
    <mergeCell ref="N924:N925"/>
    <mergeCell ref="A918:A919"/>
    <mergeCell ref="B918:B919"/>
    <mergeCell ref="E918:E919"/>
    <mergeCell ref="F918:F919"/>
    <mergeCell ref="G918:H919"/>
    <mergeCell ref="I918:I919"/>
    <mergeCell ref="J918:J919"/>
    <mergeCell ref="K918:L919"/>
    <mergeCell ref="M918:M919"/>
    <mergeCell ref="N918:N919"/>
    <mergeCell ref="A920:A921"/>
    <mergeCell ref="B920:B921"/>
    <mergeCell ref="E920:E921"/>
    <mergeCell ref="F920:F921"/>
    <mergeCell ref="G920:H921"/>
    <mergeCell ref="I920:I921"/>
    <mergeCell ref="J920:J921"/>
    <mergeCell ref="K920:L921"/>
    <mergeCell ref="M920:M921"/>
    <mergeCell ref="N920:N921"/>
    <mergeCell ref="A914:A915"/>
    <mergeCell ref="B914:B915"/>
    <mergeCell ref="E914:E915"/>
    <mergeCell ref="F914:F915"/>
    <mergeCell ref="G914:H915"/>
    <mergeCell ref="I914:I915"/>
    <mergeCell ref="J914:J915"/>
    <mergeCell ref="K914:L915"/>
    <mergeCell ref="M914:M915"/>
    <mergeCell ref="N914:N915"/>
    <mergeCell ref="A916:A917"/>
    <mergeCell ref="B916:B917"/>
    <mergeCell ref="E916:E917"/>
    <mergeCell ref="F916:F917"/>
    <mergeCell ref="G916:H917"/>
    <mergeCell ref="I916:I917"/>
    <mergeCell ref="J916:J917"/>
    <mergeCell ref="K916:L917"/>
    <mergeCell ref="M916:M917"/>
    <mergeCell ref="N916:N917"/>
    <mergeCell ref="A910:A911"/>
    <mergeCell ref="B910:B911"/>
    <mergeCell ref="E910:E911"/>
    <mergeCell ref="F910:F911"/>
    <mergeCell ref="G910:H911"/>
    <mergeCell ref="I910:I911"/>
    <mergeCell ref="J910:J911"/>
    <mergeCell ref="K910:L911"/>
    <mergeCell ref="M910:M911"/>
    <mergeCell ref="N910:N911"/>
    <mergeCell ref="A912:A913"/>
    <mergeCell ref="B912:B913"/>
    <mergeCell ref="E912:E913"/>
    <mergeCell ref="F912:F913"/>
    <mergeCell ref="G912:H913"/>
    <mergeCell ref="I912:I913"/>
    <mergeCell ref="J912:J913"/>
    <mergeCell ref="K912:L913"/>
    <mergeCell ref="M912:M913"/>
    <mergeCell ref="N912:N913"/>
    <mergeCell ref="A906:A907"/>
    <mergeCell ref="B906:B907"/>
    <mergeCell ref="E906:E907"/>
    <mergeCell ref="F906:F907"/>
    <mergeCell ref="G906:H907"/>
    <mergeCell ref="I906:I907"/>
    <mergeCell ref="J906:J907"/>
    <mergeCell ref="K906:L907"/>
    <mergeCell ref="M906:M907"/>
    <mergeCell ref="N906:N907"/>
    <mergeCell ref="A908:A909"/>
    <mergeCell ref="B908:B909"/>
    <mergeCell ref="E908:E909"/>
    <mergeCell ref="F908:F909"/>
    <mergeCell ref="G908:H909"/>
    <mergeCell ref="I908:I909"/>
    <mergeCell ref="J908:J909"/>
    <mergeCell ref="K908:L909"/>
    <mergeCell ref="M908:M909"/>
    <mergeCell ref="N908:N909"/>
    <mergeCell ref="A902:A903"/>
    <mergeCell ref="B902:B903"/>
    <mergeCell ref="E902:E903"/>
    <mergeCell ref="F902:F903"/>
    <mergeCell ref="G902:H903"/>
    <mergeCell ref="I902:I903"/>
    <mergeCell ref="J902:J903"/>
    <mergeCell ref="K902:L903"/>
    <mergeCell ref="M902:M903"/>
    <mergeCell ref="N902:N903"/>
    <mergeCell ref="A904:A905"/>
    <mergeCell ref="B904:B905"/>
    <mergeCell ref="E904:E905"/>
    <mergeCell ref="F904:F905"/>
    <mergeCell ref="G904:H905"/>
    <mergeCell ref="I904:I905"/>
    <mergeCell ref="J904:J905"/>
    <mergeCell ref="K904:L905"/>
    <mergeCell ref="M904:M905"/>
    <mergeCell ref="N904:N905"/>
    <mergeCell ref="A898:A899"/>
    <mergeCell ref="B898:B899"/>
    <mergeCell ref="E898:E899"/>
    <mergeCell ref="F898:F899"/>
    <mergeCell ref="G898:H899"/>
    <mergeCell ref="I898:I899"/>
    <mergeCell ref="J898:J899"/>
    <mergeCell ref="K898:L899"/>
    <mergeCell ref="M898:M899"/>
    <mergeCell ref="N898:N899"/>
    <mergeCell ref="A900:A901"/>
    <mergeCell ref="B900:B901"/>
    <mergeCell ref="E900:E901"/>
    <mergeCell ref="F900:F901"/>
    <mergeCell ref="G900:H901"/>
    <mergeCell ref="I900:I901"/>
    <mergeCell ref="J900:J901"/>
    <mergeCell ref="K900:L901"/>
    <mergeCell ref="M900:M901"/>
    <mergeCell ref="N900:N901"/>
    <mergeCell ref="B894:B895"/>
    <mergeCell ref="E894:E895"/>
    <mergeCell ref="F894:F895"/>
    <mergeCell ref="G894:H895"/>
    <mergeCell ref="I894:I895"/>
    <mergeCell ref="J894:J895"/>
    <mergeCell ref="M894:M895"/>
    <mergeCell ref="N894:N895"/>
    <mergeCell ref="A896:A897"/>
    <mergeCell ref="B896:B897"/>
    <mergeCell ref="E896:E897"/>
    <mergeCell ref="F896:F897"/>
    <mergeCell ref="G896:H897"/>
    <mergeCell ref="I896:I897"/>
    <mergeCell ref="J896:J897"/>
    <mergeCell ref="K896:L897"/>
    <mergeCell ref="M896:M897"/>
    <mergeCell ref="N896:N897"/>
    <mergeCell ref="A885:N885"/>
    <mergeCell ref="A886:N886"/>
    <mergeCell ref="A887:N887"/>
    <mergeCell ref="A889:N889"/>
    <mergeCell ref="M881:M882"/>
    <mergeCell ref="N881:N882"/>
    <mergeCell ref="A883:N883"/>
    <mergeCell ref="A884:N884"/>
    <mergeCell ref="F891:F893"/>
    <mergeCell ref="G891:H892"/>
    <mergeCell ref="I891:I893"/>
    <mergeCell ref="J891:J893"/>
    <mergeCell ref="A891:A893"/>
    <mergeCell ref="B891:B893"/>
    <mergeCell ref="C891:D893"/>
    <mergeCell ref="E891:E893"/>
    <mergeCell ref="K891:L893"/>
    <mergeCell ref="M891:M893"/>
    <mergeCell ref="N891:N893"/>
    <mergeCell ref="O877:O878"/>
    <mergeCell ref="B879:B880"/>
    <mergeCell ref="C879:D880"/>
    <mergeCell ref="E879:E880"/>
    <mergeCell ref="F879:F880"/>
    <mergeCell ref="G879:H880"/>
    <mergeCell ref="I879:I880"/>
    <mergeCell ref="J879:J880"/>
    <mergeCell ref="M879:M880"/>
    <mergeCell ref="N879:N880"/>
    <mergeCell ref="A881:A882"/>
    <mergeCell ref="B881:B882"/>
    <mergeCell ref="C881:D882"/>
    <mergeCell ref="E881:E882"/>
    <mergeCell ref="F881:F882"/>
    <mergeCell ref="G881:H882"/>
    <mergeCell ref="I881:I882"/>
    <mergeCell ref="J881:J882"/>
    <mergeCell ref="A874:A875"/>
    <mergeCell ref="B874:B875"/>
    <mergeCell ref="E874:E875"/>
    <mergeCell ref="F874:F875"/>
    <mergeCell ref="G874:H875"/>
    <mergeCell ref="I874:I875"/>
    <mergeCell ref="J874:J875"/>
    <mergeCell ref="K874:L875"/>
    <mergeCell ref="M874:M875"/>
    <mergeCell ref="N874:N875"/>
    <mergeCell ref="A876:A878"/>
    <mergeCell ref="B876:B878"/>
    <mergeCell ref="C876:D878"/>
    <mergeCell ref="E876:E878"/>
    <mergeCell ref="F876:F878"/>
    <mergeCell ref="G876:H877"/>
    <mergeCell ref="I876:I878"/>
    <mergeCell ref="J876:J878"/>
    <mergeCell ref="K876:L878"/>
    <mergeCell ref="M876:M878"/>
    <mergeCell ref="N876:N878"/>
    <mergeCell ref="A870:A871"/>
    <mergeCell ref="B870:B871"/>
    <mergeCell ref="E870:E871"/>
    <mergeCell ref="F870:F871"/>
    <mergeCell ref="G870:H871"/>
    <mergeCell ref="I870:I871"/>
    <mergeCell ref="J870:J871"/>
    <mergeCell ref="K870:L871"/>
    <mergeCell ref="M870:M871"/>
    <mergeCell ref="N870:N871"/>
    <mergeCell ref="A872:A873"/>
    <mergeCell ref="B872:B873"/>
    <mergeCell ref="E872:E873"/>
    <mergeCell ref="F872:F873"/>
    <mergeCell ref="G872:H873"/>
    <mergeCell ref="I872:I873"/>
    <mergeCell ref="J872:J873"/>
    <mergeCell ref="K872:L873"/>
    <mergeCell ref="M872:M873"/>
    <mergeCell ref="N872:N873"/>
    <mergeCell ref="A866:A867"/>
    <mergeCell ref="B866:B867"/>
    <mergeCell ref="E866:E867"/>
    <mergeCell ref="F866:F867"/>
    <mergeCell ref="G866:H867"/>
    <mergeCell ref="I866:I867"/>
    <mergeCell ref="J866:J867"/>
    <mergeCell ref="K866:L867"/>
    <mergeCell ref="M866:M867"/>
    <mergeCell ref="N866:N867"/>
    <mergeCell ref="A868:A869"/>
    <mergeCell ref="B868:B869"/>
    <mergeCell ref="E868:E869"/>
    <mergeCell ref="F868:F869"/>
    <mergeCell ref="G868:H869"/>
    <mergeCell ref="I868:I869"/>
    <mergeCell ref="J868:J869"/>
    <mergeCell ref="K868:L869"/>
    <mergeCell ref="M868:M869"/>
    <mergeCell ref="N868:N869"/>
    <mergeCell ref="A862:A863"/>
    <mergeCell ref="B862:B863"/>
    <mergeCell ref="E862:E863"/>
    <mergeCell ref="F862:F863"/>
    <mergeCell ref="G862:H863"/>
    <mergeCell ref="I862:I863"/>
    <mergeCell ref="J862:J863"/>
    <mergeCell ref="K862:L863"/>
    <mergeCell ref="M862:M863"/>
    <mergeCell ref="N862:N863"/>
    <mergeCell ref="A864:A865"/>
    <mergeCell ref="B864:B865"/>
    <mergeCell ref="E864:E865"/>
    <mergeCell ref="F864:F865"/>
    <mergeCell ref="G864:H865"/>
    <mergeCell ref="I864:I865"/>
    <mergeCell ref="J864:J865"/>
    <mergeCell ref="K864:L865"/>
    <mergeCell ref="M864:M865"/>
    <mergeCell ref="N864:N865"/>
    <mergeCell ref="A858:A859"/>
    <mergeCell ref="B858:B859"/>
    <mergeCell ref="E858:E859"/>
    <mergeCell ref="F858:F859"/>
    <mergeCell ref="G858:H859"/>
    <mergeCell ref="I858:I859"/>
    <mergeCell ref="J858:J859"/>
    <mergeCell ref="K858:L859"/>
    <mergeCell ref="M858:M859"/>
    <mergeCell ref="N858:N859"/>
    <mergeCell ref="A860:A861"/>
    <mergeCell ref="B860:B861"/>
    <mergeCell ref="E860:E861"/>
    <mergeCell ref="F860:F861"/>
    <mergeCell ref="G860:H861"/>
    <mergeCell ref="I860:I861"/>
    <mergeCell ref="J860:J861"/>
    <mergeCell ref="K860:L861"/>
    <mergeCell ref="M860:M861"/>
    <mergeCell ref="N860:N861"/>
    <mergeCell ref="A854:A855"/>
    <mergeCell ref="B854:B855"/>
    <mergeCell ref="E854:E855"/>
    <mergeCell ref="F854:F855"/>
    <mergeCell ref="G854:H855"/>
    <mergeCell ref="I854:I855"/>
    <mergeCell ref="J854:J855"/>
    <mergeCell ref="K854:L855"/>
    <mergeCell ref="M854:M855"/>
    <mergeCell ref="N854:N855"/>
    <mergeCell ref="A856:A857"/>
    <mergeCell ref="B856:B857"/>
    <mergeCell ref="E856:E857"/>
    <mergeCell ref="F856:F857"/>
    <mergeCell ref="G856:H857"/>
    <mergeCell ref="I856:I857"/>
    <mergeCell ref="J856:J857"/>
    <mergeCell ref="K856:L857"/>
    <mergeCell ref="M856:M857"/>
    <mergeCell ref="N856:N857"/>
    <mergeCell ref="A850:A851"/>
    <mergeCell ref="B850:B851"/>
    <mergeCell ref="E850:E851"/>
    <mergeCell ref="F850:F851"/>
    <mergeCell ref="G850:H851"/>
    <mergeCell ref="I850:I851"/>
    <mergeCell ref="J850:J851"/>
    <mergeCell ref="K850:L851"/>
    <mergeCell ref="M850:M851"/>
    <mergeCell ref="N850:N851"/>
    <mergeCell ref="A852:A853"/>
    <mergeCell ref="B852:B853"/>
    <mergeCell ref="E852:E853"/>
    <mergeCell ref="F852:F853"/>
    <mergeCell ref="G852:H853"/>
    <mergeCell ref="I852:I853"/>
    <mergeCell ref="J852:J853"/>
    <mergeCell ref="K852:L853"/>
    <mergeCell ref="M852:M853"/>
    <mergeCell ref="N852:N853"/>
    <mergeCell ref="A846:A847"/>
    <mergeCell ref="B846:B847"/>
    <mergeCell ref="E846:E847"/>
    <mergeCell ref="F846:F847"/>
    <mergeCell ref="G846:H847"/>
    <mergeCell ref="I846:I847"/>
    <mergeCell ref="J846:J847"/>
    <mergeCell ref="K846:L847"/>
    <mergeCell ref="M846:M847"/>
    <mergeCell ref="N846:N847"/>
    <mergeCell ref="A848:A849"/>
    <mergeCell ref="B848:B849"/>
    <mergeCell ref="E848:E849"/>
    <mergeCell ref="F848:F849"/>
    <mergeCell ref="G848:H849"/>
    <mergeCell ref="I848:I849"/>
    <mergeCell ref="J848:J849"/>
    <mergeCell ref="K848:L849"/>
    <mergeCell ref="M848:M849"/>
    <mergeCell ref="N848:N849"/>
    <mergeCell ref="A842:A843"/>
    <mergeCell ref="B842:B843"/>
    <mergeCell ref="E842:E843"/>
    <mergeCell ref="F842:F843"/>
    <mergeCell ref="G842:H843"/>
    <mergeCell ref="I842:I843"/>
    <mergeCell ref="J842:J843"/>
    <mergeCell ref="K842:L843"/>
    <mergeCell ref="M842:M843"/>
    <mergeCell ref="N842:N843"/>
    <mergeCell ref="A844:A845"/>
    <mergeCell ref="B844:B845"/>
    <mergeCell ref="E844:E845"/>
    <mergeCell ref="F844:F845"/>
    <mergeCell ref="G844:H845"/>
    <mergeCell ref="I844:I845"/>
    <mergeCell ref="J844:J845"/>
    <mergeCell ref="K844:L845"/>
    <mergeCell ref="M844:M845"/>
    <mergeCell ref="N844:N845"/>
    <mergeCell ref="A838:A839"/>
    <mergeCell ref="B838:B839"/>
    <mergeCell ref="E838:E839"/>
    <mergeCell ref="F838:F839"/>
    <mergeCell ref="G838:H839"/>
    <mergeCell ref="I838:I839"/>
    <mergeCell ref="J838:J839"/>
    <mergeCell ref="K838:L839"/>
    <mergeCell ref="M838:M839"/>
    <mergeCell ref="N838:N839"/>
    <mergeCell ref="A840:A841"/>
    <mergeCell ref="B840:B841"/>
    <mergeCell ref="E840:E841"/>
    <mergeCell ref="F840:F841"/>
    <mergeCell ref="G840:H841"/>
    <mergeCell ref="I840:I841"/>
    <mergeCell ref="J840:J841"/>
    <mergeCell ref="K840:L841"/>
    <mergeCell ref="M840:M841"/>
    <mergeCell ref="N840:N841"/>
    <mergeCell ref="A834:A835"/>
    <mergeCell ref="B834:B835"/>
    <mergeCell ref="E834:E835"/>
    <mergeCell ref="F834:F835"/>
    <mergeCell ref="G834:H835"/>
    <mergeCell ref="I834:I835"/>
    <mergeCell ref="J834:J835"/>
    <mergeCell ref="K834:L835"/>
    <mergeCell ref="M834:M835"/>
    <mergeCell ref="N834:N835"/>
    <mergeCell ref="A836:A837"/>
    <mergeCell ref="B836:B837"/>
    <mergeCell ref="E836:E837"/>
    <mergeCell ref="F836:F837"/>
    <mergeCell ref="G836:H837"/>
    <mergeCell ref="I836:I837"/>
    <mergeCell ref="J836:J837"/>
    <mergeCell ref="K836:L837"/>
    <mergeCell ref="M836:M837"/>
    <mergeCell ref="N836:N837"/>
    <mergeCell ref="A830:A831"/>
    <mergeCell ref="B830:B831"/>
    <mergeCell ref="E830:E831"/>
    <mergeCell ref="F830:F831"/>
    <mergeCell ref="G830:H831"/>
    <mergeCell ref="I830:I831"/>
    <mergeCell ref="J830:J831"/>
    <mergeCell ref="K830:L831"/>
    <mergeCell ref="M830:M831"/>
    <mergeCell ref="N830:N831"/>
    <mergeCell ref="A832:A833"/>
    <mergeCell ref="B832:B833"/>
    <mergeCell ref="E832:E833"/>
    <mergeCell ref="F832:F833"/>
    <mergeCell ref="G832:H833"/>
    <mergeCell ref="I832:I833"/>
    <mergeCell ref="J832:J833"/>
    <mergeCell ref="K832:L833"/>
    <mergeCell ref="M832:M833"/>
    <mergeCell ref="N832:N833"/>
    <mergeCell ref="B826:B827"/>
    <mergeCell ref="E826:E827"/>
    <mergeCell ref="F826:F827"/>
    <mergeCell ref="G826:H827"/>
    <mergeCell ref="I826:I827"/>
    <mergeCell ref="J826:J827"/>
    <mergeCell ref="M826:M827"/>
    <mergeCell ref="N826:N827"/>
    <mergeCell ref="A828:A829"/>
    <mergeCell ref="B828:B829"/>
    <mergeCell ref="E828:E829"/>
    <mergeCell ref="F828:F829"/>
    <mergeCell ref="G828:H829"/>
    <mergeCell ref="I828:I829"/>
    <mergeCell ref="J828:J829"/>
    <mergeCell ref="K828:L829"/>
    <mergeCell ref="M828:M829"/>
    <mergeCell ref="N828:N829"/>
    <mergeCell ref="A817:N817"/>
    <mergeCell ref="A818:N818"/>
    <mergeCell ref="A819:N819"/>
    <mergeCell ref="A821:N821"/>
    <mergeCell ref="M813:M814"/>
    <mergeCell ref="N813:N814"/>
    <mergeCell ref="A815:N815"/>
    <mergeCell ref="A816:N816"/>
    <mergeCell ref="F823:F825"/>
    <mergeCell ref="G823:H824"/>
    <mergeCell ref="I823:I825"/>
    <mergeCell ref="J823:J825"/>
    <mergeCell ref="A823:A825"/>
    <mergeCell ref="B823:B825"/>
    <mergeCell ref="C823:D825"/>
    <mergeCell ref="E823:E825"/>
    <mergeCell ref="K823:L825"/>
    <mergeCell ref="M823:M825"/>
    <mergeCell ref="N823:N825"/>
    <mergeCell ref="O809:O810"/>
    <mergeCell ref="B811:B812"/>
    <mergeCell ref="C811:D812"/>
    <mergeCell ref="E811:E812"/>
    <mergeCell ref="F811:F812"/>
    <mergeCell ref="G811:H812"/>
    <mergeCell ref="I811:I812"/>
    <mergeCell ref="J811:J812"/>
    <mergeCell ref="M811:M812"/>
    <mergeCell ref="N811:N812"/>
    <mergeCell ref="A813:A814"/>
    <mergeCell ref="B813:B814"/>
    <mergeCell ref="C813:D814"/>
    <mergeCell ref="E813:E814"/>
    <mergeCell ref="F813:F814"/>
    <mergeCell ref="G813:H814"/>
    <mergeCell ref="I813:I814"/>
    <mergeCell ref="J813:J814"/>
    <mergeCell ref="A806:A807"/>
    <mergeCell ref="B806:B807"/>
    <mergeCell ref="E806:E807"/>
    <mergeCell ref="F806:F807"/>
    <mergeCell ref="G806:H807"/>
    <mergeCell ref="I806:I807"/>
    <mergeCell ref="J806:J807"/>
    <mergeCell ref="K806:L807"/>
    <mergeCell ref="M806:M807"/>
    <mergeCell ref="N806:N807"/>
    <mergeCell ref="A808:A810"/>
    <mergeCell ref="B808:B810"/>
    <mergeCell ref="C808:D810"/>
    <mergeCell ref="E808:E810"/>
    <mergeCell ref="F808:F810"/>
    <mergeCell ref="G808:H809"/>
    <mergeCell ref="I808:I810"/>
    <mergeCell ref="J808:J810"/>
    <mergeCell ref="K808:L810"/>
    <mergeCell ref="M808:M810"/>
    <mergeCell ref="N808:N810"/>
    <mergeCell ref="A802:A803"/>
    <mergeCell ref="B802:B803"/>
    <mergeCell ref="E802:E803"/>
    <mergeCell ref="F802:F803"/>
    <mergeCell ref="G802:H803"/>
    <mergeCell ref="I802:I803"/>
    <mergeCell ref="J802:J803"/>
    <mergeCell ref="K802:L803"/>
    <mergeCell ref="M802:M803"/>
    <mergeCell ref="N802:N803"/>
    <mergeCell ref="A804:A805"/>
    <mergeCell ref="B804:B805"/>
    <mergeCell ref="E804:E805"/>
    <mergeCell ref="F804:F805"/>
    <mergeCell ref="G804:H805"/>
    <mergeCell ref="I804:I805"/>
    <mergeCell ref="J804:J805"/>
    <mergeCell ref="K804:L805"/>
    <mergeCell ref="M804:M805"/>
    <mergeCell ref="N804:N805"/>
    <mergeCell ref="A798:A799"/>
    <mergeCell ref="B798:B799"/>
    <mergeCell ref="E798:E799"/>
    <mergeCell ref="F798:F799"/>
    <mergeCell ref="G798:H799"/>
    <mergeCell ref="I798:I799"/>
    <mergeCell ref="J798:J799"/>
    <mergeCell ref="K798:L799"/>
    <mergeCell ref="M798:M799"/>
    <mergeCell ref="N798:N799"/>
    <mergeCell ref="A800:A801"/>
    <mergeCell ref="B800:B801"/>
    <mergeCell ref="E800:E801"/>
    <mergeCell ref="F800:F801"/>
    <mergeCell ref="G800:H801"/>
    <mergeCell ref="I800:I801"/>
    <mergeCell ref="J800:J801"/>
    <mergeCell ref="K800:L801"/>
    <mergeCell ref="M800:M801"/>
    <mergeCell ref="N800:N801"/>
    <mergeCell ref="A794:A795"/>
    <mergeCell ref="B794:B795"/>
    <mergeCell ref="E794:E795"/>
    <mergeCell ref="F794:F795"/>
    <mergeCell ref="G794:H795"/>
    <mergeCell ref="I794:I795"/>
    <mergeCell ref="J794:J795"/>
    <mergeCell ref="K794:L795"/>
    <mergeCell ref="M794:M795"/>
    <mergeCell ref="N794:N795"/>
    <mergeCell ref="A796:A797"/>
    <mergeCell ref="B796:B797"/>
    <mergeCell ref="E796:E797"/>
    <mergeCell ref="F796:F797"/>
    <mergeCell ref="G796:H797"/>
    <mergeCell ref="I796:I797"/>
    <mergeCell ref="J796:J797"/>
    <mergeCell ref="K796:L797"/>
    <mergeCell ref="M796:M797"/>
    <mergeCell ref="N796:N797"/>
    <mergeCell ref="A790:A791"/>
    <mergeCell ref="B790:B791"/>
    <mergeCell ref="E790:E791"/>
    <mergeCell ref="F790:F791"/>
    <mergeCell ref="G790:H791"/>
    <mergeCell ref="I790:I791"/>
    <mergeCell ref="J790:J791"/>
    <mergeCell ref="K790:L791"/>
    <mergeCell ref="M790:M791"/>
    <mergeCell ref="N790:N791"/>
    <mergeCell ref="A792:A793"/>
    <mergeCell ref="B792:B793"/>
    <mergeCell ref="E792:E793"/>
    <mergeCell ref="F792:F793"/>
    <mergeCell ref="G792:H793"/>
    <mergeCell ref="I792:I793"/>
    <mergeCell ref="J792:J793"/>
    <mergeCell ref="K792:L793"/>
    <mergeCell ref="M792:M793"/>
    <mergeCell ref="N792:N793"/>
    <mergeCell ref="A786:A787"/>
    <mergeCell ref="B786:B787"/>
    <mergeCell ref="E786:E787"/>
    <mergeCell ref="F786:F787"/>
    <mergeCell ref="G786:H787"/>
    <mergeCell ref="I786:I787"/>
    <mergeCell ref="J786:J787"/>
    <mergeCell ref="K786:L787"/>
    <mergeCell ref="M786:M787"/>
    <mergeCell ref="N786:N787"/>
    <mergeCell ref="A788:A789"/>
    <mergeCell ref="B788:B789"/>
    <mergeCell ref="E788:E789"/>
    <mergeCell ref="F788:F789"/>
    <mergeCell ref="G788:H789"/>
    <mergeCell ref="I788:I789"/>
    <mergeCell ref="J788:J789"/>
    <mergeCell ref="K788:L789"/>
    <mergeCell ref="M788:M789"/>
    <mergeCell ref="N788:N789"/>
    <mergeCell ref="A782:A783"/>
    <mergeCell ref="B782:B783"/>
    <mergeCell ref="E782:E783"/>
    <mergeCell ref="F782:F783"/>
    <mergeCell ref="G782:H783"/>
    <mergeCell ref="I782:I783"/>
    <mergeCell ref="J782:J783"/>
    <mergeCell ref="K782:L783"/>
    <mergeCell ref="M782:M783"/>
    <mergeCell ref="N782:N783"/>
    <mergeCell ref="A784:A785"/>
    <mergeCell ref="B784:B785"/>
    <mergeCell ref="E784:E785"/>
    <mergeCell ref="F784:F785"/>
    <mergeCell ref="G784:H785"/>
    <mergeCell ref="I784:I785"/>
    <mergeCell ref="J784:J785"/>
    <mergeCell ref="K784:L785"/>
    <mergeCell ref="M784:M785"/>
    <mergeCell ref="N784:N785"/>
    <mergeCell ref="A778:A779"/>
    <mergeCell ref="B778:B779"/>
    <mergeCell ref="E778:E779"/>
    <mergeCell ref="F778:F779"/>
    <mergeCell ref="G778:H779"/>
    <mergeCell ref="I778:I779"/>
    <mergeCell ref="J778:J779"/>
    <mergeCell ref="K778:L779"/>
    <mergeCell ref="M778:M779"/>
    <mergeCell ref="N778:N779"/>
    <mergeCell ref="A780:A781"/>
    <mergeCell ref="B780:B781"/>
    <mergeCell ref="E780:E781"/>
    <mergeCell ref="F780:F781"/>
    <mergeCell ref="G780:H781"/>
    <mergeCell ref="I780:I781"/>
    <mergeCell ref="J780:J781"/>
    <mergeCell ref="K780:L781"/>
    <mergeCell ref="M780:M781"/>
    <mergeCell ref="N780:N781"/>
    <mergeCell ref="A774:A775"/>
    <mergeCell ref="B774:B775"/>
    <mergeCell ref="E774:E775"/>
    <mergeCell ref="F774:F775"/>
    <mergeCell ref="G774:H775"/>
    <mergeCell ref="I774:I775"/>
    <mergeCell ref="J774:J775"/>
    <mergeCell ref="K774:L775"/>
    <mergeCell ref="M774:M775"/>
    <mergeCell ref="N774:N775"/>
    <mergeCell ref="A776:A777"/>
    <mergeCell ref="B776:B777"/>
    <mergeCell ref="E776:E777"/>
    <mergeCell ref="F776:F777"/>
    <mergeCell ref="G776:H777"/>
    <mergeCell ref="I776:I777"/>
    <mergeCell ref="J776:J777"/>
    <mergeCell ref="K776:L777"/>
    <mergeCell ref="M776:M777"/>
    <mergeCell ref="N776:N777"/>
    <mergeCell ref="A770:A771"/>
    <mergeCell ref="B770:B771"/>
    <mergeCell ref="E770:E771"/>
    <mergeCell ref="F770:F771"/>
    <mergeCell ref="G770:H771"/>
    <mergeCell ref="I770:I771"/>
    <mergeCell ref="J770:J771"/>
    <mergeCell ref="K770:L771"/>
    <mergeCell ref="M770:M771"/>
    <mergeCell ref="N770:N771"/>
    <mergeCell ref="A772:A773"/>
    <mergeCell ref="B772:B773"/>
    <mergeCell ref="E772:E773"/>
    <mergeCell ref="F772:F773"/>
    <mergeCell ref="G772:H773"/>
    <mergeCell ref="I772:I773"/>
    <mergeCell ref="J772:J773"/>
    <mergeCell ref="K772:L773"/>
    <mergeCell ref="M772:M773"/>
    <mergeCell ref="N772:N773"/>
    <mergeCell ref="A766:A767"/>
    <mergeCell ref="B766:B767"/>
    <mergeCell ref="E766:E767"/>
    <mergeCell ref="F766:F767"/>
    <mergeCell ref="G766:H767"/>
    <mergeCell ref="I766:I767"/>
    <mergeCell ref="J766:J767"/>
    <mergeCell ref="K766:L767"/>
    <mergeCell ref="M766:M767"/>
    <mergeCell ref="N766:N767"/>
    <mergeCell ref="A768:A769"/>
    <mergeCell ref="B768:B769"/>
    <mergeCell ref="E768:E769"/>
    <mergeCell ref="F768:F769"/>
    <mergeCell ref="G768:H769"/>
    <mergeCell ref="I768:I769"/>
    <mergeCell ref="J768:J769"/>
    <mergeCell ref="K768:L769"/>
    <mergeCell ref="M768:M769"/>
    <mergeCell ref="N768:N769"/>
    <mergeCell ref="A762:A763"/>
    <mergeCell ref="B762:B763"/>
    <mergeCell ref="E762:E763"/>
    <mergeCell ref="F762:F763"/>
    <mergeCell ref="G762:H763"/>
    <mergeCell ref="I762:I763"/>
    <mergeCell ref="J762:J763"/>
    <mergeCell ref="K762:L763"/>
    <mergeCell ref="M762:M763"/>
    <mergeCell ref="N762:N763"/>
    <mergeCell ref="A764:A765"/>
    <mergeCell ref="B764:B765"/>
    <mergeCell ref="E764:E765"/>
    <mergeCell ref="F764:F765"/>
    <mergeCell ref="G764:H765"/>
    <mergeCell ref="I764:I765"/>
    <mergeCell ref="J764:J765"/>
    <mergeCell ref="K764:L765"/>
    <mergeCell ref="M764:M765"/>
    <mergeCell ref="N764:N765"/>
    <mergeCell ref="B758:B759"/>
    <mergeCell ref="E758:E759"/>
    <mergeCell ref="F758:F759"/>
    <mergeCell ref="G758:H759"/>
    <mergeCell ref="I758:I759"/>
    <mergeCell ref="J758:J759"/>
    <mergeCell ref="M758:M759"/>
    <mergeCell ref="N758:N759"/>
    <mergeCell ref="A760:A761"/>
    <mergeCell ref="B760:B761"/>
    <mergeCell ref="E760:E761"/>
    <mergeCell ref="F760:F761"/>
    <mergeCell ref="G760:H761"/>
    <mergeCell ref="I760:I761"/>
    <mergeCell ref="J760:J761"/>
    <mergeCell ref="K760:L761"/>
    <mergeCell ref="M760:M761"/>
    <mergeCell ref="N760:N761"/>
    <mergeCell ref="A749:N749"/>
    <mergeCell ref="A750:N750"/>
    <mergeCell ref="A751:N751"/>
    <mergeCell ref="A753:N753"/>
    <mergeCell ref="M745:M746"/>
    <mergeCell ref="N745:N746"/>
    <mergeCell ref="A747:N747"/>
    <mergeCell ref="A748:N748"/>
    <mergeCell ref="F755:F757"/>
    <mergeCell ref="G755:H756"/>
    <mergeCell ref="I755:I757"/>
    <mergeCell ref="J755:J757"/>
    <mergeCell ref="A755:A757"/>
    <mergeCell ref="B755:B757"/>
    <mergeCell ref="C755:D757"/>
    <mergeCell ref="E755:E757"/>
    <mergeCell ref="K755:L757"/>
    <mergeCell ref="M755:M757"/>
    <mergeCell ref="N755:N757"/>
    <mergeCell ref="O741:O742"/>
    <mergeCell ref="B743:B744"/>
    <mergeCell ref="C743:D744"/>
    <mergeCell ref="E743:E744"/>
    <mergeCell ref="F743:F744"/>
    <mergeCell ref="G743:H744"/>
    <mergeCell ref="I743:I744"/>
    <mergeCell ref="J743:J744"/>
    <mergeCell ref="M743:M744"/>
    <mergeCell ref="N743:N744"/>
    <mergeCell ref="A745:A746"/>
    <mergeCell ref="B745:B746"/>
    <mergeCell ref="C745:D746"/>
    <mergeCell ref="E745:E746"/>
    <mergeCell ref="F745:F746"/>
    <mergeCell ref="G745:H746"/>
    <mergeCell ref="I745:I746"/>
    <mergeCell ref="J745:J746"/>
    <mergeCell ref="A738:A739"/>
    <mergeCell ref="B738:B739"/>
    <mergeCell ref="E738:E739"/>
    <mergeCell ref="F738:F739"/>
    <mergeCell ref="G738:H739"/>
    <mergeCell ref="I738:I739"/>
    <mergeCell ref="J738:J739"/>
    <mergeCell ref="K738:L739"/>
    <mergeCell ref="M738:M739"/>
    <mergeCell ref="N738:N739"/>
    <mergeCell ref="A740:A742"/>
    <mergeCell ref="B740:B742"/>
    <mergeCell ref="C740:D742"/>
    <mergeCell ref="E740:E742"/>
    <mergeCell ref="F740:F742"/>
    <mergeCell ref="G740:H741"/>
    <mergeCell ref="I740:I742"/>
    <mergeCell ref="J740:J742"/>
    <mergeCell ref="K740:L742"/>
    <mergeCell ref="M740:M742"/>
    <mergeCell ref="N740:N742"/>
    <mergeCell ref="A734:A735"/>
    <mergeCell ref="B734:B735"/>
    <mergeCell ref="E734:E735"/>
    <mergeCell ref="F734:F735"/>
    <mergeCell ref="G734:H735"/>
    <mergeCell ref="I734:I735"/>
    <mergeCell ref="J734:J735"/>
    <mergeCell ref="K734:L735"/>
    <mergeCell ref="M734:M735"/>
    <mergeCell ref="N734:N735"/>
    <mergeCell ref="A736:A737"/>
    <mergeCell ref="B736:B737"/>
    <mergeCell ref="E736:E737"/>
    <mergeCell ref="F736:F737"/>
    <mergeCell ref="G736:H737"/>
    <mergeCell ref="I736:I737"/>
    <mergeCell ref="J736:J737"/>
    <mergeCell ref="K736:L737"/>
    <mergeCell ref="M736:M737"/>
    <mergeCell ref="N736:N737"/>
    <mergeCell ref="A730:A731"/>
    <mergeCell ref="B730:B731"/>
    <mergeCell ref="E730:E731"/>
    <mergeCell ref="F730:F731"/>
    <mergeCell ref="G730:H731"/>
    <mergeCell ref="I730:I731"/>
    <mergeCell ref="J730:J731"/>
    <mergeCell ref="K730:L731"/>
    <mergeCell ref="M730:M731"/>
    <mergeCell ref="N730:N731"/>
    <mergeCell ref="A732:A733"/>
    <mergeCell ref="B732:B733"/>
    <mergeCell ref="E732:E733"/>
    <mergeCell ref="F732:F733"/>
    <mergeCell ref="G732:H733"/>
    <mergeCell ref="I732:I733"/>
    <mergeCell ref="J732:J733"/>
    <mergeCell ref="K732:L733"/>
    <mergeCell ref="M732:M733"/>
    <mergeCell ref="N732:N733"/>
    <mergeCell ref="A726:A727"/>
    <mergeCell ref="B726:B727"/>
    <mergeCell ref="E726:E727"/>
    <mergeCell ref="F726:F727"/>
    <mergeCell ref="G726:H727"/>
    <mergeCell ref="I726:I727"/>
    <mergeCell ref="J726:J727"/>
    <mergeCell ref="K726:L727"/>
    <mergeCell ref="M726:M727"/>
    <mergeCell ref="N726:N727"/>
    <mergeCell ref="A728:A729"/>
    <mergeCell ref="B728:B729"/>
    <mergeCell ref="E728:E729"/>
    <mergeCell ref="F728:F729"/>
    <mergeCell ref="G728:H729"/>
    <mergeCell ref="I728:I729"/>
    <mergeCell ref="J728:J729"/>
    <mergeCell ref="K728:L729"/>
    <mergeCell ref="M728:M729"/>
    <mergeCell ref="N728:N729"/>
    <mergeCell ref="A722:A723"/>
    <mergeCell ref="B722:B723"/>
    <mergeCell ref="E722:E723"/>
    <mergeCell ref="F722:F723"/>
    <mergeCell ref="G722:H723"/>
    <mergeCell ref="I722:I723"/>
    <mergeCell ref="J722:J723"/>
    <mergeCell ref="K722:L723"/>
    <mergeCell ref="M722:M723"/>
    <mergeCell ref="N722:N723"/>
    <mergeCell ref="A724:A725"/>
    <mergeCell ref="B724:B725"/>
    <mergeCell ref="E724:E725"/>
    <mergeCell ref="F724:F725"/>
    <mergeCell ref="G724:H725"/>
    <mergeCell ref="I724:I725"/>
    <mergeCell ref="J724:J725"/>
    <mergeCell ref="K724:L725"/>
    <mergeCell ref="M724:M725"/>
    <mergeCell ref="N724:N725"/>
    <mergeCell ref="A718:A719"/>
    <mergeCell ref="B718:B719"/>
    <mergeCell ref="E718:E719"/>
    <mergeCell ref="F718:F719"/>
    <mergeCell ref="G718:H719"/>
    <mergeCell ref="I718:I719"/>
    <mergeCell ref="J718:J719"/>
    <mergeCell ref="K718:L719"/>
    <mergeCell ref="M718:M719"/>
    <mergeCell ref="N718:N719"/>
    <mergeCell ref="A720:A721"/>
    <mergeCell ref="B720:B721"/>
    <mergeCell ref="E720:E721"/>
    <mergeCell ref="F720:F721"/>
    <mergeCell ref="G720:H721"/>
    <mergeCell ref="I720:I721"/>
    <mergeCell ref="J720:J721"/>
    <mergeCell ref="K720:L721"/>
    <mergeCell ref="M720:M721"/>
    <mergeCell ref="N720:N721"/>
    <mergeCell ref="A714:A715"/>
    <mergeCell ref="B714:B715"/>
    <mergeCell ref="E714:E715"/>
    <mergeCell ref="F714:F715"/>
    <mergeCell ref="G714:H715"/>
    <mergeCell ref="I714:I715"/>
    <mergeCell ref="J714:J715"/>
    <mergeCell ref="K714:L715"/>
    <mergeCell ref="M714:M715"/>
    <mergeCell ref="N714:N715"/>
    <mergeCell ref="A716:A717"/>
    <mergeCell ref="B716:B717"/>
    <mergeCell ref="E716:E717"/>
    <mergeCell ref="F716:F717"/>
    <mergeCell ref="G716:H717"/>
    <mergeCell ref="I716:I717"/>
    <mergeCell ref="J716:J717"/>
    <mergeCell ref="K716:L717"/>
    <mergeCell ref="M716:M717"/>
    <mergeCell ref="N716:N717"/>
    <mergeCell ref="A710:A711"/>
    <mergeCell ref="B710:B711"/>
    <mergeCell ref="E710:E711"/>
    <mergeCell ref="F710:F711"/>
    <mergeCell ref="G710:H711"/>
    <mergeCell ref="I710:I711"/>
    <mergeCell ref="J710:J711"/>
    <mergeCell ref="K710:L711"/>
    <mergeCell ref="M710:M711"/>
    <mergeCell ref="N710:N711"/>
    <mergeCell ref="A712:A713"/>
    <mergeCell ref="B712:B713"/>
    <mergeCell ref="E712:E713"/>
    <mergeCell ref="F712:F713"/>
    <mergeCell ref="G712:H713"/>
    <mergeCell ref="I712:I713"/>
    <mergeCell ref="J712:J713"/>
    <mergeCell ref="K712:L713"/>
    <mergeCell ref="M712:M713"/>
    <mergeCell ref="N712:N713"/>
    <mergeCell ref="A706:A707"/>
    <mergeCell ref="B706:B707"/>
    <mergeCell ref="E706:E707"/>
    <mergeCell ref="F706:F707"/>
    <mergeCell ref="G706:H707"/>
    <mergeCell ref="I706:I707"/>
    <mergeCell ref="J706:J707"/>
    <mergeCell ref="K706:L707"/>
    <mergeCell ref="M706:M707"/>
    <mergeCell ref="N706:N707"/>
    <mergeCell ref="A708:A709"/>
    <mergeCell ref="B708:B709"/>
    <mergeCell ref="E708:E709"/>
    <mergeCell ref="F708:F709"/>
    <mergeCell ref="G708:H709"/>
    <mergeCell ref="I708:I709"/>
    <mergeCell ref="J708:J709"/>
    <mergeCell ref="K708:L709"/>
    <mergeCell ref="M708:M709"/>
    <mergeCell ref="N708:N709"/>
    <mergeCell ref="A702:A703"/>
    <mergeCell ref="B702:B703"/>
    <mergeCell ref="E702:E703"/>
    <mergeCell ref="F702:F703"/>
    <mergeCell ref="G702:H703"/>
    <mergeCell ref="I702:I703"/>
    <mergeCell ref="J702:J703"/>
    <mergeCell ref="K702:L703"/>
    <mergeCell ref="M702:M703"/>
    <mergeCell ref="N702:N703"/>
    <mergeCell ref="A704:A705"/>
    <mergeCell ref="B704:B705"/>
    <mergeCell ref="E704:E705"/>
    <mergeCell ref="F704:F705"/>
    <mergeCell ref="G704:H705"/>
    <mergeCell ref="I704:I705"/>
    <mergeCell ref="J704:J705"/>
    <mergeCell ref="K704:L705"/>
    <mergeCell ref="M704:M705"/>
    <mergeCell ref="N704:N705"/>
    <mergeCell ref="A698:A699"/>
    <mergeCell ref="B698:B699"/>
    <mergeCell ref="E698:E699"/>
    <mergeCell ref="F698:F699"/>
    <mergeCell ref="G698:H699"/>
    <mergeCell ref="I698:I699"/>
    <mergeCell ref="J698:J699"/>
    <mergeCell ref="K698:L699"/>
    <mergeCell ref="M698:M699"/>
    <mergeCell ref="N698:N699"/>
    <mergeCell ref="A700:A701"/>
    <mergeCell ref="B700:B701"/>
    <mergeCell ref="E700:E701"/>
    <mergeCell ref="F700:F701"/>
    <mergeCell ref="G700:H701"/>
    <mergeCell ref="I700:I701"/>
    <mergeCell ref="J700:J701"/>
    <mergeCell ref="K700:L701"/>
    <mergeCell ref="M700:M701"/>
    <mergeCell ref="N700:N701"/>
    <mergeCell ref="A694:A695"/>
    <mergeCell ref="B694:B695"/>
    <mergeCell ref="E694:E695"/>
    <mergeCell ref="F694:F695"/>
    <mergeCell ref="G694:H695"/>
    <mergeCell ref="I694:I695"/>
    <mergeCell ref="J694:J695"/>
    <mergeCell ref="K694:L695"/>
    <mergeCell ref="M694:M695"/>
    <mergeCell ref="N694:N695"/>
    <mergeCell ref="A696:A697"/>
    <mergeCell ref="B696:B697"/>
    <mergeCell ref="E696:E697"/>
    <mergeCell ref="F696:F697"/>
    <mergeCell ref="G696:H697"/>
    <mergeCell ref="I696:I697"/>
    <mergeCell ref="J696:J697"/>
    <mergeCell ref="K696:L697"/>
    <mergeCell ref="M696:M697"/>
    <mergeCell ref="N696:N697"/>
    <mergeCell ref="B690:B691"/>
    <mergeCell ref="E690:E691"/>
    <mergeCell ref="F690:F691"/>
    <mergeCell ref="G690:H691"/>
    <mergeCell ref="I690:I691"/>
    <mergeCell ref="J690:J691"/>
    <mergeCell ref="M690:M691"/>
    <mergeCell ref="N690:N691"/>
    <mergeCell ref="A692:A693"/>
    <mergeCell ref="B692:B693"/>
    <mergeCell ref="E692:E693"/>
    <mergeCell ref="F692:F693"/>
    <mergeCell ref="G692:H693"/>
    <mergeCell ref="I692:I693"/>
    <mergeCell ref="J692:J693"/>
    <mergeCell ref="K692:L693"/>
    <mergeCell ref="M692:M693"/>
    <mergeCell ref="N692:N693"/>
    <mergeCell ref="A681:N681"/>
    <mergeCell ref="A682:N682"/>
    <mergeCell ref="A683:N683"/>
    <mergeCell ref="A685:N685"/>
    <mergeCell ref="M677:M678"/>
    <mergeCell ref="N677:N678"/>
    <mergeCell ref="A679:N679"/>
    <mergeCell ref="A680:N680"/>
    <mergeCell ref="F687:F689"/>
    <mergeCell ref="G687:H688"/>
    <mergeCell ref="I687:I689"/>
    <mergeCell ref="J687:J689"/>
    <mergeCell ref="A687:A689"/>
    <mergeCell ref="B687:B689"/>
    <mergeCell ref="C687:D689"/>
    <mergeCell ref="E687:E689"/>
    <mergeCell ref="K687:L689"/>
    <mergeCell ref="M687:M689"/>
    <mergeCell ref="N687:N689"/>
    <mergeCell ref="O673:O674"/>
    <mergeCell ref="B675:B676"/>
    <mergeCell ref="C675:D676"/>
    <mergeCell ref="E675:E676"/>
    <mergeCell ref="F675:F676"/>
    <mergeCell ref="G675:H676"/>
    <mergeCell ref="I675:I676"/>
    <mergeCell ref="J675:J676"/>
    <mergeCell ref="M675:M676"/>
    <mergeCell ref="N675:N676"/>
    <mergeCell ref="A677:A678"/>
    <mergeCell ref="B677:B678"/>
    <mergeCell ref="C677:D678"/>
    <mergeCell ref="E677:E678"/>
    <mergeCell ref="F677:F678"/>
    <mergeCell ref="G677:H678"/>
    <mergeCell ref="I677:I678"/>
    <mergeCell ref="J677:J678"/>
    <mergeCell ref="A670:A671"/>
    <mergeCell ref="B670:B671"/>
    <mergeCell ref="E670:E671"/>
    <mergeCell ref="F670:F671"/>
    <mergeCell ref="G670:H671"/>
    <mergeCell ref="I670:I671"/>
    <mergeCell ref="J670:J671"/>
    <mergeCell ref="K670:L671"/>
    <mergeCell ref="M670:M671"/>
    <mergeCell ref="N670:N671"/>
    <mergeCell ref="A672:A674"/>
    <mergeCell ref="B672:B674"/>
    <mergeCell ref="C672:D674"/>
    <mergeCell ref="E672:E674"/>
    <mergeCell ref="F672:F674"/>
    <mergeCell ref="G672:H673"/>
    <mergeCell ref="I672:I674"/>
    <mergeCell ref="J672:J674"/>
    <mergeCell ref="K672:L674"/>
    <mergeCell ref="M672:M674"/>
    <mergeCell ref="N672:N674"/>
    <mergeCell ref="A666:A667"/>
    <mergeCell ref="B666:B667"/>
    <mergeCell ref="E666:E667"/>
    <mergeCell ref="F666:F667"/>
    <mergeCell ref="G666:H667"/>
    <mergeCell ref="I666:I667"/>
    <mergeCell ref="J666:J667"/>
    <mergeCell ref="K666:L667"/>
    <mergeCell ref="M666:M667"/>
    <mergeCell ref="N666:N667"/>
    <mergeCell ref="A668:A669"/>
    <mergeCell ref="B668:B669"/>
    <mergeCell ref="E668:E669"/>
    <mergeCell ref="F668:F669"/>
    <mergeCell ref="G668:H669"/>
    <mergeCell ref="I668:I669"/>
    <mergeCell ref="J668:J669"/>
    <mergeCell ref="K668:L669"/>
    <mergeCell ref="M668:M669"/>
    <mergeCell ref="N668:N669"/>
    <mergeCell ref="A662:A663"/>
    <mergeCell ref="B662:B663"/>
    <mergeCell ref="E662:E663"/>
    <mergeCell ref="F662:F663"/>
    <mergeCell ref="G662:H663"/>
    <mergeCell ref="I662:I663"/>
    <mergeCell ref="J662:J663"/>
    <mergeCell ref="K662:L663"/>
    <mergeCell ref="M662:M663"/>
    <mergeCell ref="N662:N663"/>
    <mergeCell ref="A664:A665"/>
    <mergeCell ref="B664:B665"/>
    <mergeCell ref="E664:E665"/>
    <mergeCell ref="F664:F665"/>
    <mergeCell ref="G664:H665"/>
    <mergeCell ref="I664:I665"/>
    <mergeCell ref="J664:J665"/>
    <mergeCell ref="K664:L665"/>
    <mergeCell ref="M664:M665"/>
    <mergeCell ref="N664:N665"/>
    <mergeCell ref="A658:A659"/>
    <mergeCell ref="B658:B659"/>
    <mergeCell ref="E658:E659"/>
    <mergeCell ref="F658:F659"/>
    <mergeCell ref="G658:H659"/>
    <mergeCell ref="I658:I659"/>
    <mergeCell ref="J658:J659"/>
    <mergeCell ref="K658:L659"/>
    <mergeCell ref="M658:M659"/>
    <mergeCell ref="N658:N659"/>
    <mergeCell ref="A660:A661"/>
    <mergeCell ref="B660:B661"/>
    <mergeCell ref="E660:E661"/>
    <mergeCell ref="F660:F661"/>
    <mergeCell ref="G660:H661"/>
    <mergeCell ref="I660:I661"/>
    <mergeCell ref="J660:J661"/>
    <mergeCell ref="K660:L661"/>
    <mergeCell ref="M660:M661"/>
    <mergeCell ref="N660:N661"/>
    <mergeCell ref="A654:A655"/>
    <mergeCell ref="B654:B655"/>
    <mergeCell ref="E654:E655"/>
    <mergeCell ref="F654:F655"/>
    <mergeCell ref="G654:H655"/>
    <mergeCell ref="I654:I655"/>
    <mergeCell ref="J654:J655"/>
    <mergeCell ref="K654:L655"/>
    <mergeCell ref="M654:M655"/>
    <mergeCell ref="N654:N655"/>
    <mergeCell ref="A656:A657"/>
    <mergeCell ref="B656:B657"/>
    <mergeCell ref="E656:E657"/>
    <mergeCell ref="F656:F657"/>
    <mergeCell ref="G656:H657"/>
    <mergeCell ref="I656:I657"/>
    <mergeCell ref="J656:J657"/>
    <mergeCell ref="K656:L657"/>
    <mergeCell ref="M656:M657"/>
    <mergeCell ref="N656:N657"/>
    <mergeCell ref="A650:A651"/>
    <mergeCell ref="B650:B651"/>
    <mergeCell ref="E650:E651"/>
    <mergeCell ref="F650:F651"/>
    <mergeCell ref="G650:H651"/>
    <mergeCell ref="I650:I651"/>
    <mergeCell ref="J650:J651"/>
    <mergeCell ref="K650:L651"/>
    <mergeCell ref="M650:M651"/>
    <mergeCell ref="N650:N651"/>
    <mergeCell ref="A652:A653"/>
    <mergeCell ref="B652:B653"/>
    <mergeCell ref="E652:E653"/>
    <mergeCell ref="F652:F653"/>
    <mergeCell ref="G652:H653"/>
    <mergeCell ref="I652:I653"/>
    <mergeCell ref="J652:J653"/>
    <mergeCell ref="K652:L653"/>
    <mergeCell ref="M652:M653"/>
    <mergeCell ref="N652:N653"/>
    <mergeCell ref="A646:A647"/>
    <mergeCell ref="B646:B647"/>
    <mergeCell ref="E646:E647"/>
    <mergeCell ref="F646:F647"/>
    <mergeCell ref="G646:H647"/>
    <mergeCell ref="I646:I647"/>
    <mergeCell ref="J646:J647"/>
    <mergeCell ref="K646:L647"/>
    <mergeCell ref="M646:M647"/>
    <mergeCell ref="N646:N647"/>
    <mergeCell ref="A648:A649"/>
    <mergeCell ref="B648:B649"/>
    <mergeCell ref="E648:E649"/>
    <mergeCell ref="F648:F649"/>
    <mergeCell ref="G648:H649"/>
    <mergeCell ref="I648:I649"/>
    <mergeCell ref="J648:J649"/>
    <mergeCell ref="K648:L649"/>
    <mergeCell ref="M648:M649"/>
    <mergeCell ref="N648:N649"/>
    <mergeCell ref="A642:A643"/>
    <mergeCell ref="B642:B643"/>
    <mergeCell ref="E642:E643"/>
    <mergeCell ref="F642:F643"/>
    <mergeCell ref="G642:H643"/>
    <mergeCell ref="I642:I643"/>
    <mergeCell ref="J642:J643"/>
    <mergeCell ref="K642:L643"/>
    <mergeCell ref="M642:M643"/>
    <mergeCell ref="N642:N643"/>
    <mergeCell ref="A644:A645"/>
    <mergeCell ref="B644:B645"/>
    <mergeCell ref="E644:E645"/>
    <mergeCell ref="F644:F645"/>
    <mergeCell ref="G644:H645"/>
    <mergeCell ref="I644:I645"/>
    <mergeCell ref="J644:J645"/>
    <mergeCell ref="K644:L645"/>
    <mergeCell ref="M644:M645"/>
    <mergeCell ref="N644:N645"/>
    <mergeCell ref="A638:A639"/>
    <mergeCell ref="B638:B639"/>
    <mergeCell ref="E638:E639"/>
    <mergeCell ref="F638:F639"/>
    <mergeCell ref="G638:H639"/>
    <mergeCell ref="I638:I639"/>
    <mergeCell ref="J638:J639"/>
    <mergeCell ref="K638:L639"/>
    <mergeCell ref="M638:M639"/>
    <mergeCell ref="N638:N639"/>
    <mergeCell ref="A640:A641"/>
    <mergeCell ref="B640:B641"/>
    <mergeCell ref="E640:E641"/>
    <mergeCell ref="F640:F641"/>
    <mergeCell ref="G640:H641"/>
    <mergeCell ref="I640:I641"/>
    <mergeCell ref="J640:J641"/>
    <mergeCell ref="K640:L641"/>
    <mergeCell ref="M640:M641"/>
    <mergeCell ref="N640:N641"/>
    <mergeCell ref="A634:A635"/>
    <mergeCell ref="B634:B635"/>
    <mergeCell ref="E634:E635"/>
    <mergeCell ref="F634:F635"/>
    <mergeCell ref="G634:H635"/>
    <mergeCell ref="I634:I635"/>
    <mergeCell ref="J634:J635"/>
    <mergeCell ref="K634:L635"/>
    <mergeCell ref="M634:M635"/>
    <mergeCell ref="N634:N635"/>
    <mergeCell ref="A636:A637"/>
    <mergeCell ref="B636:B637"/>
    <mergeCell ref="E636:E637"/>
    <mergeCell ref="F636:F637"/>
    <mergeCell ref="G636:H637"/>
    <mergeCell ref="I636:I637"/>
    <mergeCell ref="J636:J637"/>
    <mergeCell ref="K636:L637"/>
    <mergeCell ref="M636:M637"/>
    <mergeCell ref="N636:N637"/>
    <mergeCell ref="A630:A631"/>
    <mergeCell ref="B630:B631"/>
    <mergeCell ref="E630:E631"/>
    <mergeCell ref="F630:F631"/>
    <mergeCell ref="G630:H631"/>
    <mergeCell ref="I630:I631"/>
    <mergeCell ref="J630:J631"/>
    <mergeCell ref="K630:L631"/>
    <mergeCell ref="M630:M631"/>
    <mergeCell ref="N630:N631"/>
    <mergeCell ref="A632:A633"/>
    <mergeCell ref="B632:B633"/>
    <mergeCell ref="E632:E633"/>
    <mergeCell ref="F632:F633"/>
    <mergeCell ref="G632:H633"/>
    <mergeCell ref="I632:I633"/>
    <mergeCell ref="J632:J633"/>
    <mergeCell ref="K632:L633"/>
    <mergeCell ref="M632:M633"/>
    <mergeCell ref="N632:N633"/>
    <mergeCell ref="A626:A627"/>
    <mergeCell ref="B626:B627"/>
    <mergeCell ref="E626:E627"/>
    <mergeCell ref="F626:F627"/>
    <mergeCell ref="G626:H627"/>
    <mergeCell ref="I626:I627"/>
    <mergeCell ref="J626:J627"/>
    <mergeCell ref="K626:L627"/>
    <mergeCell ref="M626:M627"/>
    <mergeCell ref="N626:N627"/>
    <mergeCell ref="A628:A629"/>
    <mergeCell ref="B628:B629"/>
    <mergeCell ref="E628:E629"/>
    <mergeCell ref="F628:F629"/>
    <mergeCell ref="G628:H629"/>
    <mergeCell ref="I628:I629"/>
    <mergeCell ref="J628:J629"/>
    <mergeCell ref="K628:L629"/>
    <mergeCell ref="M628:M629"/>
    <mergeCell ref="N628:N629"/>
    <mergeCell ref="B622:B623"/>
    <mergeCell ref="E622:E623"/>
    <mergeCell ref="F622:F623"/>
    <mergeCell ref="G622:H623"/>
    <mergeCell ref="I622:I623"/>
    <mergeCell ref="J622:J623"/>
    <mergeCell ref="M622:M623"/>
    <mergeCell ref="N622:N623"/>
    <mergeCell ref="A624:A625"/>
    <mergeCell ref="B624:B625"/>
    <mergeCell ref="E624:E625"/>
    <mergeCell ref="F624:F625"/>
    <mergeCell ref="G624:H625"/>
    <mergeCell ref="I624:I625"/>
    <mergeCell ref="J624:J625"/>
    <mergeCell ref="K624:L625"/>
    <mergeCell ref="M624:M625"/>
    <mergeCell ref="N624:N625"/>
    <mergeCell ref="A613:N613"/>
    <mergeCell ref="A614:N614"/>
    <mergeCell ref="A615:N615"/>
    <mergeCell ref="A617:N617"/>
    <mergeCell ref="M609:M610"/>
    <mergeCell ref="N609:N610"/>
    <mergeCell ref="A611:N611"/>
    <mergeCell ref="A612:N612"/>
    <mergeCell ref="F619:F621"/>
    <mergeCell ref="G619:H620"/>
    <mergeCell ref="I619:I621"/>
    <mergeCell ref="J619:J621"/>
    <mergeCell ref="A619:A621"/>
    <mergeCell ref="B619:B621"/>
    <mergeCell ref="C619:D621"/>
    <mergeCell ref="E619:E621"/>
    <mergeCell ref="K619:L621"/>
    <mergeCell ref="M619:M621"/>
    <mergeCell ref="N619:N621"/>
    <mergeCell ref="O605:O606"/>
    <mergeCell ref="B607:B608"/>
    <mergeCell ref="C607:D608"/>
    <mergeCell ref="E607:E608"/>
    <mergeCell ref="F607:F608"/>
    <mergeCell ref="G607:H608"/>
    <mergeCell ref="I607:I608"/>
    <mergeCell ref="J607:J608"/>
    <mergeCell ref="M607:M608"/>
    <mergeCell ref="N607:N608"/>
    <mergeCell ref="A609:A610"/>
    <mergeCell ref="B609:B610"/>
    <mergeCell ref="C609:D610"/>
    <mergeCell ref="E609:E610"/>
    <mergeCell ref="F609:F610"/>
    <mergeCell ref="G609:H610"/>
    <mergeCell ref="I609:I610"/>
    <mergeCell ref="J609:J610"/>
    <mergeCell ref="A602:A603"/>
    <mergeCell ref="B602:B603"/>
    <mergeCell ref="E602:E603"/>
    <mergeCell ref="F602:F603"/>
    <mergeCell ref="G602:H603"/>
    <mergeCell ref="I602:I603"/>
    <mergeCell ref="J602:J603"/>
    <mergeCell ref="K602:L603"/>
    <mergeCell ref="M602:M603"/>
    <mergeCell ref="N602:N603"/>
    <mergeCell ref="A604:A606"/>
    <mergeCell ref="B604:B606"/>
    <mergeCell ref="C604:D606"/>
    <mergeCell ref="E604:E606"/>
    <mergeCell ref="F604:F606"/>
    <mergeCell ref="G604:H605"/>
    <mergeCell ref="I604:I606"/>
    <mergeCell ref="J604:J606"/>
    <mergeCell ref="K604:L606"/>
    <mergeCell ref="M604:M606"/>
    <mergeCell ref="N604:N606"/>
    <mergeCell ref="A598:A599"/>
    <mergeCell ref="B598:B599"/>
    <mergeCell ref="E598:E599"/>
    <mergeCell ref="F598:F599"/>
    <mergeCell ref="G598:H599"/>
    <mergeCell ref="I598:I599"/>
    <mergeCell ref="J598:J599"/>
    <mergeCell ref="K598:L599"/>
    <mergeCell ref="M598:M599"/>
    <mergeCell ref="N598:N599"/>
    <mergeCell ref="A600:A601"/>
    <mergeCell ref="B600:B601"/>
    <mergeCell ref="E600:E601"/>
    <mergeCell ref="F600:F601"/>
    <mergeCell ref="G600:H601"/>
    <mergeCell ref="I600:I601"/>
    <mergeCell ref="J600:J601"/>
    <mergeCell ref="K600:L601"/>
    <mergeCell ref="M600:M601"/>
    <mergeCell ref="N600:N601"/>
    <mergeCell ref="A594:A595"/>
    <mergeCell ref="B594:B595"/>
    <mergeCell ref="E594:E595"/>
    <mergeCell ref="F594:F595"/>
    <mergeCell ref="G594:H595"/>
    <mergeCell ref="I594:I595"/>
    <mergeCell ref="J594:J595"/>
    <mergeCell ref="K594:L595"/>
    <mergeCell ref="M594:M595"/>
    <mergeCell ref="N594:N595"/>
    <mergeCell ref="A596:A597"/>
    <mergeCell ref="B596:B597"/>
    <mergeCell ref="E596:E597"/>
    <mergeCell ref="F596:F597"/>
    <mergeCell ref="G596:H597"/>
    <mergeCell ref="I596:I597"/>
    <mergeCell ref="J596:J597"/>
    <mergeCell ref="K596:L597"/>
    <mergeCell ref="M596:M597"/>
    <mergeCell ref="N596:N597"/>
    <mergeCell ref="A590:A591"/>
    <mergeCell ref="B590:B591"/>
    <mergeCell ref="E590:E591"/>
    <mergeCell ref="F590:F591"/>
    <mergeCell ref="G590:H591"/>
    <mergeCell ref="I590:I591"/>
    <mergeCell ref="J590:J591"/>
    <mergeCell ref="K590:L591"/>
    <mergeCell ref="M590:M591"/>
    <mergeCell ref="N590:N591"/>
    <mergeCell ref="A592:A593"/>
    <mergeCell ref="B592:B593"/>
    <mergeCell ref="E592:E593"/>
    <mergeCell ref="F592:F593"/>
    <mergeCell ref="G592:H593"/>
    <mergeCell ref="I592:I593"/>
    <mergeCell ref="J592:J593"/>
    <mergeCell ref="K592:L593"/>
    <mergeCell ref="M592:M593"/>
    <mergeCell ref="N592:N593"/>
    <mergeCell ref="A586:A587"/>
    <mergeCell ref="B586:B587"/>
    <mergeCell ref="E586:E587"/>
    <mergeCell ref="F586:F587"/>
    <mergeCell ref="G586:H587"/>
    <mergeCell ref="I586:I587"/>
    <mergeCell ref="J586:J587"/>
    <mergeCell ref="K586:L587"/>
    <mergeCell ref="M586:M587"/>
    <mergeCell ref="N586:N587"/>
    <mergeCell ref="A588:A589"/>
    <mergeCell ref="B588:B589"/>
    <mergeCell ref="E588:E589"/>
    <mergeCell ref="F588:F589"/>
    <mergeCell ref="G588:H589"/>
    <mergeCell ref="I588:I589"/>
    <mergeCell ref="J588:J589"/>
    <mergeCell ref="K588:L589"/>
    <mergeCell ref="M588:M589"/>
    <mergeCell ref="N588:N589"/>
    <mergeCell ref="A582:A583"/>
    <mergeCell ref="B582:B583"/>
    <mergeCell ref="E582:E583"/>
    <mergeCell ref="F582:F583"/>
    <mergeCell ref="G582:H583"/>
    <mergeCell ref="I582:I583"/>
    <mergeCell ref="J582:J583"/>
    <mergeCell ref="K582:L583"/>
    <mergeCell ref="M582:M583"/>
    <mergeCell ref="N582:N583"/>
    <mergeCell ref="A584:A585"/>
    <mergeCell ref="B584:B585"/>
    <mergeCell ref="E584:E585"/>
    <mergeCell ref="F584:F585"/>
    <mergeCell ref="G584:H585"/>
    <mergeCell ref="I584:I585"/>
    <mergeCell ref="J584:J585"/>
    <mergeCell ref="K584:L585"/>
    <mergeCell ref="M584:M585"/>
    <mergeCell ref="N584:N585"/>
    <mergeCell ref="A578:A579"/>
    <mergeCell ref="B578:B579"/>
    <mergeCell ref="E578:E579"/>
    <mergeCell ref="F578:F579"/>
    <mergeCell ref="G578:H579"/>
    <mergeCell ref="I578:I579"/>
    <mergeCell ref="J578:J579"/>
    <mergeCell ref="K578:L579"/>
    <mergeCell ref="M578:M579"/>
    <mergeCell ref="N578:N579"/>
    <mergeCell ref="A580:A581"/>
    <mergeCell ref="B580:B581"/>
    <mergeCell ref="E580:E581"/>
    <mergeCell ref="F580:F581"/>
    <mergeCell ref="G580:H581"/>
    <mergeCell ref="I580:I581"/>
    <mergeCell ref="J580:J581"/>
    <mergeCell ref="K580:L581"/>
    <mergeCell ref="M580:M581"/>
    <mergeCell ref="N580:N581"/>
    <mergeCell ref="A574:A575"/>
    <mergeCell ref="B574:B575"/>
    <mergeCell ref="E574:E575"/>
    <mergeCell ref="F574:F575"/>
    <mergeCell ref="G574:H575"/>
    <mergeCell ref="I574:I575"/>
    <mergeCell ref="J574:J575"/>
    <mergeCell ref="K574:L575"/>
    <mergeCell ref="M574:M575"/>
    <mergeCell ref="N574:N575"/>
    <mergeCell ref="A576:A577"/>
    <mergeCell ref="B576:B577"/>
    <mergeCell ref="E576:E577"/>
    <mergeCell ref="F576:F577"/>
    <mergeCell ref="G576:H577"/>
    <mergeCell ref="I576:I577"/>
    <mergeCell ref="J576:J577"/>
    <mergeCell ref="K576:L577"/>
    <mergeCell ref="M576:M577"/>
    <mergeCell ref="N576:N577"/>
    <mergeCell ref="A570:A571"/>
    <mergeCell ref="B570:B571"/>
    <mergeCell ref="E570:E571"/>
    <mergeCell ref="F570:F571"/>
    <mergeCell ref="G570:H571"/>
    <mergeCell ref="I570:I571"/>
    <mergeCell ref="J570:J571"/>
    <mergeCell ref="K570:L571"/>
    <mergeCell ref="M570:M571"/>
    <mergeCell ref="N570:N571"/>
    <mergeCell ref="A572:A573"/>
    <mergeCell ref="B572:B573"/>
    <mergeCell ref="E572:E573"/>
    <mergeCell ref="F572:F573"/>
    <mergeCell ref="G572:H573"/>
    <mergeCell ref="I572:I573"/>
    <mergeCell ref="J572:J573"/>
    <mergeCell ref="K572:L573"/>
    <mergeCell ref="M572:M573"/>
    <mergeCell ref="N572:N573"/>
    <mergeCell ref="A566:A567"/>
    <mergeCell ref="B566:B567"/>
    <mergeCell ref="E566:E567"/>
    <mergeCell ref="F566:F567"/>
    <mergeCell ref="G566:H567"/>
    <mergeCell ref="I566:I567"/>
    <mergeCell ref="J566:J567"/>
    <mergeCell ref="K566:L567"/>
    <mergeCell ref="M566:M567"/>
    <mergeCell ref="N566:N567"/>
    <mergeCell ref="A568:A569"/>
    <mergeCell ref="B568:B569"/>
    <mergeCell ref="E568:E569"/>
    <mergeCell ref="F568:F569"/>
    <mergeCell ref="G568:H569"/>
    <mergeCell ref="I568:I569"/>
    <mergeCell ref="J568:J569"/>
    <mergeCell ref="K568:L569"/>
    <mergeCell ref="M568:M569"/>
    <mergeCell ref="N568:N569"/>
    <mergeCell ref="A562:A563"/>
    <mergeCell ref="B562:B563"/>
    <mergeCell ref="E562:E563"/>
    <mergeCell ref="F562:F563"/>
    <mergeCell ref="G562:H563"/>
    <mergeCell ref="I562:I563"/>
    <mergeCell ref="J562:J563"/>
    <mergeCell ref="K562:L563"/>
    <mergeCell ref="M562:M563"/>
    <mergeCell ref="N562:N563"/>
    <mergeCell ref="A564:A565"/>
    <mergeCell ref="B564:B565"/>
    <mergeCell ref="E564:E565"/>
    <mergeCell ref="F564:F565"/>
    <mergeCell ref="G564:H565"/>
    <mergeCell ref="I564:I565"/>
    <mergeCell ref="J564:J565"/>
    <mergeCell ref="K564:L565"/>
    <mergeCell ref="M564:M565"/>
    <mergeCell ref="N564:N565"/>
    <mergeCell ref="A558:A559"/>
    <mergeCell ref="B558:B559"/>
    <mergeCell ref="E558:E559"/>
    <mergeCell ref="F558:F559"/>
    <mergeCell ref="G558:H559"/>
    <mergeCell ref="I558:I559"/>
    <mergeCell ref="J558:J559"/>
    <mergeCell ref="K558:L559"/>
    <mergeCell ref="M558:M559"/>
    <mergeCell ref="N558:N559"/>
    <mergeCell ref="A560:A561"/>
    <mergeCell ref="B560:B561"/>
    <mergeCell ref="E560:E561"/>
    <mergeCell ref="F560:F561"/>
    <mergeCell ref="G560:H561"/>
    <mergeCell ref="I560:I561"/>
    <mergeCell ref="J560:J561"/>
    <mergeCell ref="K560:L561"/>
    <mergeCell ref="M560:M561"/>
    <mergeCell ref="N560:N561"/>
    <mergeCell ref="B554:B555"/>
    <mergeCell ref="E554:E555"/>
    <mergeCell ref="F554:F555"/>
    <mergeCell ref="G554:H555"/>
    <mergeCell ref="I554:I555"/>
    <mergeCell ref="J554:J555"/>
    <mergeCell ref="M554:M555"/>
    <mergeCell ref="N554:N555"/>
    <mergeCell ref="A556:A557"/>
    <mergeCell ref="B556:B557"/>
    <mergeCell ref="E556:E557"/>
    <mergeCell ref="F556:F557"/>
    <mergeCell ref="G556:H557"/>
    <mergeCell ref="I556:I557"/>
    <mergeCell ref="J556:J557"/>
    <mergeCell ref="K556:L557"/>
    <mergeCell ref="M556:M557"/>
    <mergeCell ref="N556:N557"/>
    <mergeCell ref="A545:N545"/>
    <mergeCell ref="A546:N546"/>
    <mergeCell ref="A547:N547"/>
    <mergeCell ref="A549:N549"/>
    <mergeCell ref="M541:M542"/>
    <mergeCell ref="N541:N542"/>
    <mergeCell ref="A543:N543"/>
    <mergeCell ref="A544:N544"/>
    <mergeCell ref="F551:F553"/>
    <mergeCell ref="G551:H552"/>
    <mergeCell ref="I551:I553"/>
    <mergeCell ref="J551:J553"/>
    <mergeCell ref="A551:A553"/>
    <mergeCell ref="B551:B553"/>
    <mergeCell ref="C551:D553"/>
    <mergeCell ref="E551:E553"/>
    <mergeCell ref="K551:L553"/>
    <mergeCell ref="M551:M553"/>
    <mergeCell ref="N551:N553"/>
    <mergeCell ref="O537:O538"/>
    <mergeCell ref="B539:B540"/>
    <mergeCell ref="C539:D540"/>
    <mergeCell ref="E539:E540"/>
    <mergeCell ref="F539:F540"/>
    <mergeCell ref="G539:H540"/>
    <mergeCell ref="I539:I540"/>
    <mergeCell ref="J539:J540"/>
    <mergeCell ref="M539:M540"/>
    <mergeCell ref="N539:N540"/>
    <mergeCell ref="A541:A542"/>
    <mergeCell ref="B541:B542"/>
    <mergeCell ref="C541:D542"/>
    <mergeCell ref="E541:E542"/>
    <mergeCell ref="F541:F542"/>
    <mergeCell ref="G541:H542"/>
    <mergeCell ref="I541:I542"/>
    <mergeCell ref="J541:J542"/>
    <mergeCell ref="A534:A535"/>
    <mergeCell ref="B534:B535"/>
    <mergeCell ref="E534:E535"/>
    <mergeCell ref="F534:F535"/>
    <mergeCell ref="G534:H535"/>
    <mergeCell ref="I534:I535"/>
    <mergeCell ref="J534:J535"/>
    <mergeCell ref="K534:L535"/>
    <mergeCell ref="M534:M535"/>
    <mergeCell ref="N534:N535"/>
    <mergeCell ref="A536:A538"/>
    <mergeCell ref="B536:B538"/>
    <mergeCell ref="C536:D538"/>
    <mergeCell ref="E536:E538"/>
    <mergeCell ref="F536:F538"/>
    <mergeCell ref="G536:H537"/>
    <mergeCell ref="I536:I538"/>
    <mergeCell ref="J536:J538"/>
    <mergeCell ref="K536:L538"/>
    <mergeCell ref="M536:M538"/>
    <mergeCell ref="N536:N538"/>
    <mergeCell ref="A530:A531"/>
    <mergeCell ref="B530:B531"/>
    <mergeCell ref="E530:E531"/>
    <mergeCell ref="F530:F531"/>
    <mergeCell ref="G530:H531"/>
    <mergeCell ref="I530:I531"/>
    <mergeCell ref="J530:J531"/>
    <mergeCell ref="K530:L531"/>
    <mergeCell ref="M530:M531"/>
    <mergeCell ref="N530:N531"/>
    <mergeCell ref="A532:A533"/>
    <mergeCell ref="B532:B533"/>
    <mergeCell ref="E532:E533"/>
    <mergeCell ref="F532:F533"/>
    <mergeCell ref="G532:H533"/>
    <mergeCell ref="I532:I533"/>
    <mergeCell ref="J532:J533"/>
    <mergeCell ref="K532:L533"/>
    <mergeCell ref="M532:M533"/>
    <mergeCell ref="N532:N533"/>
    <mergeCell ref="A526:A527"/>
    <mergeCell ref="B526:B527"/>
    <mergeCell ref="E526:E527"/>
    <mergeCell ref="F526:F527"/>
    <mergeCell ref="G526:H527"/>
    <mergeCell ref="I526:I527"/>
    <mergeCell ref="J526:J527"/>
    <mergeCell ref="K526:L527"/>
    <mergeCell ref="M526:M527"/>
    <mergeCell ref="N526:N527"/>
    <mergeCell ref="A528:A529"/>
    <mergeCell ref="B528:B529"/>
    <mergeCell ref="E528:E529"/>
    <mergeCell ref="F528:F529"/>
    <mergeCell ref="G528:H529"/>
    <mergeCell ref="I528:I529"/>
    <mergeCell ref="J528:J529"/>
    <mergeCell ref="K528:L529"/>
    <mergeCell ref="M528:M529"/>
    <mergeCell ref="N528:N529"/>
    <mergeCell ref="A522:A523"/>
    <mergeCell ref="B522:B523"/>
    <mergeCell ref="E522:E523"/>
    <mergeCell ref="F522:F523"/>
    <mergeCell ref="G522:H523"/>
    <mergeCell ref="I522:I523"/>
    <mergeCell ref="J522:J523"/>
    <mergeCell ref="K522:L523"/>
    <mergeCell ref="M522:M523"/>
    <mergeCell ref="N522:N523"/>
    <mergeCell ref="A524:A525"/>
    <mergeCell ref="B524:B525"/>
    <mergeCell ref="E524:E525"/>
    <mergeCell ref="F524:F525"/>
    <mergeCell ref="G524:H525"/>
    <mergeCell ref="I524:I525"/>
    <mergeCell ref="J524:J525"/>
    <mergeCell ref="K524:L525"/>
    <mergeCell ref="M524:M525"/>
    <mergeCell ref="N524:N525"/>
    <mergeCell ref="A518:A519"/>
    <mergeCell ref="B518:B519"/>
    <mergeCell ref="E518:E519"/>
    <mergeCell ref="F518:F519"/>
    <mergeCell ref="G518:H519"/>
    <mergeCell ref="I518:I519"/>
    <mergeCell ref="J518:J519"/>
    <mergeCell ref="K518:L519"/>
    <mergeCell ref="M518:M519"/>
    <mergeCell ref="N518:N519"/>
    <mergeCell ref="A520:A521"/>
    <mergeCell ref="B520:B521"/>
    <mergeCell ref="E520:E521"/>
    <mergeCell ref="F520:F521"/>
    <mergeCell ref="G520:H521"/>
    <mergeCell ref="I520:I521"/>
    <mergeCell ref="J520:J521"/>
    <mergeCell ref="K520:L521"/>
    <mergeCell ref="M520:M521"/>
    <mergeCell ref="N520:N521"/>
    <mergeCell ref="A514:A515"/>
    <mergeCell ref="B514:B515"/>
    <mergeCell ref="E514:E515"/>
    <mergeCell ref="F514:F515"/>
    <mergeCell ref="G514:H515"/>
    <mergeCell ref="I514:I515"/>
    <mergeCell ref="J514:J515"/>
    <mergeCell ref="K514:L515"/>
    <mergeCell ref="M514:M515"/>
    <mergeCell ref="N514:N515"/>
    <mergeCell ref="A516:A517"/>
    <mergeCell ref="B516:B517"/>
    <mergeCell ref="E516:E517"/>
    <mergeCell ref="F516:F517"/>
    <mergeCell ref="G516:H517"/>
    <mergeCell ref="I516:I517"/>
    <mergeCell ref="J516:J517"/>
    <mergeCell ref="K516:L517"/>
    <mergeCell ref="M516:M517"/>
    <mergeCell ref="N516:N517"/>
    <mergeCell ref="A510:A511"/>
    <mergeCell ref="B510:B511"/>
    <mergeCell ref="E510:E511"/>
    <mergeCell ref="F510:F511"/>
    <mergeCell ref="G510:H511"/>
    <mergeCell ref="I510:I511"/>
    <mergeCell ref="J510:J511"/>
    <mergeCell ref="K510:L511"/>
    <mergeCell ref="M510:M511"/>
    <mergeCell ref="N510:N511"/>
    <mergeCell ref="A512:A513"/>
    <mergeCell ref="B512:B513"/>
    <mergeCell ref="E512:E513"/>
    <mergeCell ref="F512:F513"/>
    <mergeCell ref="G512:H513"/>
    <mergeCell ref="I512:I513"/>
    <mergeCell ref="J512:J513"/>
    <mergeCell ref="K512:L513"/>
    <mergeCell ref="M512:M513"/>
    <mergeCell ref="N512:N513"/>
    <mergeCell ref="A506:A507"/>
    <mergeCell ref="B506:B507"/>
    <mergeCell ref="E506:E507"/>
    <mergeCell ref="F506:F507"/>
    <mergeCell ref="G506:H507"/>
    <mergeCell ref="I506:I507"/>
    <mergeCell ref="J506:J507"/>
    <mergeCell ref="K506:L507"/>
    <mergeCell ref="M506:M507"/>
    <mergeCell ref="N506:N507"/>
    <mergeCell ref="A508:A509"/>
    <mergeCell ref="B508:B509"/>
    <mergeCell ref="E508:E509"/>
    <mergeCell ref="F508:F509"/>
    <mergeCell ref="G508:H509"/>
    <mergeCell ref="I508:I509"/>
    <mergeCell ref="J508:J509"/>
    <mergeCell ref="K508:L509"/>
    <mergeCell ref="M508:M509"/>
    <mergeCell ref="N508:N509"/>
    <mergeCell ref="A502:A503"/>
    <mergeCell ref="B502:B503"/>
    <mergeCell ref="E502:E503"/>
    <mergeCell ref="F502:F503"/>
    <mergeCell ref="G502:H503"/>
    <mergeCell ref="I502:I503"/>
    <mergeCell ref="J502:J503"/>
    <mergeCell ref="K502:L503"/>
    <mergeCell ref="M502:M503"/>
    <mergeCell ref="N502:N503"/>
    <mergeCell ref="A504:A505"/>
    <mergeCell ref="B504:B505"/>
    <mergeCell ref="E504:E505"/>
    <mergeCell ref="F504:F505"/>
    <mergeCell ref="G504:H505"/>
    <mergeCell ref="I504:I505"/>
    <mergeCell ref="J504:J505"/>
    <mergeCell ref="K504:L505"/>
    <mergeCell ref="M504:M505"/>
    <mergeCell ref="N504:N505"/>
    <mergeCell ref="A498:A499"/>
    <mergeCell ref="B498:B499"/>
    <mergeCell ref="E498:E499"/>
    <mergeCell ref="F498:F499"/>
    <mergeCell ref="G498:H499"/>
    <mergeCell ref="I498:I499"/>
    <mergeCell ref="J498:J499"/>
    <mergeCell ref="K498:L499"/>
    <mergeCell ref="M498:M499"/>
    <mergeCell ref="N498:N499"/>
    <mergeCell ref="A500:A501"/>
    <mergeCell ref="B500:B501"/>
    <mergeCell ref="E500:E501"/>
    <mergeCell ref="F500:F501"/>
    <mergeCell ref="G500:H501"/>
    <mergeCell ref="I500:I501"/>
    <mergeCell ref="J500:J501"/>
    <mergeCell ref="K500:L501"/>
    <mergeCell ref="M500:M501"/>
    <mergeCell ref="N500:N501"/>
    <mergeCell ref="A494:A495"/>
    <mergeCell ref="B494:B495"/>
    <mergeCell ref="E494:E495"/>
    <mergeCell ref="F494:F495"/>
    <mergeCell ref="G494:H495"/>
    <mergeCell ref="I494:I495"/>
    <mergeCell ref="J494:J495"/>
    <mergeCell ref="K494:L495"/>
    <mergeCell ref="M494:M495"/>
    <mergeCell ref="N494:N495"/>
    <mergeCell ref="A496:A497"/>
    <mergeCell ref="B496:B497"/>
    <mergeCell ref="E496:E497"/>
    <mergeCell ref="F496:F497"/>
    <mergeCell ref="G496:H497"/>
    <mergeCell ref="I496:I497"/>
    <mergeCell ref="J496:J497"/>
    <mergeCell ref="K496:L497"/>
    <mergeCell ref="M496:M497"/>
    <mergeCell ref="N496:N497"/>
    <mergeCell ref="A490:A491"/>
    <mergeCell ref="B490:B491"/>
    <mergeCell ref="E490:E491"/>
    <mergeCell ref="F490:F491"/>
    <mergeCell ref="G490:H491"/>
    <mergeCell ref="I490:I491"/>
    <mergeCell ref="J490:J491"/>
    <mergeCell ref="K490:L491"/>
    <mergeCell ref="M490:M491"/>
    <mergeCell ref="N490:N491"/>
    <mergeCell ref="A492:A493"/>
    <mergeCell ref="B492:B493"/>
    <mergeCell ref="E492:E493"/>
    <mergeCell ref="F492:F493"/>
    <mergeCell ref="G492:H493"/>
    <mergeCell ref="I492:I493"/>
    <mergeCell ref="J492:J493"/>
    <mergeCell ref="K492:L493"/>
    <mergeCell ref="M492:M493"/>
    <mergeCell ref="N492:N493"/>
    <mergeCell ref="B486:B487"/>
    <mergeCell ref="E486:E487"/>
    <mergeCell ref="F486:F487"/>
    <mergeCell ref="G486:H487"/>
    <mergeCell ref="I486:I487"/>
    <mergeCell ref="J486:J487"/>
    <mergeCell ref="M486:M487"/>
    <mergeCell ref="N486:N487"/>
    <mergeCell ref="A488:A489"/>
    <mergeCell ref="B488:B489"/>
    <mergeCell ref="E488:E489"/>
    <mergeCell ref="F488:F489"/>
    <mergeCell ref="G488:H489"/>
    <mergeCell ref="I488:I489"/>
    <mergeCell ref="J488:J489"/>
    <mergeCell ref="K488:L489"/>
    <mergeCell ref="M488:M489"/>
    <mergeCell ref="N488:N489"/>
    <mergeCell ref="A477:N477"/>
    <mergeCell ref="A478:N478"/>
    <mergeCell ref="A479:N479"/>
    <mergeCell ref="A481:N481"/>
    <mergeCell ref="M473:M474"/>
    <mergeCell ref="N473:N474"/>
    <mergeCell ref="A475:N475"/>
    <mergeCell ref="A476:N476"/>
    <mergeCell ref="F483:F485"/>
    <mergeCell ref="G483:H484"/>
    <mergeCell ref="I483:I485"/>
    <mergeCell ref="J483:J485"/>
    <mergeCell ref="A483:A485"/>
    <mergeCell ref="B483:B485"/>
    <mergeCell ref="C483:D485"/>
    <mergeCell ref="E483:E485"/>
    <mergeCell ref="K483:L485"/>
    <mergeCell ref="M483:M485"/>
    <mergeCell ref="N483:N485"/>
    <mergeCell ref="O469:O470"/>
    <mergeCell ref="B471:B472"/>
    <mergeCell ref="C471:D472"/>
    <mergeCell ref="E471:E472"/>
    <mergeCell ref="F471:F472"/>
    <mergeCell ref="G471:H472"/>
    <mergeCell ref="I471:I472"/>
    <mergeCell ref="J471:J472"/>
    <mergeCell ref="M471:M472"/>
    <mergeCell ref="N471:N472"/>
    <mergeCell ref="A473:A474"/>
    <mergeCell ref="B473:B474"/>
    <mergeCell ref="C473:D474"/>
    <mergeCell ref="E473:E474"/>
    <mergeCell ref="F473:F474"/>
    <mergeCell ref="G473:H474"/>
    <mergeCell ref="I473:I474"/>
    <mergeCell ref="J473:J474"/>
    <mergeCell ref="A466:A467"/>
    <mergeCell ref="B466:B467"/>
    <mergeCell ref="E466:E467"/>
    <mergeCell ref="F466:F467"/>
    <mergeCell ref="G466:H467"/>
    <mergeCell ref="I466:I467"/>
    <mergeCell ref="J466:J467"/>
    <mergeCell ref="K466:L467"/>
    <mergeCell ref="M466:M467"/>
    <mergeCell ref="N466:N467"/>
    <mergeCell ref="A468:A470"/>
    <mergeCell ref="B468:B470"/>
    <mergeCell ref="C468:D470"/>
    <mergeCell ref="E468:E470"/>
    <mergeCell ref="F468:F470"/>
    <mergeCell ref="G468:H469"/>
    <mergeCell ref="I468:I470"/>
    <mergeCell ref="J468:J470"/>
    <mergeCell ref="K468:L470"/>
    <mergeCell ref="M468:M470"/>
    <mergeCell ref="N468:N470"/>
    <mergeCell ref="A462:A463"/>
    <mergeCell ref="B462:B463"/>
    <mergeCell ref="E462:E463"/>
    <mergeCell ref="F462:F463"/>
    <mergeCell ref="G462:H463"/>
    <mergeCell ref="I462:I463"/>
    <mergeCell ref="J462:J463"/>
    <mergeCell ref="K462:L463"/>
    <mergeCell ref="M462:M463"/>
    <mergeCell ref="N462:N463"/>
    <mergeCell ref="A464:A465"/>
    <mergeCell ref="B464:B465"/>
    <mergeCell ref="E464:E465"/>
    <mergeCell ref="F464:F465"/>
    <mergeCell ref="G464:H465"/>
    <mergeCell ref="I464:I465"/>
    <mergeCell ref="J464:J465"/>
    <mergeCell ref="K464:L465"/>
    <mergeCell ref="M464:M465"/>
    <mergeCell ref="N464:N465"/>
    <mergeCell ref="A458:A459"/>
    <mergeCell ref="B458:B459"/>
    <mergeCell ref="E458:E459"/>
    <mergeCell ref="F458:F459"/>
    <mergeCell ref="G458:H459"/>
    <mergeCell ref="I458:I459"/>
    <mergeCell ref="J458:J459"/>
    <mergeCell ref="K458:L459"/>
    <mergeCell ref="M458:M459"/>
    <mergeCell ref="N458:N459"/>
    <mergeCell ref="A460:A461"/>
    <mergeCell ref="B460:B461"/>
    <mergeCell ref="E460:E461"/>
    <mergeCell ref="F460:F461"/>
    <mergeCell ref="G460:H461"/>
    <mergeCell ref="I460:I461"/>
    <mergeCell ref="J460:J461"/>
    <mergeCell ref="K460:L461"/>
    <mergeCell ref="M460:M461"/>
    <mergeCell ref="N460:N461"/>
    <mergeCell ref="A454:A455"/>
    <mergeCell ref="B454:B455"/>
    <mergeCell ref="E454:E455"/>
    <mergeCell ref="F454:F455"/>
    <mergeCell ref="G454:H455"/>
    <mergeCell ref="I454:I455"/>
    <mergeCell ref="J454:J455"/>
    <mergeCell ref="K454:L455"/>
    <mergeCell ref="M454:M455"/>
    <mergeCell ref="N454:N455"/>
    <mergeCell ref="A456:A457"/>
    <mergeCell ref="B456:B457"/>
    <mergeCell ref="E456:E457"/>
    <mergeCell ref="F456:F457"/>
    <mergeCell ref="G456:H457"/>
    <mergeCell ref="I456:I457"/>
    <mergeCell ref="J456:J457"/>
    <mergeCell ref="K456:L457"/>
    <mergeCell ref="M456:M457"/>
    <mergeCell ref="N456:N457"/>
    <mergeCell ref="A450:A451"/>
    <mergeCell ref="B450:B451"/>
    <mergeCell ref="E450:E451"/>
    <mergeCell ref="F450:F451"/>
    <mergeCell ref="G450:H451"/>
    <mergeCell ref="I450:I451"/>
    <mergeCell ref="J450:J451"/>
    <mergeCell ref="K450:L451"/>
    <mergeCell ref="M450:M451"/>
    <mergeCell ref="N450:N451"/>
    <mergeCell ref="A452:A453"/>
    <mergeCell ref="B452:B453"/>
    <mergeCell ref="E452:E453"/>
    <mergeCell ref="F452:F453"/>
    <mergeCell ref="G452:H453"/>
    <mergeCell ref="I452:I453"/>
    <mergeCell ref="J452:J453"/>
    <mergeCell ref="K452:L453"/>
    <mergeCell ref="M452:M453"/>
    <mergeCell ref="N452:N453"/>
    <mergeCell ref="A446:A447"/>
    <mergeCell ref="B446:B447"/>
    <mergeCell ref="E446:E447"/>
    <mergeCell ref="F446:F447"/>
    <mergeCell ref="G446:H447"/>
    <mergeCell ref="I446:I447"/>
    <mergeCell ref="J446:J447"/>
    <mergeCell ref="K446:L447"/>
    <mergeCell ref="M446:M447"/>
    <mergeCell ref="N446:N447"/>
    <mergeCell ref="A448:A449"/>
    <mergeCell ref="B448:B449"/>
    <mergeCell ref="E448:E449"/>
    <mergeCell ref="F448:F449"/>
    <mergeCell ref="G448:H449"/>
    <mergeCell ref="I448:I449"/>
    <mergeCell ref="J448:J449"/>
    <mergeCell ref="K448:L449"/>
    <mergeCell ref="M448:M449"/>
    <mergeCell ref="N448:N449"/>
    <mergeCell ref="A442:A443"/>
    <mergeCell ref="B442:B443"/>
    <mergeCell ref="E442:E443"/>
    <mergeCell ref="F442:F443"/>
    <mergeCell ref="G442:H443"/>
    <mergeCell ref="I442:I443"/>
    <mergeCell ref="J442:J443"/>
    <mergeCell ref="K442:L443"/>
    <mergeCell ref="M442:M443"/>
    <mergeCell ref="N442:N443"/>
    <mergeCell ref="A444:A445"/>
    <mergeCell ref="B444:B445"/>
    <mergeCell ref="E444:E445"/>
    <mergeCell ref="F444:F445"/>
    <mergeCell ref="G444:H445"/>
    <mergeCell ref="I444:I445"/>
    <mergeCell ref="J444:J445"/>
    <mergeCell ref="K444:L445"/>
    <mergeCell ref="M444:M445"/>
    <mergeCell ref="N444:N445"/>
    <mergeCell ref="A438:A439"/>
    <mergeCell ref="B438:B439"/>
    <mergeCell ref="E438:E439"/>
    <mergeCell ref="F438:F439"/>
    <mergeCell ref="G438:H439"/>
    <mergeCell ref="I438:I439"/>
    <mergeCell ref="J438:J439"/>
    <mergeCell ref="K438:L439"/>
    <mergeCell ref="M438:M439"/>
    <mergeCell ref="N438:N439"/>
    <mergeCell ref="A440:A441"/>
    <mergeCell ref="B440:B441"/>
    <mergeCell ref="E440:E441"/>
    <mergeCell ref="F440:F441"/>
    <mergeCell ref="G440:H441"/>
    <mergeCell ref="I440:I441"/>
    <mergeCell ref="J440:J441"/>
    <mergeCell ref="K440:L441"/>
    <mergeCell ref="M440:M441"/>
    <mergeCell ref="N440:N441"/>
    <mergeCell ref="A434:A435"/>
    <mergeCell ref="B434:B435"/>
    <mergeCell ref="E434:E435"/>
    <mergeCell ref="F434:F435"/>
    <mergeCell ref="G434:H435"/>
    <mergeCell ref="I434:I435"/>
    <mergeCell ref="J434:J435"/>
    <mergeCell ref="K434:L435"/>
    <mergeCell ref="M434:M435"/>
    <mergeCell ref="N434:N435"/>
    <mergeCell ref="A436:A437"/>
    <mergeCell ref="B436:B437"/>
    <mergeCell ref="E436:E437"/>
    <mergeCell ref="F436:F437"/>
    <mergeCell ref="G436:H437"/>
    <mergeCell ref="I436:I437"/>
    <mergeCell ref="J436:J437"/>
    <mergeCell ref="K436:L437"/>
    <mergeCell ref="M436:M437"/>
    <mergeCell ref="N436:N437"/>
    <mergeCell ref="A430:A431"/>
    <mergeCell ref="B430:B431"/>
    <mergeCell ref="E430:E431"/>
    <mergeCell ref="F430:F431"/>
    <mergeCell ref="G430:H431"/>
    <mergeCell ref="I430:I431"/>
    <mergeCell ref="J430:J431"/>
    <mergeCell ref="K430:L431"/>
    <mergeCell ref="M430:M431"/>
    <mergeCell ref="N430:N431"/>
    <mergeCell ref="A432:A433"/>
    <mergeCell ref="B432:B433"/>
    <mergeCell ref="E432:E433"/>
    <mergeCell ref="F432:F433"/>
    <mergeCell ref="G432:H433"/>
    <mergeCell ref="I432:I433"/>
    <mergeCell ref="J432:J433"/>
    <mergeCell ref="K432:L433"/>
    <mergeCell ref="M432:M433"/>
    <mergeCell ref="N432:N433"/>
    <mergeCell ref="A426:A427"/>
    <mergeCell ref="B426:B427"/>
    <mergeCell ref="E426:E427"/>
    <mergeCell ref="F426:F427"/>
    <mergeCell ref="G426:H427"/>
    <mergeCell ref="I426:I427"/>
    <mergeCell ref="J426:J427"/>
    <mergeCell ref="K426:L427"/>
    <mergeCell ref="M426:M427"/>
    <mergeCell ref="N426:N427"/>
    <mergeCell ref="A428:A429"/>
    <mergeCell ref="B428:B429"/>
    <mergeCell ref="E428:E429"/>
    <mergeCell ref="F428:F429"/>
    <mergeCell ref="G428:H429"/>
    <mergeCell ref="I428:I429"/>
    <mergeCell ref="J428:J429"/>
    <mergeCell ref="K428:L429"/>
    <mergeCell ref="M428:M429"/>
    <mergeCell ref="N428:N429"/>
    <mergeCell ref="A422:A423"/>
    <mergeCell ref="B422:B423"/>
    <mergeCell ref="E422:E423"/>
    <mergeCell ref="F422:F423"/>
    <mergeCell ref="G422:H423"/>
    <mergeCell ref="I422:I423"/>
    <mergeCell ref="J422:J423"/>
    <mergeCell ref="K422:L423"/>
    <mergeCell ref="M422:M423"/>
    <mergeCell ref="N422:N423"/>
    <mergeCell ref="A424:A425"/>
    <mergeCell ref="B424:B425"/>
    <mergeCell ref="E424:E425"/>
    <mergeCell ref="F424:F425"/>
    <mergeCell ref="G424:H425"/>
    <mergeCell ref="I424:I425"/>
    <mergeCell ref="J424:J425"/>
    <mergeCell ref="K424:L425"/>
    <mergeCell ref="M424:M425"/>
    <mergeCell ref="N424:N425"/>
    <mergeCell ref="B418:B419"/>
    <mergeCell ref="E418:E419"/>
    <mergeCell ref="F418:F419"/>
    <mergeCell ref="G418:H419"/>
    <mergeCell ref="I418:I419"/>
    <mergeCell ref="J418:J419"/>
    <mergeCell ref="M418:M419"/>
    <mergeCell ref="N418:N419"/>
    <mergeCell ref="A420:A421"/>
    <mergeCell ref="B420:B421"/>
    <mergeCell ref="E420:E421"/>
    <mergeCell ref="F420:F421"/>
    <mergeCell ref="G420:H421"/>
    <mergeCell ref="I420:I421"/>
    <mergeCell ref="J420:J421"/>
    <mergeCell ref="K420:L421"/>
    <mergeCell ref="M420:M421"/>
    <mergeCell ref="N420:N421"/>
    <mergeCell ref="A409:N409"/>
    <mergeCell ref="A410:N410"/>
    <mergeCell ref="A411:N411"/>
    <mergeCell ref="A413:N413"/>
    <mergeCell ref="M405:M406"/>
    <mergeCell ref="N405:N406"/>
    <mergeCell ref="A407:N407"/>
    <mergeCell ref="A408:N408"/>
    <mergeCell ref="F415:F417"/>
    <mergeCell ref="G415:H416"/>
    <mergeCell ref="I415:I417"/>
    <mergeCell ref="J415:J417"/>
    <mergeCell ref="A415:A417"/>
    <mergeCell ref="B415:B417"/>
    <mergeCell ref="C415:D417"/>
    <mergeCell ref="E415:E417"/>
    <mergeCell ref="K415:L417"/>
    <mergeCell ref="M415:M417"/>
    <mergeCell ref="N415:N417"/>
    <mergeCell ref="O401:O402"/>
    <mergeCell ref="B403:B404"/>
    <mergeCell ref="C403:D404"/>
    <mergeCell ref="E403:E404"/>
    <mergeCell ref="F403:F404"/>
    <mergeCell ref="G403:H404"/>
    <mergeCell ref="I403:I404"/>
    <mergeCell ref="J403:J404"/>
    <mergeCell ref="M403:M404"/>
    <mergeCell ref="N403:N404"/>
    <mergeCell ref="A405:A406"/>
    <mergeCell ref="B405:B406"/>
    <mergeCell ref="C405:D406"/>
    <mergeCell ref="E405:E406"/>
    <mergeCell ref="F405:F406"/>
    <mergeCell ref="G405:H406"/>
    <mergeCell ref="I405:I406"/>
    <mergeCell ref="J405:J406"/>
    <mergeCell ref="A398:A399"/>
    <mergeCell ref="B398:B399"/>
    <mergeCell ref="E398:E399"/>
    <mergeCell ref="F398:F399"/>
    <mergeCell ref="G398:H399"/>
    <mergeCell ref="I398:I399"/>
    <mergeCell ref="J398:J399"/>
    <mergeCell ref="K398:L399"/>
    <mergeCell ref="M398:M399"/>
    <mergeCell ref="N398:N399"/>
    <mergeCell ref="A400:A402"/>
    <mergeCell ref="B400:B402"/>
    <mergeCell ref="C400:D402"/>
    <mergeCell ref="E400:E402"/>
    <mergeCell ref="F400:F402"/>
    <mergeCell ref="G400:H401"/>
    <mergeCell ref="I400:I402"/>
    <mergeCell ref="J400:J402"/>
    <mergeCell ref="K400:L402"/>
    <mergeCell ref="M400:M402"/>
    <mergeCell ref="N400:N402"/>
    <mergeCell ref="A394:A395"/>
    <mergeCell ref="B394:B395"/>
    <mergeCell ref="E394:E395"/>
    <mergeCell ref="F394:F395"/>
    <mergeCell ref="G394:H395"/>
    <mergeCell ref="I394:I395"/>
    <mergeCell ref="J394:J395"/>
    <mergeCell ref="K394:L395"/>
    <mergeCell ref="M394:M395"/>
    <mergeCell ref="N394:N395"/>
    <mergeCell ref="A396:A397"/>
    <mergeCell ref="B396:B397"/>
    <mergeCell ref="E396:E397"/>
    <mergeCell ref="F396:F397"/>
    <mergeCell ref="G396:H397"/>
    <mergeCell ref="I396:I397"/>
    <mergeCell ref="J396:J397"/>
    <mergeCell ref="K396:L397"/>
    <mergeCell ref="M396:M397"/>
    <mergeCell ref="N396:N397"/>
    <mergeCell ref="A390:A391"/>
    <mergeCell ref="B390:B391"/>
    <mergeCell ref="E390:E391"/>
    <mergeCell ref="F390:F391"/>
    <mergeCell ref="G390:H391"/>
    <mergeCell ref="I390:I391"/>
    <mergeCell ref="J390:J391"/>
    <mergeCell ref="K390:L391"/>
    <mergeCell ref="M390:M391"/>
    <mergeCell ref="N390:N391"/>
    <mergeCell ref="A392:A393"/>
    <mergeCell ref="B392:B393"/>
    <mergeCell ref="E392:E393"/>
    <mergeCell ref="F392:F393"/>
    <mergeCell ref="G392:H393"/>
    <mergeCell ref="I392:I393"/>
    <mergeCell ref="J392:J393"/>
    <mergeCell ref="K392:L393"/>
    <mergeCell ref="M392:M393"/>
    <mergeCell ref="N392:N393"/>
    <mergeCell ref="A386:A387"/>
    <mergeCell ref="B386:B387"/>
    <mergeCell ref="E386:E387"/>
    <mergeCell ref="F386:F387"/>
    <mergeCell ref="G386:H387"/>
    <mergeCell ref="I386:I387"/>
    <mergeCell ref="J386:J387"/>
    <mergeCell ref="K386:L387"/>
    <mergeCell ref="M386:M387"/>
    <mergeCell ref="N386:N387"/>
    <mergeCell ref="A388:A389"/>
    <mergeCell ref="B388:B389"/>
    <mergeCell ref="E388:E389"/>
    <mergeCell ref="F388:F389"/>
    <mergeCell ref="G388:H389"/>
    <mergeCell ref="I388:I389"/>
    <mergeCell ref="J388:J389"/>
    <mergeCell ref="K388:L389"/>
    <mergeCell ref="M388:M389"/>
    <mergeCell ref="N388:N389"/>
    <mergeCell ref="A382:A383"/>
    <mergeCell ref="B382:B383"/>
    <mergeCell ref="E382:E383"/>
    <mergeCell ref="F382:F383"/>
    <mergeCell ref="G382:H383"/>
    <mergeCell ref="I382:I383"/>
    <mergeCell ref="J382:J383"/>
    <mergeCell ref="K382:L383"/>
    <mergeCell ref="M382:M383"/>
    <mergeCell ref="N382:N383"/>
    <mergeCell ref="A384:A385"/>
    <mergeCell ref="B384:B385"/>
    <mergeCell ref="E384:E385"/>
    <mergeCell ref="F384:F385"/>
    <mergeCell ref="G384:H385"/>
    <mergeCell ref="I384:I385"/>
    <mergeCell ref="J384:J385"/>
    <mergeCell ref="K384:L385"/>
    <mergeCell ref="M384:M385"/>
    <mergeCell ref="N384:N385"/>
    <mergeCell ref="A378:A379"/>
    <mergeCell ref="B378:B379"/>
    <mergeCell ref="E378:E379"/>
    <mergeCell ref="F378:F379"/>
    <mergeCell ref="G378:H379"/>
    <mergeCell ref="I378:I379"/>
    <mergeCell ref="J378:J379"/>
    <mergeCell ref="K378:L379"/>
    <mergeCell ref="M378:M379"/>
    <mergeCell ref="N378:N379"/>
    <mergeCell ref="A380:A381"/>
    <mergeCell ref="B380:B381"/>
    <mergeCell ref="E380:E381"/>
    <mergeCell ref="F380:F381"/>
    <mergeCell ref="G380:H381"/>
    <mergeCell ref="I380:I381"/>
    <mergeCell ref="J380:J381"/>
    <mergeCell ref="K380:L381"/>
    <mergeCell ref="M380:M381"/>
    <mergeCell ref="N380:N381"/>
    <mergeCell ref="A374:A375"/>
    <mergeCell ref="B374:B375"/>
    <mergeCell ref="E374:E375"/>
    <mergeCell ref="F374:F375"/>
    <mergeCell ref="G374:H375"/>
    <mergeCell ref="I374:I375"/>
    <mergeCell ref="J374:J375"/>
    <mergeCell ref="K374:L375"/>
    <mergeCell ref="M374:M375"/>
    <mergeCell ref="N374:N375"/>
    <mergeCell ref="A376:A377"/>
    <mergeCell ref="B376:B377"/>
    <mergeCell ref="E376:E377"/>
    <mergeCell ref="F376:F377"/>
    <mergeCell ref="G376:H377"/>
    <mergeCell ref="I376:I377"/>
    <mergeCell ref="J376:J377"/>
    <mergeCell ref="K376:L377"/>
    <mergeCell ref="M376:M377"/>
    <mergeCell ref="N376:N377"/>
    <mergeCell ref="A370:A371"/>
    <mergeCell ref="B370:B371"/>
    <mergeCell ref="E370:E371"/>
    <mergeCell ref="F370:F371"/>
    <mergeCell ref="G370:H371"/>
    <mergeCell ref="I370:I371"/>
    <mergeCell ref="J370:J371"/>
    <mergeCell ref="K370:L371"/>
    <mergeCell ref="M370:M371"/>
    <mergeCell ref="N370:N371"/>
    <mergeCell ref="A372:A373"/>
    <mergeCell ref="B372:B373"/>
    <mergeCell ref="E372:E373"/>
    <mergeCell ref="F372:F373"/>
    <mergeCell ref="G372:H373"/>
    <mergeCell ref="I372:I373"/>
    <mergeCell ref="J372:J373"/>
    <mergeCell ref="K372:L373"/>
    <mergeCell ref="M372:M373"/>
    <mergeCell ref="N372:N373"/>
    <mergeCell ref="A366:A367"/>
    <mergeCell ref="B366:B367"/>
    <mergeCell ref="E366:E367"/>
    <mergeCell ref="F366:F367"/>
    <mergeCell ref="G366:H367"/>
    <mergeCell ref="I366:I367"/>
    <mergeCell ref="J366:J367"/>
    <mergeCell ref="K366:L367"/>
    <mergeCell ref="M366:M367"/>
    <mergeCell ref="N366:N367"/>
    <mergeCell ref="A368:A369"/>
    <mergeCell ref="B368:B369"/>
    <mergeCell ref="E368:E369"/>
    <mergeCell ref="F368:F369"/>
    <mergeCell ref="G368:H369"/>
    <mergeCell ref="I368:I369"/>
    <mergeCell ref="J368:J369"/>
    <mergeCell ref="K368:L369"/>
    <mergeCell ref="M368:M369"/>
    <mergeCell ref="N368:N369"/>
    <mergeCell ref="A362:A363"/>
    <mergeCell ref="B362:B363"/>
    <mergeCell ref="E362:E363"/>
    <mergeCell ref="F362:F363"/>
    <mergeCell ref="G362:H363"/>
    <mergeCell ref="I362:I363"/>
    <mergeCell ref="J362:J363"/>
    <mergeCell ref="K362:L363"/>
    <mergeCell ref="M362:M363"/>
    <mergeCell ref="N362:N363"/>
    <mergeCell ref="A364:A365"/>
    <mergeCell ref="B364:B365"/>
    <mergeCell ref="E364:E365"/>
    <mergeCell ref="F364:F365"/>
    <mergeCell ref="G364:H365"/>
    <mergeCell ref="I364:I365"/>
    <mergeCell ref="J364:J365"/>
    <mergeCell ref="K364:L365"/>
    <mergeCell ref="M364:M365"/>
    <mergeCell ref="N364:N365"/>
    <mergeCell ref="A358:A359"/>
    <mergeCell ref="B358:B359"/>
    <mergeCell ref="E358:E359"/>
    <mergeCell ref="F358:F359"/>
    <mergeCell ref="G358:H359"/>
    <mergeCell ref="I358:I359"/>
    <mergeCell ref="J358:J359"/>
    <mergeCell ref="K358:L359"/>
    <mergeCell ref="M358:M359"/>
    <mergeCell ref="N358:N359"/>
    <mergeCell ref="A360:A361"/>
    <mergeCell ref="B360:B361"/>
    <mergeCell ref="E360:E361"/>
    <mergeCell ref="F360:F361"/>
    <mergeCell ref="G360:H361"/>
    <mergeCell ref="I360:I361"/>
    <mergeCell ref="J360:J361"/>
    <mergeCell ref="K360:L361"/>
    <mergeCell ref="M360:M361"/>
    <mergeCell ref="N360:N361"/>
    <mergeCell ref="A354:A355"/>
    <mergeCell ref="B354:B355"/>
    <mergeCell ref="E354:E355"/>
    <mergeCell ref="F354:F355"/>
    <mergeCell ref="G354:H355"/>
    <mergeCell ref="I354:I355"/>
    <mergeCell ref="J354:J355"/>
    <mergeCell ref="K354:L355"/>
    <mergeCell ref="M354:M355"/>
    <mergeCell ref="N354:N355"/>
    <mergeCell ref="A356:A357"/>
    <mergeCell ref="B356:B357"/>
    <mergeCell ref="E356:E357"/>
    <mergeCell ref="F356:F357"/>
    <mergeCell ref="G356:H357"/>
    <mergeCell ref="I356:I357"/>
    <mergeCell ref="J356:J357"/>
    <mergeCell ref="K356:L357"/>
    <mergeCell ref="M356:M357"/>
    <mergeCell ref="N356:N357"/>
    <mergeCell ref="B350:B351"/>
    <mergeCell ref="E350:E351"/>
    <mergeCell ref="F350:F351"/>
    <mergeCell ref="G350:H351"/>
    <mergeCell ref="I350:I351"/>
    <mergeCell ref="J350:J351"/>
    <mergeCell ref="M350:M351"/>
    <mergeCell ref="N350:N351"/>
    <mergeCell ref="A352:A353"/>
    <mergeCell ref="B352:B353"/>
    <mergeCell ref="E352:E353"/>
    <mergeCell ref="F352:F353"/>
    <mergeCell ref="G352:H353"/>
    <mergeCell ref="I352:I353"/>
    <mergeCell ref="J352:J353"/>
    <mergeCell ref="K352:L353"/>
    <mergeCell ref="M352:M353"/>
    <mergeCell ref="N352:N353"/>
    <mergeCell ref="A341:N341"/>
    <mergeCell ref="A342:N342"/>
    <mergeCell ref="A343:N343"/>
    <mergeCell ref="A345:N345"/>
    <mergeCell ref="M337:M338"/>
    <mergeCell ref="N337:N338"/>
    <mergeCell ref="A339:N339"/>
    <mergeCell ref="A340:N340"/>
    <mergeCell ref="F347:F349"/>
    <mergeCell ref="G347:H348"/>
    <mergeCell ref="I347:I349"/>
    <mergeCell ref="J347:J349"/>
    <mergeCell ref="A347:A349"/>
    <mergeCell ref="B347:B349"/>
    <mergeCell ref="C347:D349"/>
    <mergeCell ref="E347:E349"/>
    <mergeCell ref="K347:L349"/>
    <mergeCell ref="M347:M349"/>
    <mergeCell ref="N347:N349"/>
    <mergeCell ref="O333:O334"/>
    <mergeCell ref="B335:B336"/>
    <mergeCell ref="C335:D336"/>
    <mergeCell ref="E335:E336"/>
    <mergeCell ref="F335:F336"/>
    <mergeCell ref="G335:H336"/>
    <mergeCell ref="I335:I336"/>
    <mergeCell ref="J335:J336"/>
    <mergeCell ref="M335:M336"/>
    <mergeCell ref="N335:N336"/>
    <mergeCell ref="A337:A338"/>
    <mergeCell ref="B337:B338"/>
    <mergeCell ref="C337:D338"/>
    <mergeCell ref="E337:E338"/>
    <mergeCell ref="F337:F338"/>
    <mergeCell ref="G337:H338"/>
    <mergeCell ref="I337:I338"/>
    <mergeCell ref="J337:J338"/>
    <mergeCell ref="A330:A331"/>
    <mergeCell ref="B330:B331"/>
    <mergeCell ref="E330:E331"/>
    <mergeCell ref="F330:F331"/>
    <mergeCell ref="G330:H331"/>
    <mergeCell ref="I330:I331"/>
    <mergeCell ref="J330:J331"/>
    <mergeCell ref="K330:L331"/>
    <mergeCell ref="M330:M331"/>
    <mergeCell ref="N330:N331"/>
    <mergeCell ref="A332:A334"/>
    <mergeCell ref="B332:B334"/>
    <mergeCell ref="C332:D334"/>
    <mergeCell ref="E332:E334"/>
    <mergeCell ref="F332:F334"/>
    <mergeCell ref="G332:H333"/>
    <mergeCell ref="I332:I334"/>
    <mergeCell ref="J332:J334"/>
    <mergeCell ref="K332:L334"/>
    <mergeCell ref="M332:M334"/>
    <mergeCell ref="N332:N334"/>
    <mergeCell ref="A326:A327"/>
    <mergeCell ref="B326:B327"/>
    <mergeCell ref="E326:E327"/>
    <mergeCell ref="F326:F327"/>
    <mergeCell ref="G326:H327"/>
    <mergeCell ref="I326:I327"/>
    <mergeCell ref="J326:J327"/>
    <mergeCell ref="K326:L327"/>
    <mergeCell ref="M326:M327"/>
    <mergeCell ref="N326:N327"/>
    <mergeCell ref="A328:A329"/>
    <mergeCell ref="B328:B329"/>
    <mergeCell ref="E328:E329"/>
    <mergeCell ref="F328:F329"/>
    <mergeCell ref="G328:H329"/>
    <mergeCell ref="I328:I329"/>
    <mergeCell ref="J328:J329"/>
    <mergeCell ref="K328:L329"/>
    <mergeCell ref="M328:M329"/>
    <mergeCell ref="N328:N329"/>
    <mergeCell ref="A322:A323"/>
    <mergeCell ref="B322:B323"/>
    <mergeCell ref="E322:E323"/>
    <mergeCell ref="F322:F323"/>
    <mergeCell ref="G322:H323"/>
    <mergeCell ref="I322:I323"/>
    <mergeCell ref="J322:J323"/>
    <mergeCell ref="K322:L323"/>
    <mergeCell ref="M322:M323"/>
    <mergeCell ref="N322:N323"/>
    <mergeCell ref="A324:A325"/>
    <mergeCell ref="B324:B325"/>
    <mergeCell ref="E324:E325"/>
    <mergeCell ref="F324:F325"/>
    <mergeCell ref="G324:H325"/>
    <mergeCell ref="I324:I325"/>
    <mergeCell ref="J324:J325"/>
    <mergeCell ref="K324:L325"/>
    <mergeCell ref="M324:M325"/>
    <mergeCell ref="N324:N325"/>
    <mergeCell ref="A318:A319"/>
    <mergeCell ref="B318:B319"/>
    <mergeCell ref="E318:E319"/>
    <mergeCell ref="F318:F319"/>
    <mergeCell ref="G318:H319"/>
    <mergeCell ref="I318:I319"/>
    <mergeCell ref="J318:J319"/>
    <mergeCell ref="K318:L319"/>
    <mergeCell ref="M318:M319"/>
    <mergeCell ref="N318:N319"/>
    <mergeCell ref="A320:A321"/>
    <mergeCell ref="B320:B321"/>
    <mergeCell ref="E320:E321"/>
    <mergeCell ref="F320:F321"/>
    <mergeCell ref="G320:H321"/>
    <mergeCell ref="I320:I321"/>
    <mergeCell ref="J320:J321"/>
    <mergeCell ref="K320:L321"/>
    <mergeCell ref="M320:M321"/>
    <mergeCell ref="N320:N321"/>
    <mergeCell ref="A314:A315"/>
    <mergeCell ref="B314:B315"/>
    <mergeCell ref="E314:E315"/>
    <mergeCell ref="F314:F315"/>
    <mergeCell ref="G314:H315"/>
    <mergeCell ref="I314:I315"/>
    <mergeCell ref="J314:J315"/>
    <mergeCell ref="K314:L315"/>
    <mergeCell ref="M314:M315"/>
    <mergeCell ref="N314:N315"/>
    <mergeCell ref="A316:A317"/>
    <mergeCell ref="B316:B317"/>
    <mergeCell ref="E316:E317"/>
    <mergeCell ref="F316:F317"/>
    <mergeCell ref="G316:H317"/>
    <mergeCell ref="I316:I317"/>
    <mergeCell ref="J316:J317"/>
    <mergeCell ref="K316:L317"/>
    <mergeCell ref="M316:M317"/>
    <mergeCell ref="N316:N317"/>
    <mergeCell ref="A310:A311"/>
    <mergeCell ref="B310:B311"/>
    <mergeCell ref="E310:E311"/>
    <mergeCell ref="F310:F311"/>
    <mergeCell ref="G310:H311"/>
    <mergeCell ref="I310:I311"/>
    <mergeCell ref="J310:J311"/>
    <mergeCell ref="K310:L311"/>
    <mergeCell ref="M310:M311"/>
    <mergeCell ref="N310:N311"/>
    <mergeCell ref="A312:A313"/>
    <mergeCell ref="B312:B313"/>
    <mergeCell ref="E312:E313"/>
    <mergeCell ref="F312:F313"/>
    <mergeCell ref="G312:H313"/>
    <mergeCell ref="I312:I313"/>
    <mergeCell ref="J312:J313"/>
    <mergeCell ref="K312:L313"/>
    <mergeCell ref="M312:M313"/>
    <mergeCell ref="N312:N313"/>
    <mergeCell ref="A306:A307"/>
    <mergeCell ref="B306:B307"/>
    <mergeCell ref="E306:E307"/>
    <mergeCell ref="F306:F307"/>
    <mergeCell ref="G306:H307"/>
    <mergeCell ref="I306:I307"/>
    <mergeCell ref="J306:J307"/>
    <mergeCell ref="K306:L307"/>
    <mergeCell ref="M306:M307"/>
    <mergeCell ref="N306:N307"/>
    <mergeCell ref="A308:A309"/>
    <mergeCell ref="B308:B309"/>
    <mergeCell ref="E308:E309"/>
    <mergeCell ref="F308:F309"/>
    <mergeCell ref="G308:H309"/>
    <mergeCell ref="I308:I309"/>
    <mergeCell ref="J308:J309"/>
    <mergeCell ref="K308:L309"/>
    <mergeCell ref="M308:M309"/>
    <mergeCell ref="N308:N309"/>
    <mergeCell ref="A302:A303"/>
    <mergeCell ref="B302:B303"/>
    <mergeCell ref="E302:E303"/>
    <mergeCell ref="F302:F303"/>
    <mergeCell ref="G302:H303"/>
    <mergeCell ref="I302:I303"/>
    <mergeCell ref="J302:J303"/>
    <mergeCell ref="K302:L303"/>
    <mergeCell ref="M302:M303"/>
    <mergeCell ref="N302:N303"/>
    <mergeCell ref="A304:A305"/>
    <mergeCell ref="B304:B305"/>
    <mergeCell ref="E304:E305"/>
    <mergeCell ref="F304:F305"/>
    <mergeCell ref="G304:H305"/>
    <mergeCell ref="I304:I305"/>
    <mergeCell ref="J304:J305"/>
    <mergeCell ref="K304:L305"/>
    <mergeCell ref="M304:M305"/>
    <mergeCell ref="N304:N305"/>
    <mergeCell ref="A298:A299"/>
    <mergeCell ref="B298:B299"/>
    <mergeCell ref="E298:E299"/>
    <mergeCell ref="F298:F299"/>
    <mergeCell ref="G298:H299"/>
    <mergeCell ref="I298:I299"/>
    <mergeCell ref="J298:J299"/>
    <mergeCell ref="K298:L299"/>
    <mergeCell ref="M298:M299"/>
    <mergeCell ref="N298:N299"/>
    <mergeCell ref="A300:A301"/>
    <mergeCell ref="B300:B301"/>
    <mergeCell ref="E300:E301"/>
    <mergeCell ref="F300:F301"/>
    <mergeCell ref="G300:H301"/>
    <mergeCell ref="I300:I301"/>
    <mergeCell ref="J300:J301"/>
    <mergeCell ref="K300:L301"/>
    <mergeCell ref="M300:M301"/>
    <mergeCell ref="N300:N301"/>
    <mergeCell ref="A294:A295"/>
    <mergeCell ref="B294:B295"/>
    <mergeCell ref="E294:E295"/>
    <mergeCell ref="F294:F295"/>
    <mergeCell ref="G294:H295"/>
    <mergeCell ref="I294:I295"/>
    <mergeCell ref="J294:J295"/>
    <mergeCell ref="K294:L295"/>
    <mergeCell ref="M294:M295"/>
    <mergeCell ref="N294:N295"/>
    <mergeCell ref="A296:A297"/>
    <mergeCell ref="B296:B297"/>
    <mergeCell ref="E296:E297"/>
    <mergeCell ref="F296:F297"/>
    <mergeCell ref="G296:H297"/>
    <mergeCell ref="I296:I297"/>
    <mergeCell ref="J296:J297"/>
    <mergeCell ref="K296:L297"/>
    <mergeCell ref="M296:M297"/>
    <mergeCell ref="N296:N297"/>
    <mergeCell ref="A290:A291"/>
    <mergeCell ref="B290:B291"/>
    <mergeCell ref="E290:E291"/>
    <mergeCell ref="F290:F291"/>
    <mergeCell ref="G290:H291"/>
    <mergeCell ref="I290:I291"/>
    <mergeCell ref="J290:J291"/>
    <mergeCell ref="K290:L291"/>
    <mergeCell ref="M290:M291"/>
    <mergeCell ref="N290:N291"/>
    <mergeCell ref="A292:A293"/>
    <mergeCell ref="B292:B293"/>
    <mergeCell ref="E292:E293"/>
    <mergeCell ref="F292:F293"/>
    <mergeCell ref="G292:H293"/>
    <mergeCell ref="I292:I293"/>
    <mergeCell ref="J292:J293"/>
    <mergeCell ref="K292:L293"/>
    <mergeCell ref="M292:M293"/>
    <mergeCell ref="N292:N293"/>
    <mergeCell ref="A286:A287"/>
    <mergeCell ref="B286:B287"/>
    <mergeCell ref="E286:E287"/>
    <mergeCell ref="F286:F287"/>
    <mergeCell ref="G286:H287"/>
    <mergeCell ref="I286:I287"/>
    <mergeCell ref="J286:J287"/>
    <mergeCell ref="K286:L287"/>
    <mergeCell ref="M286:M287"/>
    <mergeCell ref="N286:N287"/>
    <mergeCell ref="A288:A289"/>
    <mergeCell ref="B288:B289"/>
    <mergeCell ref="E288:E289"/>
    <mergeCell ref="F288:F289"/>
    <mergeCell ref="G288:H289"/>
    <mergeCell ref="I288:I289"/>
    <mergeCell ref="J288:J289"/>
    <mergeCell ref="K288:L289"/>
    <mergeCell ref="M288:M289"/>
    <mergeCell ref="N288:N289"/>
    <mergeCell ref="B282:B283"/>
    <mergeCell ref="E282:E283"/>
    <mergeCell ref="F282:F283"/>
    <mergeCell ref="G282:H283"/>
    <mergeCell ref="I282:I283"/>
    <mergeCell ref="J282:J283"/>
    <mergeCell ref="M282:M283"/>
    <mergeCell ref="N282:N283"/>
    <mergeCell ref="A284:A285"/>
    <mergeCell ref="B284:B285"/>
    <mergeCell ref="E284:E285"/>
    <mergeCell ref="F284:F285"/>
    <mergeCell ref="G284:H285"/>
    <mergeCell ref="I284:I285"/>
    <mergeCell ref="J284:J285"/>
    <mergeCell ref="K284:L285"/>
    <mergeCell ref="M284:M285"/>
    <mergeCell ref="N284:N285"/>
    <mergeCell ref="A273:N273"/>
    <mergeCell ref="A274:N274"/>
    <mergeCell ref="A275:N275"/>
    <mergeCell ref="A277:N277"/>
    <mergeCell ref="M269:M270"/>
    <mergeCell ref="N269:N270"/>
    <mergeCell ref="A271:N271"/>
    <mergeCell ref="A272:N272"/>
    <mergeCell ref="F279:F281"/>
    <mergeCell ref="G279:H280"/>
    <mergeCell ref="I279:I281"/>
    <mergeCell ref="J279:J281"/>
    <mergeCell ref="A279:A281"/>
    <mergeCell ref="B279:B281"/>
    <mergeCell ref="C279:D281"/>
    <mergeCell ref="E279:E281"/>
    <mergeCell ref="K279:L281"/>
    <mergeCell ref="M279:M281"/>
    <mergeCell ref="N279:N281"/>
    <mergeCell ref="O265:O266"/>
    <mergeCell ref="B267:B268"/>
    <mergeCell ref="C267:D268"/>
    <mergeCell ref="E267:E268"/>
    <mergeCell ref="F267:F268"/>
    <mergeCell ref="G267:H268"/>
    <mergeCell ref="I267:I268"/>
    <mergeCell ref="J267:J268"/>
    <mergeCell ref="M267:M268"/>
    <mergeCell ref="N267:N268"/>
    <mergeCell ref="A269:A270"/>
    <mergeCell ref="B269:B270"/>
    <mergeCell ref="C269:D270"/>
    <mergeCell ref="E269:E270"/>
    <mergeCell ref="F269:F270"/>
    <mergeCell ref="G269:H270"/>
    <mergeCell ref="I269:I270"/>
    <mergeCell ref="J269:J270"/>
    <mergeCell ref="A262:A263"/>
    <mergeCell ref="B262:B263"/>
    <mergeCell ref="E262:E263"/>
    <mergeCell ref="F262:F263"/>
    <mergeCell ref="G262:H263"/>
    <mergeCell ref="I262:I263"/>
    <mergeCell ref="J262:J263"/>
    <mergeCell ref="K262:L263"/>
    <mergeCell ref="M262:M263"/>
    <mergeCell ref="N262:N263"/>
    <mergeCell ref="A264:A266"/>
    <mergeCell ref="B264:B266"/>
    <mergeCell ref="C264:D266"/>
    <mergeCell ref="E264:E266"/>
    <mergeCell ref="F264:F266"/>
    <mergeCell ref="G264:H265"/>
    <mergeCell ref="I264:I266"/>
    <mergeCell ref="J264:J266"/>
    <mergeCell ref="K264:L266"/>
    <mergeCell ref="M264:M266"/>
    <mergeCell ref="N264:N266"/>
    <mergeCell ref="A258:A259"/>
    <mergeCell ref="B258:B259"/>
    <mergeCell ref="E258:E259"/>
    <mergeCell ref="F258:F259"/>
    <mergeCell ref="G258:H259"/>
    <mergeCell ref="I258:I259"/>
    <mergeCell ref="J258:J259"/>
    <mergeCell ref="K258:L259"/>
    <mergeCell ref="M258:M259"/>
    <mergeCell ref="N258:N259"/>
    <mergeCell ref="A260:A261"/>
    <mergeCell ref="B260:B261"/>
    <mergeCell ref="E260:E261"/>
    <mergeCell ref="F260:F261"/>
    <mergeCell ref="G260:H261"/>
    <mergeCell ref="I260:I261"/>
    <mergeCell ref="J260:J261"/>
    <mergeCell ref="K260:L261"/>
    <mergeCell ref="M260:M261"/>
    <mergeCell ref="N260:N261"/>
    <mergeCell ref="A254:A255"/>
    <mergeCell ref="B254:B255"/>
    <mergeCell ref="E254:E255"/>
    <mergeCell ref="F254:F255"/>
    <mergeCell ref="G254:H255"/>
    <mergeCell ref="I254:I255"/>
    <mergeCell ref="J254:J255"/>
    <mergeCell ref="K254:L255"/>
    <mergeCell ref="M254:M255"/>
    <mergeCell ref="N254:N255"/>
    <mergeCell ref="A256:A257"/>
    <mergeCell ref="B256:B257"/>
    <mergeCell ref="E256:E257"/>
    <mergeCell ref="F256:F257"/>
    <mergeCell ref="G256:H257"/>
    <mergeCell ref="I256:I257"/>
    <mergeCell ref="J256:J257"/>
    <mergeCell ref="K256:L257"/>
    <mergeCell ref="M256:M257"/>
    <mergeCell ref="N256:N257"/>
    <mergeCell ref="A250:A251"/>
    <mergeCell ref="B250:B251"/>
    <mergeCell ref="E250:E251"/>
    <mergeCell ref="F250:F251"/>
    <mergeCell ref="G250:H251"/>
    <mergeCell ref="I250:I251"/>
    <mergeCell ref="J250:J251"/>
    <mergeCell ref="K250:L251"/>
    <mergeCell ref="M250:M251"/>
    <mergeCell ref="N250:N251"/>
    <mergeCell ref="A252:A253"/>
    <mergeCell ref="B252:B253"/>
    <mergeCell ref="E252:E253"/>
    <mergeCell ref="F252:F253"/>
    <mergeCell ref="G252:H253"/>
    <mergeCell ref="I252:I253"/>
    <mergeCell ref="J252:J253"/>
    <mergeCell ref="K252:L253"/>
    <mergeCell ref="M252:M253"/>
    <mergeCell ref="N252:N253"/>
    <mergeCell ref="A246:A247"/>
    <mergeCell ref="B246:B247"/>
    <mergeCell ref="E246:E247"/>
    <mergeCell ref="F246:F247"/>
    <mergeCell ref="G246:H247"/>
    <mergeCell ref="I246:I247"/>
    <mergeCell ref="J246:J247"/>
    <mergeCell ref="K246:L247"/>
    <mergeCell ref="M246:M247"/>
    <mergeCell ref="N246:N247"/>
    <mergeCell ref="A248:A249"/>
    <mergeCell ref="B248:B249"/>
    <mergeCell ref="E248:E249"/>
    <mergeCell ref="F248:F249"/>
    <mergeCell ref="G248:H249"/>
    <mergeCell ref="I248:I249"/>
    <mergeCell ref="J248:J249"/>
    <mergeCell ref="K248:L249"/>
    <mergeCell ref="M248:M249"/>
    <mergeCell ref="N248:N249"/>
    <mergeCell ref="A242:A243"/>
    <mergeCell ref="B242:B243"/>
    <mergeCell ref="E242:E243"/>
    <mergeCell ref="F242:F243"/>
    <mergeCell ref="G242:H243"/>
    <mergeCell ref="I242:I243"/>
    <mergeCell ref="J242:J243"/>
    <mergeCell ref="K242:L243"/>
    <mergeCell ref="M242:M243"/>
    <mergeCell ref="N242:N243"/>
    <mergeCell ref="A244:A245"/>
    <mergeCell ref="B244:B245"/>
    <mergeCell ref="E244:E245"/>
    <mergeCell ref="F244:F245"/>
    <mergeCell ref="G244:H245"/>
    <mergeCell ref="I244:I245"/>
    <mergeCell ref="J244:J245"/>
    <mergeCell ref="K244:L245"/>
    <mergeCell ref="M244:M245"/>
    <mergeCell ref="N244:N245"/>
    <mergeCell ref="A238:A239"/>
    <mergeCell ref="B238:B239"/>
    <mergeCell ref="E238:E239"/>
    <mergeCell ref="F238:F239"/>
    <mergeCell ref="G238:H239"/>
    <mergeCell ref="I238:I239"/>
    <mergeCell ref="J238:J239"/>
    <mergeCell ref="K238:L239"/>
    <mergeCell ref="M238:M239"/>
    <mergeCell ref="N238:N239"/>
    <mergeCell ref="A240:A241"/>
    <mergeCell ref="B240:B241"/>
    <mergeCell ref="E240:E241"/>
    <mergeCell ref="F240:F241"/>
    <mergeCell ref="G240:H241"/>
    <mergeCell ref="I240:I241"/>
    <mergeCell ref="J240:J241"/>
    <mergeCell ref="K240:L241"/>
    <mergeCell ref="M240:M241"/>
    <mergeCell ref="N240:N241"/>
    <mergeCell ref="A234:A235"/>
    <mergeCell ref="B234:B235"/>
    <mergeCell ref="E234:E235"/>
    <mergeCell ref="F234:F235"/>
    <mergeCell ref="G234:H235"/>
    <mergeCell ref="I234:I235"/>
    <mergeCell ref="J234:J235"/>
    <mergeCell ref="K234:L235"/>
    <mergeCell ref="M234:M235"/>
    <mergeCell ref="N234:N235"/>
    <mergeCell ref="A236:A237"/>
    <mergeCell ref="B236:B237"/>
    <mergeCell ref="E236:E237"/>
    <mergeCell ref="F236:F237"/>
    <mergeCell ref="G236:H237"/>
    <mergeCell ref="I236:I237"/>
    <mergeCell ref="J236:J237"/>
    <mergeCell ref="K236:L237"/>
    <mergeCell ref="M236:M237"/>
    <mergeCell ref="N236:N237"/>
    <mergeCell ref="A230:A231"/>
    <mergeCell ref="B230:B231"/>
    <mergeCell ref="E230:E231"/>
    <mergeCell ref="F230:F231"/>
    <mergeCell ref="G230:H231"/>
    <mergeCell ref="I230:I231"/>
    <mergeCell ref="J230:J231"/>
    <mergeCell ref="K230:L231"/>
    <mergeCell ref="M230:M231"/>
    <mergeCell ref="N230:N231"/>
    <mergeCell ref="A232:A233"/>
    <mergeCell ref="B232:B233"/>
    <mergeCell ref="E232:E233"/>
    <mergeCell ref="F232:F233"/>
    <mergeCell ref="G232:H233"/>
    <mergeCell ref="I232:I233"/>
    <mergeCell ref="J232:J233"/>
    <mergeCell ref="K232:L233"/>
    <mergeCell ref="M232:M233"/>
    <mergeCell ref="N232:N233"/>
    <mergeCell ref="A226:A227"/>
    <mergeCell ref="B226:B227"/>
    <mergeCell ref="E226:E227"/>
    <mergeCell ref="F226:F227"/>
    <mergeCell ref="G226:H227"/>
    <mergeCell ref="I226:I227"/>
    <mergeCell ref="J226:J227"/>
    <mergeCell ref="K226:L227"/>
    <mergeCell ref="M226:M227"/>
    <mergeCell ref="N226:N227"/>
    <mergeCell ref="A228:A229"/>
    <mergeCell ref="B228:B229"/>
    <mergeCell ref="E228:E229"/>
    <mergeCell ref="F228:F229"/>
    <mergeCell ref="G228:H229"/>
    <mergeCell ref="I228:I229"/>
    <mergeCell ref="J228:J229"/>
    <mergeCell ref="K228:L229"/>
    <mergeCell ref="M228:M229"/>
    <mergeCell ref="N228:N229"/>
    <mergeCell ref="A222:A223"/>
    <mergeCell ref="B222:B223"/>
    <mergeCell ref="E222:E223"/>
    <mergeCell ref="F222:F223"/>
    <mergeCell ref="G222:H223"/>
    <mergeCell ref="I222:I223"/>
    <mergeCell ref="J222:J223"/>
    <mergeCell ref="K222:L223"/>
    <mergeCell ref="M222:M223"/>
    <mergeCell ref="N222:N223"/>
    <mergeCell ref="A224:A225"/>
    <mergeCell ref="B224:B225"/>
    <mergeCell ref="E224:E225"/>
    <mergeCell ref="F224:F225"/>
    <mergeCell ref="G224:H225"/>
    <mergeCell ref="I224:I225"/>
    <mergeCell ref="J224:J225"/>
    <mergeCell ref="K224:L225"/>
    <mergeCell ref="M224:M225"/>
    <mergeCell ref="N224:N225"/>
    <mergeCell ref="A218:A219"/>
    <mergeCell ref="B218:B219"/>
    <mergeCell ref="E218:E219"/>
    <mergeCell ref="F218:F219"/>
    <mergeCell ref="G218:H219"/>
    <mergeCell ref="I218:I219"/>
    <mergeCell ref="J218:J219"/>
    <mergeCell ref="K218:L219"/>
    <mergeCell ref="M218:M219"/>
    <mergeCell ref="N218:N219"/>
    <mergeCell ref="A220:A221"/>
    <mergeCell ref="B220:B221"/>
    <mergeCell ref="E220:E221"/>
    <mergeCell ref="F220:F221"/>
    <mergeCell ref="G220:H221"/>
    <mergeCell ref="I220:I221"/>
    <mergeCell ref="J220:J221"/>
    <mergeCell ref="K220:L221"/>
    <mergeCell ref="M220:M221"/>
    <mergeCell ref="N220:N221"/>
    <mergeCell ref="B214:B215"/>
    <mergeCell ref="E214:E215"/>
    <mergeCell ref="F214:F215"/>
    <mergeCell ref="G214:H215"/>
    <mergeCell ref="I214:I215"/>
    <mergeCell ref="J214:J215"/>
    <mergeCell ref="M214:M215"/>
    <mergeCell ref="N214:N215"/>
    <mergeCell ref="A216:A217"/>
    <mergeCell ref="B216:B217"/>
    <mergeCell ref="E216:E217"/>
    <mergeCell ref="F216:F217"/>
    <mergeCell ref="G216:H217"/>
    <mergeCell ref="I216:I217"/>
    <mergeCell ref="J216:J217"/>
    <mergeCell ref="K216:L217"/>
    <mergeCell ref="M216:M217"/>
    <mergeCell ref="N216:N217"/>
    <mergeCell ref="A205:N205"/>
    <mergeCell ref="A206:N206"/>
    <mergeCell ref="A207:N207"/>
    <mergeCell ref="A209:N209"/>
    <mergeCell ref="M201:M202"/>
    <mergeCell ref="N201:N202"/>
    <mergeCell ref="A203:N203"/>
    <mergeCell ref="A204:N204"/>
    <mergeCell ref="F211:F213"/>
    <mergeCell ref="G211:H212"/>
    <mergeCell ref="I211:I213"/>
    <mergeCell ref="J211:J213"/>
    <mergeCell ref="A211:A213"/>
    <mergeCell ref="B211:B213"/>
    <mergeCell ref="C211:D213"/>
    <mergeCell ref="E211:E213"/>
    <mergeCell ref="K211:L213"/>
    <mergeCell ref="M211:M213"/>
    <mergeCell ref="N211:N213"/>
    <mergeCell ref="O197:O198"/>
    <mergeCell ref="B199:B200"/>
    <mergeCell ref="C199:D200"/>
    <mergeCell ref="E199:E200"/>
    <mergeCell ref="F199:F200"/>
    <mergeCell ref="G199:H200"/>
    <mergeCell ref="I199:I200"/>
    <mergeCell ref="J199:J200"/>
    <mergeCell ref="M199:M200"/>
    <mergeCell ref="N199:N200"/>
    <mergeCell ref="A201:A202"/>
    <mergeCell ref="B201:B202"/>
    <mergeCell ref="C201:D202"/>
    <mergeCell ref="E201:E202"/>
    <mergeCell ref="F201:F202"/>
    <mergeCell ref="G201:H202"/>
    <mergeCell ref="I201:I202"/>
    <mergeCell ref="J201:J202"/>
    <mergeCell ref="A194:A195"/>
    <mergeCell ref="B194:B195"/>
    <mergeCell ref="E194:E195"/>
    <mergeCell ref="F194:F195"/>
    <mergeCell ref="G194:H195"/>
    <mergeCell ref="I194:I195"/>
    <mergeCell ref="J194:J195"/>
    <mergeCell ref="K194:L195"/>
    <mergeCell ref="M194:M195"/>
    <mergeCell ref="N194:N195"/>
    <mergeCell ref="A196:A198"/>
    <mergeCell ref="B196:B198"/>
    <mergeCell ref="C196:D198"/>
    <mergeCell ref="E196:E198"/>
    <mergeCell ref="F196:F198"/>
    <mergeCell ref="G196:H197"/>
    <mergeCell ref="I196:I198"/>
    <mergeCell ref="J196:J198"/>
    <mergeCell ref="K196:L198"/>
    <mergeCell ref="M196:M198"/>
    <mergeCell ref="N196:N198"/>
    <mergeCell ref="A190:A191"/>
    <mergeCell ref="B190:B191"/>
    <mergeCell ref="E190:E191"/>
    <mergeCell ref="F190:F191"/>
    <mergeCell ref="G190:H191"/>
    <mergeCell ref="I190:I191"/>
    <mergeCell ref="J190:J191"/>
    <mergeCell ref="K190:L191"/>
    <mergeCell ref="M190:M191"/>
    <mergeCell ref="N190:N191"/>
    <mergeCell ref="A192:A193"/>
    <mergeCell ref="B192:B193"/>
    <mergeCell ref="E192:E193"/>
    <mergeCell ref="F192:F193"/>
    <mergeCell ref="G192:H193"/>
    <mergeCell ref="I192:I193"/>
    <mergeCell ref="J192:J193"/>
    <mergeCell ref="K192:L193"/>
    <mergeCell ref="M192:M193"/>
    <mergeCell ref="N192:N193"/>
    <mergeCell ref="A186:A187"/>
    <mergeCell ref="B186:B187"/>
    <mergeCell ref="E186:E187"/>
    <mergeCell ref="F186:F187"/>
    <mergeCell ref="G186:H187"/>
    <mergeCell ref="I186:I187"/>
    <mergeCell ref="J186:J187"/>
    <mergeCell ref="K186:L187"/>
    <mergeCell ref="M186:M187"/>
    <mergeCell ref="N186:N187"/>
    <mergeCell ref="A188:A189"/>
    <mergeCell ref="B188:B189"/>
    <mergeCell ref="E188:E189"/>
    <mergeCell ref="F188:F189"/>
    <mergeCell ref="G188:H189"/>
    <mergeCell ref="I188:I189"/>
    <mergeCell ref="J188:J189"/>
    <mergeCell ref="K188:L189"/>
    <mergeCell ref="M188:M189"/>
    <mergeCell ref="N188:N189"/>
    <mergeCell ref="A182:A183"/>
    <mergeCell ref="B182:B183"/>
    <mergeCell ref="E182:E183"/>
    <mergeCell ref="F182:F183"/>
    <mergeCell ref="G182:H183"/>
    <mergeCell ref="I182:I183"/>
    <mergeCell ref="J182:J183"/>
    <mergeCell ref="K182:L183"/>
    <mergeCell ref="M182:M183"/>
    <mergeCell ref="N182:N183"/>
    <mergeCell ref="A184:A185"/>
    <mergeCell ref="B184:B185"/>
    <mergeCell ref="E184:E185"/>
    <mergeCell ref="F184:F185"/>
    <mergeCell ref="G184:H185"/>
    <mergeCell ref="I184:I185"/>
    <mergeCell ref="J184:J185"/>
    <mergeCell ref="K184:L185"/>
    <mergeCell ref="M184:M185"/>
    <mergeCell ref="N184:N185"/>
    <mergeCell ref="A178:A179"/>
    <mergeCell ref="B178:B179"/>
    <mergeCell ref="E178:E179"/>
    <mergeCell ref="F178:F179"/>
    <mergeCell ref="G178:H179"/>
    <mergeCell ref="I178:I179"/>
    <mergeCell ref="J178:J179"/>
    <mergeCell ref="K178:L179"/>
    <mergeCell ref="M178:M179"/>
    <mergeCell ref="N178:N179"/>
    <mergeCell ref="A180:A181"/>
    <mergeCell ref="B180:B181"/>
    <mergeCell ref="E180:E181"/>
    <mergeCell ref="F180:F181"/>
    <mergeCell ref="G180:H181"/>
    <mergeCell ref="I180:I181"/>
    <mergeCell ref="J180:J181"/>
    <mergeCell ref="K180:L181"/>
    <mergeCell ref="M180:M181"/>
    <mergeCell ref="N180:N181"/>
    <mergeCell ref="A174:A175"/>
    <mergeCell ref="B174:B175"/>
    <mergeCell ref="E174:E175"/>
    <mergeCell ref="F174:F175"/>
    <mergeCell ref="G174:H175"/>
    <mergeCell ref="I174:I175"/>
    <mergeCell ref="J174:J175"/>
    <mergeCell ref="K174:L175"/>
    <mergeCell ref="M174:M175"/>
    <mergeCell ref="N174:N175"/>
    <mergeCell ref="A176:A177"/>
    <mergeCell ref="B176:B177"/>
    <mergeCell ref="E176:E177"/>
    <mergeCell ref="F176:F177"/>
    <mergeCell ref="G176:H177"/>
    <mergeCell ref="I176:I177"/>
    <mergeCell ref="J176:J177"/>
    <mergeCell ref="K176:L177"/>
    <mergeCell ref="M176:M177"/>
    <mergeCell ref="N176:N177"/>
    <mergeCell ref="A170:A171"/>
    <mergeCell ref="B170:B171"/>
    <mergeCell ref="E170:E171"/>
    <mergeCell ref="F170:F171"/>
    <mergeCell ref="G170:H171"/>
    <mergeCell ref="I170:I171"/>
    <mergeCell ref="J170:J171"/>
    <mergeCell ref="K170:L171"/>
    <mergeCell ref="M170:M171"/>
    <mergeCell ref="N170:N171"/>
    <mergeCell ref="A172:A173"/>
    <mergeCell ref="B172:B173"/>
    <mergeCell ref="E172:E173"/>
    <mergeCell ref="F172:F173"/>
    <mergeCell ref="G172:H173"/>
    <mergeCell ref="I172:I173"/>
    <mergeCell ref="J172:J173"/>
    <mergeCell ref="K172:L173"/>
    <mergeCell ref="M172:M173"/>
    <mergeCell ref="N172:N173"/>
    <mergeCell ref="A166:A167"/>
    <mergeCell ref="B166:B167"/>
    <mergeCell ref="E166:E167"/>
    <mergeCell ref="F166:F167"/>
    <mergeCell ref="G166:H167"/>
    <mergeCell ref="I166:I167"/>
    <mergeCell ref="J166:J167"/>
    <mergeCell ref="K166:L167"/>
    <mergeCell ref="M166:M167"/>
    <mergeCell ref="N166:N167"/>
    <mergeCell ref="A168:A169"/>
    <mergeCell ref="B168:B169"/>
    <mergeCell ref="E168:E169"/>
    <mergeCell ref="F168:F169"/>
    <mergeCell ref="G168:H169"/>
    <mergeCell ref="I168:I169"/>
    <mergeCell ref="J168:J169"/>
    <mergeCell ref="K168:L169"/>
    <mergeCell ref="M168:M169"/>
    <mergeCell ref="N168:N169"/>
    <mergeCell ref="A162:A163"/>
    <mergeCell ref="B162:B163"/>
    <mergeCell ref="E162:E163"/>
    <mergeCell ref="F162:F163"/>
    <mergeCell ref="G162:H163"/>
    <mergeCell ref="I162:I163"/>
    <mergeCell ref="J162:J163"/>
    <mergeCell ref="K162:L163"/>
    <mergeCell ref="M162:M163"/>
    <mergeCell ref="N162:N163"/>
    <mergeCell ref="A164:A165"/>
    <mergeCell ref="B164:B165"/>
    <mergeCell ref="E164:E165"/>
    <mergeCell ref="F164:F165"/>
    <mergeCell ref="G164:H165"/>
    <mergeCell ref="I164:I165"/>
    <mergeCell ref="J164:J165"/>
    <mergeCell ref="K164:L165"/>
    <mergeCell ref="M164:M165"/>
    <mergeCell ref="N164:N165"/>
    <mergeCell ref="A158:A159"/>
    <mergeCell ref="B158:B159"/>
    <mergeCell ref="E158:E159"/>
    <mergeCell ref="F158:F159"/>
    <mergeCell ref="G158:H159"/>
    <mergeCell ref="I158:I159"/>
    <mergeCell ref="J158:J159"/>
    <mergeCell ref="K158:L159"/>
    <mergeCell ref="M158:M159"/>
    <mergeCell ref="N158:N159"/>
    <mergeCell ref="A160:A161"/>
    <mergeCell ref="B160:B161"/>
    <mergeCell ref="E160:E161"/>
    <mergeCell ref="F160:F161"/>
    <mergeCell ref="G160:H161"/>
    <mergeCell ref="I160:I161"/>
    <mergeCell ref="J160:J161"/>
    <mergeCell ref="K160:L161"/>
    <mergeCell ref="M160:M161"/>
    <mergeCell ref="N160:N161"/>
    <mergeCell ref="A154:A155"/>
    <mergeCell ref="B154:B155"/>
    <mergeCell ref="E154:E155"/>
    <mergeCell ref="F154:F155"/>
    <mergeCell ref="G154:H155"/>
    <mergeCell ref="I154:I155"/>
    <mergeCell ref="J154:J155"/>
    <mergeCell ref="K154:L155"/>
    <mergeCell ref="M154:M155"/>
    <mergeCell ref="N154:N155"/>
    <mergeCell ref="A156:A157"/>
    <mergeCell ref="B156:B157"/>
    <mergeCell ref="E156:E157"/>
    <mergeCell ref="F156:F157"/>
    <mergeCell ref="G156:H157"/>
    <mergeCell ref="I156:I157"/>
    <mergeCell ref="J156:J157"/>
    <mergeCell ref="K156:L157"/>
    <mergeCell ref="M156:M157"/>
    <mergeCell ref="N156:N157"/>
    <mergeCell ref="A150:A151"/>
    <mergeCell ref="B150:B151"/>
    <mergeCell ref="E150:E151"/>
    <mergeCell ref="F150:F151"/>
    <mergeCell ref="G150:H151"/>
    <mergeCell ref="I150:I151"/>
    <mergeCell ref="J150:J151"/>
    <mergeCell ref="K150:L151"/>
    <mergeCell ref="M150:M151"/>
    <mergeCell ref="N150:N151"/>
    <mergeCell ref="A152:A153"/>
    <mergeCell ref="B152:B153"/>
    <mergeCell ref="E152:E153"/>
    <mergeCell ref="F152:F153"/>
    <mergeCell ref="G152:H153"/>
    <mergeCell ref="I152:I153"/>
    <mergeCell ref="J152:J153"/>
    <mergeCell ref="K152:L153"/>
    <mergeCell ref="M152:M153"/>
    <mergeCell ref="N152:N153"/>
    <mergeCell ref="B146:B147"/>
    <mergeCell ref="E146:E147"/>
    <mergeCell ref="F146:F147"/>
    <mergeCell ref="G146:H147"/>
    <mergeCell ref="I146:I147"/>
    <mergeCell ref="J146:J147"/>
    <mergeCell ref="M146:M147"/>
    <mergeCell ref="N146:N147"/>
    <mergeCell ref="A148:A149"/>
    <mergeCell ref="B148:B149"/>
    <mergeCell ref="E148:E149"/>
    <mergeCell ref="F148:F149"/>
    <mergeCell ref="G148:H149"/>
    <mergeCell ref="I148:I149"/>
    <mergeCell ref="J148:J149"/>
    <mergeCell ref="K148:L149"/>
    <mergeCell ref="M148:M149"/>
    <mergeCell ref="N148:N149"/>
    <mergeCell ref="A137:N137"/>
    <mergeCell ref="A138:N138"/>
    <mergeCell ref="A139:N139"/>
    <mergeCell ref="A141:N141"/>
    <mergeCell ref="M133:M134"/>
    <mergeCell ref="N133:N134"/>
    <mergeCell ref="A135:N135"/>
    <mergeCell ref="A136:N136"/>
    <mergeCell ref="F143:F145"/>
    <mergeCell ref="G143:H144"/>
    <mergeCell ref="I143:I145"/>
    <mergeCell ref="J143:J145"/>
    <mergeCell ref="A143:A145"/>
    <mergeCell ref="B143:B145"/>
    <mergeCell ref="C143:D145"/>
    <mergeCell ref="E143:E145"/>
    <mergeCell ref="K143:L145"/>
    <mergeCell ref="M143:M145"/>
    <mergeCell ref="N143:N145"/>
    <mergeCell ref="O129:O130"/>
    <mergeCell ref="B131:B132"/>
    <mergeCell ref="C131:D132"/>
    <mergeCell ref="E131:E132"/>
    <mergeCell ref="F131:F132"/>
    <mergeCell ref="G131:H132"/>
    <mergeCell ref="I131:I132"/>
    <mergeCell ref="J131:J132"/>
    <mergeCell ref="M131:M132"/>
    <mergeCell ref="N131:N132"/>
    <mergeCell ref="A133:A134"/>
    <mergeCell ref="B133:B134"/>
    <mergeCell ref="C133:D134"/>
    <mergeCell ref="E133:E134"/>
    <mergeCell ref="F133:F134"/>
    <mergeCell ref="G133:H134"/>
    <mergeCell ref="I133:I134"/>
    <mergeCell ref="J133:J134"/>
    <mergeCell ref="A126:A127"/>
    <mergeCell ref="B126:B127"/>
    <mergeCell ref="E126:E127"/>
    <mergeCell ref="F126:F127"/>
    <mergeCell ref="G126:H127"/>
    <mergeCell ref="I126:I127"/>
    <mergeCell ref="J126:J127"/>
    <mergeCell ref="K126:L127"/>
    <mergeCell ref="M126:M127"/>
    <mergeCell ref="N126:N127"/>
    <mergeCell ref="A128:A130"/>
    <mergeCell ref="B128:B130"/>
    <mergeCell ref="C128:D130"/>
    <mergeCell ref="E128:E130"/>
    <mergeCell ref="F128:F130"/>
    <mergeCell ref="G128:H129"/>
    <mergeCell ref="I128:I130"/>
    <mergeCell ref="J128:J130"/>
    <mergeCell ref="K128:L130"/>
    <mergeCell ref="M128:M130"/>
    <mergeCell ref="N128:N130"/>
    <mergeCell ref="A122:A123"/>
    <mergeCell ref="B122:B123"/>
    <mergeCell ref="E122:E123"/>
    <mergeCell ref="F122:F123"/>
    <mergeCell ref="G122:H123"/>
    <mergeCell ref="I122:I123"/>
    <mergeCell ref="J122:J123"/>
    <mergeCell ref="K122:L123"/>
    <mergeCell ref="M122:M123"/>
    <mergeCell ref="N122:N123"/>
    <mergeCell ref="A124:A125"/>
    <mergeCell ref="B124:B125"/>
    <mergeCell ref="E124:E125"/>
    <mergeCell ref="F124:F125"/>
    <mergeCell ref="G124:H125"/>
    <mergeCell ref="I124:I125"/>
    <mergeCell ref="J124:J125"/>
    <mergeCell ref="K124:L125"/>
    <mergeCell ref="M124:M125"/>
    <mergeCell ref="N124:N125"/>
    <mergeCell ref="A118:A119"/>
    <mergeCell ref="B118:B119"/>
    <mergeCell ref="E118:E119"/>
    <mergeCell ref="F118:F119"/>
    <mergeCell ref="G118:H119"/>
    <mergeCell ref="I118:I119"/>
    <mergeCell ref="J118:J119"/>
    <mergeCell ref="K118:L119"/>
    <mergeCell ref="M118:M119"/>
    <mergeCell ref="N118:N119"/>
    <mergeCell ref="A120:A121"/>
    <mergeCell ref="B120:B121"/>
    <mergeCell ref="E120:E121"/>
    <mergeCell ref="F120:F121"/>
    <mergeCell ref="G120:H121"/>
    <mergeCell ref="I120:I121"/>
    <mergeCell ref="J120:J121"/>
    <mergeCell ref="K120:L121"/>
    <mergeCell ref="M120:M121"/>
    <mergeCell ref="N120:N121"/>
    <mergeCell ref="A114:A115"/>
    <mergeCell ref="B114:B115"/>
    <mergeCell ref="E114:E115"/>
    <mergeCell ref="F114:F115"/>
    <mergeCell ref="G114:H115"/>
    <mergeCell ref="I114:I115"/>
    <mergeCell ref="J114:J115"/>
    <mergeCell ref="K114:L115"/>
    <mergeCell ref="M114:M115"/>
    <mergeCell ref="N114:N115"/>
    <mergeCell ref="A116:A117"/>
    <mergeCell ref="B116:B117"/>
    <mergeCell ref="E116:E117"/>
    <mergeCell ref="F116:F117"/>
    <mergeCell ref="G116:H117"/>
    <mergeCell ref="I116:I117"/>
    <mergeCell ref="J116:J117"/>
    <mergeCell ref="K116:L117"/>
    <mergeCell ref="M116:M117"/>
    <mergeCell ref="N116:N117"/>
    <mergeCell ref="A110:A111"/>
    <mergeCell ref="B110:B111"/>
    <mergeCell ref="E110:E111"/>
    <mergeCell ref="F110:F111"/>
    <mergeCell ref="G110:H111"/>
    <mergeCell ref="I110:I111"/>
    <mergeCell ref="J110:J111"/>
    <mergeCell ref="K110:L111"/>
    <mergeCell ref="M110:M111"/>
    <mergeCell ref="N110:N111"/>
    <mergeCell ref="A112:A113"/>
    <mergeCell ref="B112:B113"/>
    <mergeCell ref="E112:E113"/>
    <mergeCell ref="F112:F113"/>
    <mergeCell ref="G112:H113"/>
    <mergeCell ref="I112:I113"/>
    <mergeCell ref="J112:J113"/>
    <mergeCell ref="K112:L113"/>
    <mergeCell ref="M112:M113"/>
    <mergeCell ref="N112:N113"/>
    <mergeCell ref="A106:A107"/>
    <mergeCell ref="B106:B107"/>
    <mergeCell ref="E106:E107"/>
    <mergeCell ref="F106:F107"/>
    <mergeCell ref="G106:H107"/>
    <mergeCell ref="I106:I107"/>
    <mergeCell ref="J106:J107"/>
    <mergeCell ref="K106:L107"/>
    <mergeCell ref="M106:M107"/>
    <mergeCell ref="N106:N107"/>
    <mergeCell ref="A108:A109"/>
    <mergeCell ref="B108:B109"/>
    <mergeCell ref="E108:E109"/>
    <mergeCell ref="F108:F109"/>
    <mergeCell ref="G108:H109"/>
    <mergeCell ref="I108:I109"/>
    <mergeCell ref="J108:J109"/>
    <mergeCell ref="K108:L109"/>
    <mergeCell ref="M108:M109"/>
    <mergeCell ref="N108:N109"/>
    <mergeCell ref="A102:A103"/>
    <mergeCell ref="B102:B103"/>
    <mergeCell ref="E102:E103"/>
    <mergeCell ref="F102:F103"/>
    <mergeCell ref="G102:H103"/>
    <mergeCell ref="I102:I103"/>
    <mergeCell ref="J102:J103"/>
    <mergeCell ref="K102:L103"/>
    <mergeCell ref="M102:M103"/>
    <mergeCell ref="N102:N103"/>
    <mergeCell ref="A104:A105"/>
    <mergeCell ref="B104:B105"/>
    <mergeCell ref="E104:E105"/>
    <mergeCell ref="F104:F105"/>
    <mergeCell ref="G104:H105"/>
    <mergeCell ref="I104:I105"/>
    <mergeCell ref="J104:J105"/>
    <mergeCell ref="K104:L105"/>
    <mergeCell ref="M104:M105"/>
    <mergeCell ref="N104:N105"/>
    <mergeCell ref="A98:A99"/>
    <mergeCell ref="B98:B99"/>
    <mergeCell ref="E98:E99"/>
    <mergeCell ref="F98:F99"/>
    <mergeCell ref="G98:H99"/>
    <mergeCell ref="I98:I99"/>
    <mergeCell ref="J98:J99"/>
    <mergeCell ref="K98:L99"/>
    <mergeCell ref="M98:M99"/>
    <mergeCell ref="N98:N99"/>
    <mergeCell ref="A100:A101"/>
    <mergeCell ref="B100:B101"/>
    <mergeCell ref="E100:E101"/>
    <mergeCell ref="F100:F101"/>
    <mergeCell ref="G100:H101"/>
    <mergeCell ref="I100:I101"/>
    <mergeCell ref="J100:J101"/>
    <mergeCell ref="K100:L101"/>
    <mergeCell ref="M100:M101"/>
    <mergeCell ref="N100:N101"/>
    <mergeCell ref="A94:A95"/>
    <mergeCell ref="B94:B95"/>
    <mergeCell ref="E94:E95"/>
    <mergeCell ref="F94:F95"/>
    <mergeCell ref="G94:H95"/>
    <mergeCell ref="I94:I95"/>
    <mergeCell ref="J94:J95"/>
    <mergeCell ref="K94:L95"/>
    <mergeCell ref="M94:M95"/>
    <mergeCell ref="N94:N95"/>
    <mergeCell ref="A96:A97"/>
    <mergeCell ref="B96:B97"/>
    <mergeCell ref="E96:E97"/>
    <mergeCell ref="F96:F97"/>
    <mergeCell ref="G96:H97"/>
    <mergeCell ref="I96:I97"/>
    <mergeCell ref="J96:J97"/>
    <mergeCell ref="K96:L97"/>
    <mergeCell ref="M96:M97"/>
    <mergeCell ref="N96:N97"/>
    <mergeCell ref="A90:A91"/>
    <mergeCell ref="B90:B91"/>
    <mergeCell ref="E90:E91"/>
    <mergeCell ref="F90:F91"/>
    <mergeCell ref="G90:H91"/>
    <mergeCell ref="I90:I91"/>
    <mergeCell ref="J90:J91"/>
    <mergeCell ref="K90:L91"/>
    <mergeCell ref="M90:M91"/>
    <mergeCell ref="N90:N91"/>
    <mergeCell ref="A92:A93"/>
    <mergeCell ref="B92:B93"/>
    <mergeCell ref="E92:E93"/>
    <mergeCell ref="F92:F93"/>
    <mergeCell ref="G92:H93"/>
    <mergeCell ref="I92:I93"/>
    <mergeCell ref="J92:J93"/>
    <mergeCell ref="K92:L93"/>
    <mergeCell ref="M92:M93"/>
    <mergeCell ref="N92:N93"/>
    <mergeCell ref="A86:A87"/>
    <mergeCell ref="B86:B87"/>
    <mergeCell ref="E86:E87"/>
    <mergeCell ref="F86:F87"/>
    <mergeCell ref="G86:H87"/>
    <mergeCell ref="I86:I87"/>
    <mergeCell ref="J86:J87"/>
    <mergeCell ref="K86:L87"/>
    <mergeCell ref="M86:M87"/>
    <mergeCell ref="N86:N87"/>
    <mergeCell ref="A88:A89"/>
    <mergeCell ref="B88:B89"/>
    <mergeCell ref="E88:E89"/>
    <mergeCell ref="F88:F89"/>
    <mergeCell ref="G88:H89"/>
    <mergeCell ref="I88:I89"/>
    <mergeCell ref="J88:J89"/>
    <mergeCell ref="K88:L89"/>
    <mergeCell ref="M88:M89"/>
    <mergeCell ref="N88:N89"/>
    <mergeCell ref="A82:A83"/>
    <mergeCell ref="B82:B83"/>
    <mergeCell ref="E82:E83"/>
    <mergeCell ref="F82:F83"/>
    <mergeCell ref="G82:H83"/>
    <mergeCell ref="I82:I83"/>
    <mergeCell ref="J82:J83"/>
    <mergeCell ref="K82:L83"/>
    <mergeCell ref="M82:M83"/>
    <mergeCell ref="N82:N83"/>
    <mergeCell ref="A84:A85"/>
    <mergeCell ref="B84:B85"/>
    <mergeCell ref="E84:E85"/>
    <mergeCell ref="F84:F85"/>
    <mergeCell ref="G84:H85"/>
    <mergeCell ref="I84:I85"/>
    <mergeCell ref="J84:J85"/>
    <mergeCell ref="K84:L85"/>
    <mergeCell ref="M84:M85"/>
    <mergeCell ref="N84:N85"/>
    <mergeCell ref="B78:B79"/>
    <mergeCell ref="E78:E79"/>
    <mergeCell ref="F78:F79"/>
    <mergeCell ref="G78:H79"/>
    <mergeCell ref="I78:I79"/>
    <mergeCell ref="J78:J79"/>
    <mergeCell ref="M78:M79"/>
    <mergeCell ref="N78:N79"/>
    <mergeCell ref="A80:A81"/>
    <mergeCell ref="B80:B81"/>
    <mergeCell ref="E80:E81"/>
    <mergeCell ref="F80:F81"/>
    <mergeCell ref="G80:H81"/>
    <mergeCell ref="I80:I81"/>
    <mergeCell ref="J80:J81"/>
    <mergeCell ref="K80:L81"/>
    <mergeCell ref="M80:M81"/>
    <mergeCell ref="N80:N81"/>
    <mergeCell ref="A65:A66"/>
    <mergeCell ref="B65:B66"/>
    <mergeCell ref="C65:D66"/>
    <mergeCell ref="E65:E66"/>
    <mergeCell ref="F65:F66"/>
    <mergeCell ref="G65:H66"/>
    <mergeCell ref="I65:I66"/>
    <mergeCell ref="J65:J66"/>
    <mergeCell ref="A69:N69"/>
    <mergeCell ref="A70:N70"/>
    <mergeCell ref="A71:N71"/>
    <mergeCell ref="A73:N73"/>
    <mergeCell ref="M65:M66"/>
    <mergeCell ref="N65:N66"/>
    <mergeCell ref="A67:N67"/>
    <mergeCell ref="A68:N68"/>
    <mergeCell ref="F75:F77"/>
    <mergeCell ref="G75:H76"/>
    <mergeCell ref="I75:I77"/>
    <mergeCell ref="J75:J77"/>
    <mergeCell ref="A75:A77"/>
    <mergeCell ref="B75:B77"/>
    <mergeCell ref="C75:D77"/>
    <mergeCell ref="E75:E77"/>
    <mergeCell ref="K75:L77"/>
    <mergeCell ref="M75:M77"/>
    <mergeCell ref="N75:N77"/>
    <mergeCell ref="A60:A62"/>
    <mergeCell ref="B60:B62"/>
    <mergeCell ref="C60:D62"/>
    <mergeCell ref="E60:E62"/>
    <mergeCell ref="F60:F62"/>
    <mergeCell ref="G60:H61"/>
    <mergeCell ref="I60:I62"/>
    <mergeCell ref="J60:J62"/>
    <mergeCell ref="K60:L62"/>
    <mergeCell ref="M60:M62"/>
    <mergeCell ref="N60:N62"/>
    <mergeCell ref="O61:O62"/>
    <mergeCell ref="B63:B64"/>
    <mergeCell ref="C63:D64"/>
    <mergeCell ref="E63:E64"/>
    <mergeCell ref="F63:F64"/>
    <mergeCell ref="G63:H64"/>
    <mergeCell ref="I63:I64"/>
    <mergeCell ref="J63:J64"/>
    <mergeCell ref="M63:M64"/>
    <mergeCell ref="N63:N64"/>
    <mergeCell ref="A56:A57"/>
    <mergeCell ref="B56:B57"/>
    <mergeCell ref="E56:E57"/>
    <mergeCell ref="F56:F57"/>
    <mergeCell ref="G56:H57"/>
    <mergeCell ref="I56:I57"/>
    <mergeCell ref="J56:J57"/>
    <mergeCell ref="K56:L57"/>
    <mergeCell ref="M56:M57"/>
    <mergeCell ref="N56:N57"/>
    <mergeCell ref="A58:A59"/>
    <mergeCell ref="B58:B59"/>
    <mergeCell ref="E58:E59"/>
    <mergeCell ref="F58:F59"/>
    <mergeCell ref="G58:H59"/>
    <mergeCell ref="I58:I59"/>
    <mergeCell ref="J58:J59"/>
    <mergeCell ref="K58:L59"/>
    <mergeCell ref="M58:M59"/>
    <mergeCell ref="N58:N59"/>
    <mergeCell ref="A52:A53"/>
    <mergeCell ref="B52:B53"/>
    <mergeCell ref="E52:E53"/>
    <mergeCell ref="F52:F53"/>
    <mergeCell ref="G52:H53"/>
    <mergeCell ref="I52:I53"/>
    <mergeCell ref="J52:J53"/>
    <mergeCell ref="K52:L53"/>
    <mergeCell ref="M52:M53"/>
    <mergeCell ref="N52:N53"/>
    <mergeCell ref="A54:A55"/>
    <mergeCell ref="B54:B55"/>
    <mergeCell ref="E54:E55"/>
    <mergeCell ref="F54:F55"/>
    <mergeCell ref="G54:H55"/>
    <mergeCell ref="I54:I55"/>
    <mergeCell ref="J54:J55"/>
    <mergeCell ref="K54:L55"/>
    <mergeCell ref="M54:M55"/>
    <mergeCell ref="N54:N55"/>
    <mergeCell ref="A48:A49"/>
    <mergeCell ref="B48:B49"/>
    <mergeCell ref="E48:E49"/>
    <mergeCell ref="F48:F49"/>
    <mergeCell ref="G48:H49"/>
    <mergeCell ref="I48:I49"/>
    <mergeCell ref="J48:J49"/>
    <mergeCell ref="K48:L49"/>
    <mergeCell ref="M48:M49"/>
    <mergeCell ref="N48:N49"/>
    <mergeCell ref="A50:A51"/>
    <mergeCell ref="B50:B51"/>
    <mergeCell ref="E50:E51"/>
    <mergeCell ref="F50:F51"/>
    <mergeCell ref="G50:H51"/>
    <mergeCell ref="I50:I51"/>
    <mergeCell ref="J50:J51"/>
    <mergeCell ref="K50:L51"/>
    <mergeCell ref="M50:M51"/>
    <mergeCell ref="N50:N51"/>
    <mergeCell ref="A44:A45"/>
    <mergeCell ref="B44:B45"/>
    <mergeCell ref="E44:E45"/>
    <mergeCell ref="F44:F45"/>
    <mergeCell ref="G44:H45"/>
    <mergeCell ref="I44:I45"/>
    <mergeCell ref="J44:J45"/>
    <mergeCell ref="K44:L45"/>
    <mergeCell ref="M44:M45"/>
    <mergeCell ref="N44:N45"/>
    <mergeCell ref="A46:A47"/>
    <mergeCell ref="B46:B47"/>
    <mergeCell ref="E46:E47"/>
    <mergeCell ref="F46:F47"/>
    <mergeCell ref="G46:H47"/>
    <mergeCell ref="I46:I47"/>
    <mergeCell ref="J46:J47"/>
    <mergeCell ref="K46:L47"/>
    <mergeCell ref="M46:M47"/>
    <mergeCell ref="N46:N47"/>
    <mergeCell ref="A40:A41"/>
    <mergeCell ref="B40:B41"/>
    <mergeCell ref="E40:E41"/>
    <mergeCell ref="F40:F41"/>
    <mergeCell ref="G40:H41"/>
    <mergeCell ref="I40:I41"/>
    <mergeCell ref="J40:J41"/>
    <mergeCell ref="K40:L41"/>
    <mergeCell ref="M40:M41"/>
    <mergeCell ref="N40:N41"/>
    <mergeCell ref="A42:A43"/>
    <mergeCell ref="B42:B43"/>
    <mergeCell ref="E42:E43"/>
    <mergeCell ref="F42:F43"/>
    <mergeCell ref="G42:H43"/>
    <mergeCell ref="I42:I43"/>
    <mergeCell ref="J42:J43"/>
    <mergeCell ref="K42:L43"/>
    <mergeCell ref="M42:M43"/>
    <mergeCell ref="N42:N43"/>
    <mergeCell ref="A36:A37"/>
    <mergeCell ref="B36:B37"/>
    <mergeCell ref="E36:E37"/>
    <mergeCell ref="F36:F37"/>
    <mergeCell ref="G36:H37"/>
    <mergeCell ref="I36:I37"/>
    <mergeCell ref="J36:J37"/>
    <mergeCell ref="K36:L37"/>
    <mergeCell ref="M36:M37"/>
    <mergeCell ref="N36:N37"/>
    <mergeCell ref="A38:A39"/>
    <mergeCell ref="B38:B39"/>
    <mergeCell ref="E38:E39"/>
    <mergeCell ref="F38:F39"/>
    <mergeCell ref="G38:H39"/>
    <mergeCell ref="I38:I39"/>
    <mergeCell ref="J38:J39"/>
    <mergeCell ref="K38:L39"/>
    <mergeCell ref="M38:M39"/>
    <mergeCell ref="N38:N39"/>
    <mergeCell ref="A32:A33"/>
    <mergeCell ref="B32:B33"/>
    <mergeCell ref="E32:E33"/>
    <mergeCell ref="F32:F33"/>
    <mergeCell ref="G32:H33"/>
    <mergeCell ref="I32:I33"/>
    <mergeCell ref="J32:J33"/>
    <mergeCell ref="K32:L33"/>
    <mergeCell ref="M32:M33"/>
    <mergeCell ref="N32:N33"/>
    <mergeCell ref="A34:A35"/>
    <mergeCell ref="B34:B35"/>
    <mergeCell ref="E34:E35"/>
    <mergeCell ref="F34:F35"/>
    <mergeCell ref="G34:H35"/>
    <mergeCell ref="I34:I35"/>
    <mergeCell ref="J34:J35"/>
    <mergeCell ref="K34:L35"/>
    <mergeCell ref="M34:M35"/>
    <mergeCell ref="N34:N35"/>
    <mergeCell ref="A28:A29"/>
    <mergeCell ref="B28:B29"/>
    <mergeCell ref="E28:E29"/>
    <mergeCell ref="F28:F29"/>
    <mergeCell ref="G28:H29"/>
    <mergeCell ref="I28:I29"/>
    <mergeCell ref="J28:J29"/>
    <mergeCell ref="K28:L29"/>
    <mergeCell ref="M28:M29"/>
    <mergeCell ref="N28:N29"/>
    <mergeCell ref="A30:A31"/>
    <mergeCell ref="B30:B31"/>
    <mergeCell ref="E30:E31"/>
    <mergeCell ref="F30:F31"/>
    <mergeCell ref="G30:H31"/>
    <mergeCell ref="I30:I31"/>
    <mergeCell ref="J30:J31"/>
    <mergeCell ref="K30:L31"/>
    <mergeCell ref="M30:M31"/>
    <mergeCell ref="N30:N31"/>
    <mergeCell ref="A24:A25"/>
    <mergeCell ref="B24:B25"/>
    <mergeCell ref="E24:E25"/>
    <mergeCell ref="F24:F25"/>
    <mergeCell ref="G24:H25"/>
    <mergeCell ref="I24:I25"/>
    <mergeCell ref="J24:J25"/>
    <mergeCell ref="K24:L25"/>
    <mergeCell ref="M24:M25"/>
    <mergeCell ref="N24:N25"/>
    <mergeCell ref="A26:A27"/>
    <mergeCell ref="B26:B27"/>
    <mergeCell ref="E26:E27"/>
    <mergeCell ref="F26:F27"/>
    <mergeCell ref="G26:H27"/>
    <mergeCell ref="I26:I27"/>
    <mergeCell ref="J26:J27"/>
    <mergeCell ref="K26:L27"/>
    <mergeCell ref="M26:M27"/>
    <mergeCell ref="N26:N27"/>
    <mergeCell ref="A20:A21"/>
    <mergeCell ref="B20:B21"/>
    <mergeCell ref="E20:E21"/>
    <mergeCell ref="F20:F21"/>
    <mergeCell ref="G20:H21"/>
    <mergeCell ref="I20:I21"/>
    <mergeCell ref="J20:J21"/>
    <mergeCell ref="K20:L21"/>
    <mergeCell ref="M20:M21"/>
    <mergeCell ref="N20:N21"/>
    <mergeCell ref="A22:A23"/>
    <mergeCell ref="B22:B23"/>
    <mergeCell ref="E22:E23"/>
    <mergeCell ref="F22:F23"/>
    <mergeCell ref="G22:H23"/>
    <mergeCell ref="I22:I23"/>
    <mergeCell ref="J22:J23"/>
    <mergeCell ref="K22:L23"/>
    <mergeCell ref="M22:M23"/>
    <mergeCell ref="N22:N23"/>
    <mergeCell ref="A16:A17"/>
    <mergeCell ref="B16:B17"/>
    <mergeCell ref="E16:E17"/>
    <mergeCell ref="F16:F17"/>
    <mergeCell ref="G16:H17"/>
    <mergeCell ref="I16:I17"/>
    <mergeCell ref="J16:J17"/>
    <mergeCell ref="K16:L17"/>
    <mergeCell ref="M16:M17"/>
    <mergeCell ref="N16:N17"/>
    <mergeCell ref="A18:A19"/>
    <mergeCell ref="B18:B19"/>
    <mergeCell ref="E18:E19"/>
    <mergeCell ref="F18:F19"/>
    <mergeCell ref="G18:H19"/>
    <mergeCell ref="I18:I19"/>
    <mergeCell ref="J18:J19"/>
    <mergeCell ref="K18:L19"/>
    <mergeCell ref="M18:M19"/>
    <mergeCell ref="N18:N19"/>
    <mergeCell ref="A12:A13"/>
    <mergeCell ref="B12:B13"/>
    <mergeCell ref="E12:E13"/>
    <mergeCell ref="F12:F13"/>
    <mergeCell ref="G12:H13"/>
    <mergeCell ref="I12:I13"/>
    <mergeCell ref="J12:J13"/>
    <mergeCell ref="K12:L13"/>
    <mergeCell ref="M12:M13"/>
    <mergeCell ref="N12:N13"/>
    <mergeCell ref="A14:A15"/>
    <mergeCell ref="B14:B15"/>
    <mergeCell ref="E14:E15"/>
    <mergeCell ref="F14:F15"/>
    <mergeCell ref="G14:H15"/>
    <mergeCell ref="I14:I15"/>
    <mergeCell ref="J14:J15"/>
    <mergeCell ref="K14:L15"/>
    <mergeCell ref="M14:M15"/>
    <mergeCell ref="N14:N15"/>
    <mergeCell ref="A1:N1"/>
    <mergeCell ref="A2:N2"/>
    <mergeCell ref="A3:N3"/>
    <mergeCell ref="A5:N5"/>
    <mergeCell ref="F7:F9"/>
    <mergeCell ref="G7:H8"/>
    <mergeCell ref="I7:I9"/>
    <mergeCell ref="J7:J9"/>
    <mergeCell ref="A7:A9"/>
    <mergeCell ref="B7:B9"/>
    <mergeCell ref="C7:D9"/>
    <mergeCell ref="E7:E9"/>
    <mergeCell ref="K7:L9"/>
    <mergeCell ref="M7:M9"/>
    <mergeCell ref="N7:N9"/>
    <mergeCell ref="B10:B11"/>
    <mergeCell ref="E10:E11"/>
    <mergeCell ref="F10:F11"/>
    <mergeCell ref="G10:H11"/>
    <mergeCell ref="I10:I11"/>
    <mergeCell ref="J10:J11"/>
    <mergeCell ref="M10:M11"/>
    <mergeCell ref="N10:N11"/>
  </mergeCells>
  <phoneticPr fontId="5" type="noConversion"/>
  <pageMargins left="0.4" right="0.4" top="0.7" bottom="0.25" header="0.5" footer="0.5"/>
  <pageSetup orientation="portrait" r:id="rId1"/>
  <headerFooter alignWithMargins="0"/>
</worksheet>
</file>

<file path=xl/worksheets/sheet86.xml><?xml version="1.0" encoding="utf-8"?>
<worksheet xmlns="http://schemas.openxmlformats.org/spreadsheetml/2006/main" xmlns:r="http://schemas.openxmlformats.org/officeDocument/2006/relationships">
  <sheetPr>
    <pageSetUpPr autoPageBreaks="0"/>
  </sheetPr>
  <dimension ref="A1"/>
  <sheetViews>
    <sheetView showGridLines="0" showRowColHeaders="0" workbookViewId="0">
      <selection sqref="A1:J1"/>
    </sheetView>
  </sheetViews>
  <sheetFormatPr defaultRowHeight="12.75"/>
  <cols>
    <col min="1" max="1" width="16.85546875" customWidth="1"/>
  </cols>
  <sheetData/>
  <sheetProtection password="FEF7" sheet="1" objects="1" scenarios="1"/>
  <phoneticPr fontId="5" type="noConversion"/>
  <pageMargins left="0.4" right="0.4" top="0.75" bottom="0.75" header="0.5" footer="0.5"/>
  <pageSetup orientation="portrait" r:id="rId1"/>
  <headerFooter alignWithMargins="0">
    <oddFooter>&amp;C&amp;A</oddFooter>
  </headerFooter>
  <drawing r:id="rId2"/>
  <legacyDrawing r:id="rId3"/>
  <oleObjects>
    <oleObject progId="Word.Document.8" shapeId="23554" r:id="rId4"/>
  </oleObjects>
</worksheet>
</file>

<file path=xl/worksheets/sheet87.xml><?xml version="1.0" encoding="utf-8"?>
<worksheet xmlns="http://schemas.openxmlformats.org/spreadsheetml/2006/main" xmlns:r="http://schemas.openxmlformats.org/officeDocument/2006/relationships">
  <sheetPr>
    <pageSetUpPr autoPageBreaks="0"/>
  </sheetPr>
  <dimension ref="A1:Z75"/>
  <sheetViews>
    <sheetView showGridLines="0" showRowColHeaders="0" workbookViewId="0">
      <selection sqref="A1:J1"/>
    </sheetView>
  </sheetViews>
  <sheetFormatPr defaultRowHeight="12.75"/>
  <cols>
    <col min="1" max="1" width="4.42578125" style="188" customWidth="1"/>
    <col min="2" max="33" width="3.7109375" style="188" customWidth="1"/>
    <col min="34" max="16384" width="9.140625" style="188"/>
  </cols>
  <sheetData>
    <row r="1" spans="1:26">
      <c r="N1" s="1107"/>
    </row>
    <row r="7" spans="1:26" ht="15.75">
      <c r="A7" s="1649" t="s">
        <v>86</v>
      </c>
      <c r="B7" s="1603"/>
      <c r="C7" s="1603"/>
      <c r="D7" s="1603"/>
      <c r="E7" s="1603"/>
      <c r="F7" s="1603"/>
      <c r="G7" s="1603"/>
      <c r="H7" s="1603"/>
      <c r="I7" s="1603"/>
      <c r="J7" s="1603"/>
      <c r="K7" s="1603"/>
      <c r="L7" s="1603"/>
      <c r="M7" s="1603"/>
      <c r="N7" s="1603"/>
      <c r="O7" s="1603"/>
      <c r="P7" s="1603"/>
      <c r="Q7" s="1603"/>
      <c r="R7" s="1603"/>
      <c r="S7" s="1603"/>
      <c r="T7" s="1603"/>
      <c r="U7" s="1603"/>
      <c r="V7" s="1603"/>
      <c r="W7" s="172"/>
      <c r="X7" s="172"/>
      <c r="Y7" s="172"/>
      <c r="Z7" s="172"/>
    </row>
    <row r="8" spans="1:26" ht="15.75">
      <c r="A8" s="2211" t="s">
        <v>87</v>
      </c>
      <c r="B8" s="1603"/>
      <c r="C8" s="1603"/>
      <c r="D8" s="1603"/>
      <c r="E8" s="1603"/>
      <c r="F8" s="1603"/>
      <c r="G8" s="1603"/>
      <c r="H8" s="1603"/>
      <c r="I8" s="1603"/>
      <c r="J8" s="1603"/>
      <c r="K8" s="1603"/>
      <c r="L8" s="1603"/>
      <c r="M8" s="1603"/>
      <c r="N8" s="1603"/>
      <c r="O8" s="1603"/>
      <c r="P8" s="1603"/>
      <c r="Q8" s="1603"/>
      <c r="R8" s="1603"/>
      <c r="S8" s="1603"/>
      <c r="T8" s="1603"/>
      <c r="U8" s="1603"/>
      <c r="V8" s="1603"/>
      <c r="W8" s="172"/>
      <c r="X8" s="172"/>
      <c r="Y8" s="172"/>
      <c r="Z8" s="172"/>
    </row>
    <row r="9" spans="1:26" ht="15.75">
      <c r="A9" s="8"/>
      <c r="B9" s="25"/>
      <c r="C9" s="25"/>
    </row>
    <row r="10" spans="1:26" ht="15.75">
      <c r="B10" s="25"/>
      <c r="C10" s="25"/>
      <c r="D10" s="8" t="s">
        <v>1706</v>
      </c>
      <c r="F10" s="2290">
        <f>'Final Package Page 4'!F5</f>
        <v>0</v>
      </c>
      <c r="G10" s="2290"/>
      <c r="H10" s="2290"/>
      <c r="I10" s="2290"/>
      <c r="J10" s="2290"/>
      <c r="K10" s="2290"/>
      <c r="L10" s="2290"/>
      <c r="M10" s="2290"/>
      <c r="N10" s="2290"/>
      <c r="O10" s="2290"/>
      <c r="P10" s="2290"/>
      <c r="Q10" s="2290"/>
      <c r="R10" s="2290"/>
      <c r="S10" s="2290"/>
      <c r="T10" s="1102"/>
    </row>
    <row r="11" spans="1:26" ht="15.75">
      <c r="A11" s="10"/>
      <c r="B11" s="25"/>
      <c r="C11" s="25"/>
    </row>
    <row r="12" spans="1:26" ht="15.75">
      <c r="A12" s="10"/>
      <c r="B12" s="25"/>
      <c r="C12" s="25"/>
    </row>
    <row r="13" spans="1:26" s="11" customFormat="1" ht="15.75">
      <c r="A13" s="10" t="s">
        <v>2388</v>
      </c>
      <c r="B13" s="10"/>
      <c r="C13" s="10"/>
      <c r="E13" s="2118">
        <f>'Final Package Page 5'!E8</f>
        <v>0</v>
      </c>
      <c r="F13" s="2118"/>
      <c r="G13" s="2118"/>
      <c r="H13" s="2118"/>
      <c r="I13" s="2118"/>
      <c r="J13" s="2118"/>
      <c r="K13" s="2118"/>
      <c r="L13" s="2118"/>
      <c r="M13" s="2118"/>
      <c r="N13" s="2118"/>
      <c r="O13" s="2118"/>
      <c r="P13" s="2118"/>
      <c r="Q13" s="2118"/>
      <c r="R13" s="2118"/>
      <c r="S13" s="2118"/>
      <c r="T13" s="2118"/>
      <c r="U13" s="2118"/>
    </row>
    <row r="14" spans="1:26" s="11" customFormat="1" ht="15.75">
      <c r="A14" s="10" t="s">
        <v>2390</v>
      </c>
      <c r="B14" s="10"/>
      <c r="C14" s="10"/>
    </row>
    <row r="15" spans="1:26" s="11" customFormat="1" ht="15.75">
      <c r="A15" s="803" t="s">
        <v>2389</v>
      </c>
      <c r="B15" s="10" t="s">
        <v>1268</v>
      </c>
      <c r="C15" s="10"/>
    </row>
    <row r="16" spans="1:26" s="11" customFormat="1" ht="15.75">
      <c r="B16" s="10" t="s">
        <v>59</v>
      </c>
      <c r="C16" s="10"/>
      <c r="H16" s="871"/>
      <c r="I16" s="871"/>
      <c r="J16" s="871"/>
      <c r="K16" s="871"/>
      <c r="L16" s="2118">
        <f>'Final Package Page 4'!M9</f>
        <v>0</v>
      </c>
      <c r="M16" s="2118"/>
      <c r="N16" s="2118"/>
      <c r="O16" s="2118"/>
      <c r="P16" s="2118"/>
      <c r="Q16" s="11" t="s">
        <v>1269</v>
      </c>
    </row>
    <row r="17" spans="1:22" s="11" customFormat="1" ht="15.75">
      <c r="A17" s="10"/>
      <c r="B17" s="10" t="s">
        <v>1270</v>
      </c>
      <c r="C17" s="10"/>
      <c r="G17" s="2118">
        <f>F10</f>
        <v>0</v>
      </c>
      <c r="H17" s="2118"/>
      <c r="I17" s="2118"/>
      <c r="J17" s="2118"/>
      <c r="K17" s="2118"/>
      <c r="L17" s="2118"/>
      <c r="M17" s="2118"/>
      <c r="N17" s="2118"/>
      <c r="O17" s="2118"/>
      <c r="P17" s="2118"/>
      <c r="Q17" s="2118"/>
      <c r="R17" s="2118"/>
      <c r="S17" s="2118"/>
      <c r="T17" s="2118"/>
      <c r="U17" s="2118"/>
    </row>
    <row r="18" spans="1:22" s="11" customFormat="1" ht="93.75" customHeight="1">
      <c r="B18" s="1657" t="s">
        <v>57</v>
      </c>
      <c r="C18" s="1718"/>
      <c r="D18" s="1718"/>
      <c r="E18" s="1718"/>
      <c r="F18" s="1718"/>
      <c r="G18" s="1718"/>
      <c r="H18" s="1718"/>
      <c r="I18" s="1718"/>
      <c r="J18" s="1718"/>
      <c r="K18" s="1718"/>
      <c r="L18" s="1718"/>
      <c r="M18" s="1718"/>
      <c r="N18" s="1718"/>
      <c r="O18" s="1718"/>
      <c r="P18" s="1718"/>
      <c r="Q18" s="1718"/>
      <c r="R18" s="1718"/>
      <c r="S18" s="1718"/>
      <c r="T18" s="1718"/>
      <c r="U18" s="1718"/>
      <c r="V18" s="1718"/>
    </row>
    <row r="19" spans="1:22" s="11" customFormat="1" ht="15.75">
      <c r="A19" s="10"/>
      <c r="B19" s="10"/>
      <c r="C19" s="10"/>
    </row>
    <row r="20" spans="1:22" s="11" customFormat="1" ht="15.75">
      <c r="A20" s="803" t="s">
        <v>58</v>
      </c>
      <c r="B20" s="10" t="s">
        <v>60</v>
      </c>
      <c r="C20" s="10"/>
      <c r="O20" s="1450"/>
      <c r="P20" s="1450"/>
      <c r="Q20" s="1450"/>
      <c r="R20" s="1450"/>
      <c r="S20" s="1450"/>
      <c r="T20" s="1450"/>
      <c r="U20" s="1450"/>
      <c r="V20" s="11" t="s">
        <v>68</v>
      </c>
    </row>
    <row r="21" spans="1:22" s="11" customFormat="1" ht="31.5" customHeight="1">
      <c r="A21" s="803"/>
      <c r="B21" s="1657" t="s">
        <v>61</v>
      </c>
      <c r="C21" s="1718"/>
      <c r="D21" s="1718"/>
      <c r="E21" s="1718"/>
      <c r="F21" s="1718"/>
      <c r="G21" s="1718"/>
      <c r="H21" s="1718"/>
      <c r="I21" s="1718"/>
      <c r="J21" s="1718"/>
      <c r="K21" s="1718"/>
      <c r="L21" s="1718"/>
      <c r="M21" s="1718"/>
      <c r="N21" s="1718"/>
      <c r="O21" s="1718"/>
      <c r="P21" s="1718"/>
      <c r="Q21" s="1718"/>
      <c r="R21" s="1718"/>
      <c r="S21" s="1718"/>
      <c r="T21" s="1718"/>
      <c r="U21" s="1718"/>
      <c r="V21" s="1718"/>
    </row>
    <row r="22" spans="1:22" s="11" customFormat="1" ht="15.75">
      <c r="A22" s="10"/>
      <c r="B22" s="10"/>
      <c r="C22" s="10"/>
    </row>
    <row r="23" spans="1:22" s="11" customFormat="1" ht="15.75">
      <c r="A23" s="803" t="s">
        <v>62</v>
      </c>
      <c r="B23" s="10" t="s">
        <v>63</v>
      </c>
      <c r="C23" s="10"/>
      <c r="L23" s="1450"/>
      <c r="M23" s="1450"/>
      <c r="N23" s="1450"/>
      <c r="O23" s="1450"/>
      <c r="P23" s="1450"/>
      <c r="Q23" s="1450"/>
      <c r="R23" s="11" t="s">
        <v>196</v>
      </c>
    </row>
    <row r="24" spans="1:22" s="11" customFormat="1" ht="15.75">
      <c r="A24" s="803"/>
      <c r="B24" s="10" t="s">
        <v>197</v>
      </c>
      <c r="C24" s="10"/>
    </row>
    <row r="25" spans="1:22" s="11" customFormat="1" ht="15.75">
      <c r="A25" s="10"/>
      <c r="B25" s="10"/>
      <c r="C25" s="10"/>
    </row>
    <row r="26" spans="1:22" s="11" customFormat="1" ht="15.75">
      <c r="A26" s="803" t="s">
        <v>198</v>
      </c>
      <c r="B26" s="10" t="s">
        <v>199</v>
      </c>
      <c r="C26" s="10"/>
    </row>
    <row r="27" spans="1:22" s="11" customFormat="1" ht="47.25" customHeight="1">
      <c r="A27" s="10"/>
      <c r="B27" s="2292"/>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s="11" customFormat="1" ht="15.75">
      <c r="A28" s="10"/>
      <c r="B28" s="10"/>
      <c r="C28" s="10"/>
    </row>
    <row r="29" spans="1:22" s="11" customFormat="1" ht="15.75">
      <c r="A29" s="803" t="s">
        <v>200</v>
      </c>
      <c r="B29" s="10" t="s">
        <v>201</v>
      </c>
      <c r="C29" s="10"/>
    </row>
    <row r="30" spans="1:22" s="11" customFormat="1" ht="15.75">
      <c r="A30" s="803"/>
      <c r="B30" s="10" t="s">
        <v>1620</v>
      </c>
      <c r="C30" s="10"/>
      <c r="N30" s="1451"/>
      <c r="O30" s="1451"/>
      <c r="P30" s="11" t="s">
        <v>364</v>
      </c>
    </row>
    <row r="31" spans="1:22" s="11" customFormat="1" ht="15.75">
      <c r="A31" s="803"/>
      <c r="B31" s="10" t="s">
        <v>365</v>
      </c>
      <c r="C31" s="10"/>
    </row>
    <row r="32" spans="1:22" s="11" customFormat="1" ht="15.75">
      <c r="A32" s="803"/>
      <c r="B32" s="10" t="s">
        <v>366</v>
      </c>
      <c r="C32" s="10"/>
    </row>
    <row r="33" spans="1:22" s="11" customFormat="1" ht="48.75" customHeight="1">
      <c r="A33" s="10"/>
      <c r="B33" s="10"/>
      <c r="C33" s="10"/>
    </row>
    <row r="34" spans="1:22" s="11" customFormat="1" ht="15.75">
      <c r="A34" s="1649" t="s">
        <v>88</v>
      </c>
      <c r="B34" s="1586"/>
      <c r="C34" s="1586"/>
      <c r="D34" s="1586"/>
      <c r="E34" s="1586"/>
      <c r="F34" s="1586"/>
      <c r="G34" s="1586"/>
      <c r="H34" s="1586"/>
      <c r="I34" s="1586"/>
      <c r="J34" s="1586"/>
      <c r="K34" s="1586"/>
      <c r="L34" s="1586"/>
      <c r="M34" s="1586"/>
      <c r="N34" s="1586"/>
      <c r="O34" s="1586"/>
      <c r="P34" s="1586"/>
      <c r="Q34" s="1586"/>
      <c r="R34" s="1586"/>
      <c r="S34" s="1586"/>
      <c r="T34" s="1586"/>
      <c r="U34" s="1586"/>
      <c r="V34" s="1586"/>
    </row>
    <row r="35" spans="1:22" s="11" customFormat="1" ht="15.75">
      <c r="A35" s="2211" t="s">
        <v>89</v>
      </c>
      <c r="B35" s="1586"/>
      <c r="C35" s="1586"/>
      <c r="D35" s="1586"/>
      <c r="E35" s="1586"/>
      <c r="F35" s="1586"/>
      <c r="G35" s="1586"/>
      <c r="H35" s="1586"/>
      <c r="I35" s="1586"/>
      <c r="J35" s="1586"/>
      <c r="K35" s="1586"/>
      <c r="L35" s="1586"/>
      <c r="M35" s="1586"/>
      <c r="N35" s="1586"/>
      <c r="O35" s="1586"/>
      <c r="P35" s="1586"/>
      <c r="Q35" s="1586"/>
      <c r="R35" s="1586"/>
      <c r="S35" s="1586"/>
      <c r="T35" s="1586"/>
      <c r="U35" s="1586"/>
      <c r="V35" s="1586"/>
    </row>
    <row r="36" spans="1:22" s="11" customFormat="1" ht="15.75">
      <c r="A36" s="10"/>
      <c r="B36" s="10"/>
      <c r="C36" s="10"/>
    </row>
    <row r="37" spans="1:22" s="11" customFormat="1" ht="15.75">
      <c r="A37" s="803" t="s">
        <v>367</v>
      </c>
      <c r="B37" s="10" t="s">
        <v>368</v>
      </c>
      <c r="C37" s="10"/>
      <c r="R37" s="2118">
        <f>'Final Package Page 5'!E10</f>
        <v>0</v>
      </c>
      <c r="S37" s="2118"/>
      <c r="T37" s="2118"/>
      <c r="U37" s="2118"/>
      <c r="V37" s="2118"/>
    </row>
    <row r="38" spans="1:22" s="11" customFormat="1" ht="15.75">
      <c r="B38" s="10"/>
      <c r="C38" s="10"/>
    </row>
    <row r="39" spans="1:22" s="11" customFormat="1" ht="32.25" customHeight="1">
      <c r="A39" s="1108" t="s">
        <v>369</v>
      </c>
      <c r="B39" s="1657" t="s">
        <v>370</v>
      </c>
      <c r="C39" s="1520"/>
      <c r="D39" s="1520"/>
      <c r="E39" s="1520"/>
      <c r="F39" s="1520"/>
      <c r="G39" s="1520"/>
      <c r="H39" s="1520"/>
      <c r="I39" s="1520"/>
      <c r="J39" s="1520"/>
      <c r="K39" s="1520"/>
      <c r="L39" s="1520"/>
      <c r="M39" s="1520"/>
      <c r="N39" s="1520"/>
      <c r="O39" s="1520"/>
      <c r="P39" s="1520"/>
      <c r="Q39" s="1520"/>
      <c r="R39" s="1520"/>
      <c r="S39" s="1520"/>
      <c r="T39" s="1520"/>
      <c r="U39" s="1520"/>
      <c r="V39" s="1520"/>
    </row>
    <row r="40" spans="1:22" s="11" customFormat="1" ht="15.75">
      <c r="B40" s="10"/>
      <c r="C40" s="10"/>
    </row>
    <row r="41" spans="1:22" s="11" customFormat="1" ht="32.25" customHeight="1">
      <c r="A41" s="1657" t="s">
        <v>1702</v>
      </c>
      <c r="B41" s="1520"/>
      <c r="C41" s="1520"/>
      <c r="D41" s="1520"/>
      <c r="E41" s="1520"/>
      <c r="F41" s="1520"/>
      <c r="G41" s="1520"/>
      <c r="H41" s="1520"/>
      <c r="I41" s="1520"/>
      <c r="J41" s="1520"/>
      <c r="K41" s="1520"/>
      <c r="L41" s="1520"/>
      <c r="M41" s="1520"/>
      <c r="N41" s="1520"/>
      <c r="O41" s="1520"/>
      <c r="P41" s="1520"/>
      <c r="Q41" s="1520"/>
      <c r="R41" s="1520"/>
      <c r="S41" s="1520"/>
      <c r="T41" s="1520"/>
      <c r="U41" s="1520"/>
      <c r="V41" s="1520"/>
    </row>
    <row r="42" spans="1:22" s="11" customFormat="1" ht="15.75" customHeight="1">
      <c r="A42" s="19"/>
      <c r="B42" s="179"/>
      <c r="C42" s="179"/>
      <c r="D42" s="179"/>
      <c r="E42" s="179"/>
      <c r="F42" s="179"/>
      <c r="G42" s="179"/>
      <c r="H42" s="179"/>
      <c r="I42" s="179"/>
      <c r="J42" s="179"/>
      <c r="K42" s="179"/>
      <c r="L42" s="179"/>
      <c r="M42" s="179"/>
      <c r="N42" s="179"/>
      <c r="O42" s="179"/>
      <c r="P42" s="179"/>
      <c r="Q42" s="179"/>
      <c r="R42" s="179"/>
      <c r="S42" s="179"/>
      <c r="T42" s="179"/>
      <c r="U42" s="179"/>
      <c r="V42" s="179"/>
    </row>
    <row r="43" spans="1:22" s="11" customFormat="1" ht="15.75">
      <c r="A43" s="10" t="s">
        <v>1703</v>
      </c>
      <c r="B43" s="10"/>
      <c r="D43" s="2118">
        <f>E13</f>
        <v>0</v>
      </c>
      <c r="E43" s="2118"/>
      <c r="F43" s="2118"/>
      <c r="G43" s="2118"/>
      <c r="H43" s="2118"/>
      <c r="I43" s="2118"/>
      <c r="J43" s="2118"/>
      <c r="K43" s="2118"/>
      <c r="L43" s="2118"/>
      <c r="M43" s="2118"/>
      <c r="N43" s="2118"/>
      <c r="O43" s="2118"/>
      <c r="P43" s="2118"/>
      <c r="Q43" s="2118"/>
    </row>
    <row r="44" spans="1:22" s="11" customFormat="1" ht="15.75">
      <c r="A44" s="10"/>
      <c r="B44" s="10"/>
      <c r="C44" s="10"/>
    </row>
    <row r="45" spans="1:22" s="11" customFormat="1" ht="31.5" customHeight="1">
      <c r="A45" s="10" t="s">
        <v>473</v>
      </c>
      <c r="B45" s="10"/>
      <c r="C45" s="2123"/>
      <c r="D45" s="2123"/>
      <c r="E45" s="2123"/>
      <c r="F45" s="2123"/>
      <c r="G45" s="2123"/>
      <c r="H45" s="2123"/>
      <c r="I45" s="2123"/>
      <c r="J45" s="2123"/>
      <c r="K45" s="2123"/>
      <c r="L45" s="2123"/>
      <c r="M45" s="2123"/>
      <c r="N45" s="2123"/>
      <c r="O45" s="2123"/>
      <c r="P45" s="2123"/>
      <c r="Q45" s="2123"/>
    </row>
    <row r="46" spans="1:22" s="11" customFormat="1" ht="15.75">
      <c r="A46" s="10" t="s">
        <v>1172</v>
      </c>
      <c r="B46" s="10"/>
      <c r="C46" s="1450"/>
      <c r="D46" s="1450"/>
      <c r="E46" s="1450"/>
      <c r="F46" s="1450"/>
      <c r="G46" s="1450"/>
      <c r="H46" s="1450"/>
      <c r="I46" s="1450"/>
      <c r="J46" s="1450"/>
      <c r="K46" s="1450"/>
      <c r="L46" s="1450"/>
      <c r="M46" s="1450"/>
      <c r="N46" s="1450"/>
      <c r="O46" s="1450"/>
      <c r="P46" s="1450"/>
      <c r="Q46" s="1450"/>
    </row>
    <row r="47" spans="1:22" s="11" customFormat="1" ht="15.75">
      <c r="A47" s="10" t="s">
        <v>990</v>
      </c>
      <c r="B47" s="10"/>
      <c r="C47" s="2291"/>
      <c r="D47" s="1460"/>
      <c r="E47" s="1460"/>
      <c r="F47" s="1460"/>
      <c r="G47" s="1460"/>
      <c r="H47" s="1460"/>
      <c r="I47" s="1460"/>
      <c r="J47" s="1460"/>
      <c r="K47" s="1460"/>
      <c r="L47" s="1460"/>
      <c r="M47" s="1460"/>
      <c r="N47" s="1460"/>
      <c r="O47" s="1460"/>
      <c r="P47" s="1460"/>
      <c r="Q47" s="1460"/>
    </row>
    <row r="48" spans="1:22" s="11" customFormat="1" ht="15.75">
      <c r="A48" s="10"/>
      <c r="B48" s="10"/>
      <c r="C48" s="27"/>
      <c r="D48" s="92"/>
      <c r="E48" s="92"/>
      <c r="F48" s="92"/>
      <c r="G48" s="92"/>
      <c r="H48" s="92"/>
      <c r="I48" s="92"/>
      <c r="J48" s="92"/>
      <c r="K48" s="92"/>
      <c r="L48" s="92"/>
      <c r="M48" s="92"/>
      <c r="N48" s="92"/>
      <c r="O48" s="92"/>
      <c r="P48" s="92"/>
      <c r="Q48" s="92"/>
    </row>
    <row r="49" spans="1:22" s="11" customFormat="1" ht="15.75">
      <c r="A49" s="10"/>
      <c r="B49" s="10"/>
      <c r="C49" s="27"/>
      <c r="D49" s="92"/>
      <c r="E49" s="92"/>
      <c r="F49" s="92"/>
      <c r="G49" s="92"/>
      <c r="H49" s="92"/>
      <c r="I49" s="92"/>
      <c r="J49" s="92"/>
      <c r="K49" s="92"/>
      <c r="L49" s="92"/>
      <c r="M49" s="92"/>
      <c r="N49" s="92"/>
      <c r="O49" s="92"/>
      <c r="P49" s="92"/>
      <c r="Q49" s="92"/>
    </row>
    <row r="50" spans="1:22" s="11" customFormat="1" ht="15.75">
      <c r="A50" s="85" t="s">
        <v>1704</v>
      </c>
      <c r="B50" s="10"/>
      <c r="C50" s="10"/>
    </row>
    <row r="51" spans="1:22" s="11" customFormat="1" ht="15.75">
      <c r="A51" s="10"/>
      <c r="B51" s="10"/>
      <c r="C51" s="10"/>
    </row>
    <row r="52" spans="1:22" s="11" customFormat="1" ht="15.75">
      <c r="A52" s="10" t="s">
        <v>371</v>
      </c>
      <c r="B52" s="10"/>
      <c r="C52" s="2007"/>
      <c r="D52" s="1447"/>
      <c r="E52" s="1447"/>
      <c r="F52" s="1447"/>
      <c r="G52" s="1447"/>
      <c r="H52" s="1447"/>
      <c r="I52" s="1447"/>
      <c r="J52" s="11" t="s">
        <v>1519</v>
      </c>
      <c r="K52" s="10"/>
    </row>
    <row r="53" spans="1:22" s="11" customFormat="1" ht="15.75">
      <c r="A53" s="10"/>
      <c r="B53" s="10"/>
      <c r="C53" s="10"/>
      <c r="J53" s="11" t="s">
        <v>372</v>
      </c>
    </row>
    <row r="54" spans="1:22" s="11" customFormat="1" ht="15.75">
      <c r="A54" s="10" t="s">
        <v>373</v>
      </c>
      <c r="B54" s="10"/>
      <c r="C54" s="10"/>
      <c r="D54" s="1450"/>
      <c r="E54" s="1450"/>
      <c r="F54" s="1450"/>
      <c r="G54" s="1450"/>
      <c r="H54" s="1450"/>
      <c r="I54" s="1450"/>
      <c r="J54" s="11" t="s">
        <v>1519</v>
      </c>
    </row>
    <row r="55" spans="1:22" s="11" customFormat="1" ht="15.75">
      <c r="A55" s="10"/>
      <c r="B55" s="10"/>
      <c r="C55" s="10"/>
    </row>
    <row r="56" spans="1:22" s="11" customFormat="1" ht="15.75">
      <c r="A56" s="10" t="s">
        <v>374</v>
      </c>
      <c r="B56" s="10"/>
      <c r="C56" s="10"/>
      <c r="O56" s="1450"/>
      <c r="P56" s="1450"/>
      <c r="Q56" s="11" t="s">
        <v>375</v>
      </c>
      <c r="S56" s="1450"/>
      <c r="T56" s="1450"/>
      <c r="U56" s="1450"/>
      <c r="V56" s="1450"/>
    </row>
    <row r="57" spans="1:22" s="11" customFormat="1" ht="15.75">
      <c r="A57" s="10" t="s">
        <v>376</v>
      </c>
      <c r="B57" s="1067"/>
      <c r="C57" s="10" t="s">
        <v>377</v>
      </c>
      <c r="D57" s="1450"/>
      <c r="E57" s="1450"/>
      <c r="F57" s="1450"/>
      <c r="G57" s="1450"/>
      <c r="H57" s="1450"/>
      <c r="I57" s="1450"/>
      <c r="J57" s="1450"/>
      <c r="K57" s="1450"/>
      <c r="L57" s="1450"/>
      <c r="M57" s="1450"/>
      <c r="N57" s="1450"/>
      <c r="O57" s="1450"/>
      <c r="P57" s="1450"/>
      <c r="Q57" s="1450"/>
      <c r="R57" s="1450"/>
      <c r="S57" s="1450"/>
      <c r="T57" s="1450"/>
      <c r="U57" s="1450"/>
      <c r="V57" s="1450"/>
    </row>
    <row r="58" spans="1:22" s="11" customFormat="1" ht="15.75">
      <c r="A58" s="10" t="s">
        <v>378</v>
      </c>
      <c r="B58" s="10"/>
      <c r="C58" s="10"/>
      <c r="H58" s="2119">
        <f>D43</f>
        <v>0</v>
      </c>
      <c r="I58" s="2119"/>
      <c r="J58" s="2119"/>
      <c r="K58" s="2119"/>
      <c r="L58" s="2119"/>
      <c r="M58" s="2119"/>
      <c r="N58" s="2119"/>
      <c r="O58" s="2119"/>
      <c r="P58" s="2119"/>
      <c r="Q58" s="2119"/>
      <c r="R58" s="2119"/>
      <c r="S58" s="2119"/>
      <c r="T58" s="2119"/>
      <c r="U58" s="2119"/>
      <c r="V58" s="2119"/>
    </row>
    <row r="59" spans="1:22" s="11" customFormat="1" ht="15.75">
      <c r="A59" s="10"/>
      <c r="B59" s="10"/>
      <c r="C59" s="10"/>
      <c r="H59" s="871"/>
      <c r="I59" s="871"/>
      <c r="J59" s="871"/>
      <c r="K59" s="871"/>
      <c r="L59" s="871"/>
      <c r="M59" s="871"/>
      <c r="N59" s="871"/>
      <c r="O59" s="871"/>
      <c r="P59" s="871"/>
      <c r="Q59" s="871"/>
      <c r="R59" s="871"/>
      <c r="S59" s="871"/>
      <c r="T59" s="871"/>
      <c r="U59" s="871"/>
      <c r="V59" s="871"/>
    </row>
    <row r="60" spans="1:22" s="11" customFormat="1" ht="15.75">
      <c r="A60" s="1109"/>
      <c r="B60" s="1109"/>
      <c r="C60" s="1109"/>
      <c r="D60" s="175"/>
      <c r="E60" s="175"/>
      <c r="F60" s="175"/>
      <c r="G60" s="175"/>
      <c r="H60" s="175"/>
      <c r="I60" s="175"/>
      <c r="J60" s="175"/>
      <c r="K60" s="175"/>
      <c r="L60" s="175"/>
      <c r="M60" s="175"/>
    </row>
    <row r="61" spans="1:22" s="11" customFormat="1" ht="15.75">
      <c r="A61" s="10" t="s">
        <v>1705</v>
      </c>
      <c r="C61" s="10"/>
    </row>
    <row r="62" spans="1:22" s="11" customFormat="1" ht="15.75">
      <c r="A62" s="10"/>
      <c r="B62" s="10"/>
      <c r="C62" s="10"/>
    </row>
    <row r="63" spans="1:22" s="11" customFormat="1" ht="15.75">
      <c r="A63" s="10" t="s">
        <v>379</v>
      </c>
      <c r="B63" s="10"/>
      <c r="C63" s="10"/>
      <c r="G63" s="1450"/>
      <c r="H63" s="1450"/>
      <c r="I63" s="1450"/>
      <c r="J63" s="1450"/>
      <c r="K63" s="1450"/>
      <c r="L63" s="1447"/>
    </row>
    <row r="64" spans="1:22" s="11" customFormat="1" ht="15.75"/>
    <row r="65" s="11" customFormat="1" ht="15.75"/>
    <row r="66" s="11" customFormat="1" ht="15.75"/>
    <row r="67" s="11" customFormat="1" ht="15.75"/>
    <row r="68" s="11" customFormat="1" ht="15.75"/>
    <row r="69" s="11" customFormat="1" ht="15.75"/>
    <row r="70" s="11" customFormat="1" ht="15.75"/>
    <row r="71" s="11" customFormat="1" ht="15.75"/>
    <row r="72" s="11" customFormat="1" ht="15.75"/>
    <row r="73" s="11" customFormat="1" ht="15.75"/>
    <row r="74" s="11" customFormat="1" ht="15.75"/>
    <row r="75" s="11" customFormat="1" ht="15.75"/>
  </sheetData>
  <sheetProtection password="FEF7" sheet="1" objects="1" scenarios="1"/>
  <mergeCells count="28">
    <mergeCell ref="B18:V18"/>
    <mergeCell ref="O20:U20"/>
    <mergeCell ref="B21:V21"/>
    <mergeCell ref="C47:Q47"/>
    <mergeCell ref="G17:U17"/>
    <mergeCell ref="N30:O30"/>
    <mergeCell ref="R37:V37"/>
    <mergeCell ref="B39:V39"/>
    <mergeCell ref="A41:V41"/>
    <mergeCell ref="D43:Q43"/>
    <mergeCell ref="L23:Q23"/>
    <mergeCell ref="B27:V27"/>
    <mergeCell ref="A7:V7"/>
    <mergeCell ref="A8:V8"/>
    <mergeCell ref="F10:S10"/>
    <mergeCell ref="L16:P16"/>
    <mergeCell ref="E13:U13"/>
    <mergeCell ref="G63:L63"/>
    <mergeCell ref="A34:V34"/>
    <mergeCell ref="A35:V35"/>
    <mergeCell ref="D54:I54"/>
    <mergeCell ref="O56:P56"/>
    <mergeCell ref="C52:I52"/>
    <mergeCell ref="S56:V56"/>
    <mergeCell ref="D57:V57"/>
    <mergeCell ref="C45:Q45"/>
    <mergeCell ref="C46:Q46"/>
    <mergeCell ref="H58:V58"/>
  </mergeCells>
  <phoneticPr fontId="5" type="noConversion"/>
  <pageMargins left="1" right="1" top="1" bottom="1" header="0.5" footer="0.5"/>
  <pageSetup firstPageNumber="23" orientation="portrait" useFirstPageNumber="1" r:id="rId1"/>
  <headerFooter alignWithMargins="0">
    <oddFooter>&amp;CFinal Package Page &amp;P</oddFooter>
  </headerFooter>
  <drawing r:id="rId2"/>
</worksheet>
</file>

<file path=xl/worksheets/sheet88.xml><?xml version="1.0" encoding="utf-8"?>
<worksheet xmlns="http://schemas.openxmlformats.org/spreadsheetml/2006/main" xmlns:r="http://schemas.openxmlformats.org/officeDocument/2006/relationships">
  <sheetPr>
    <pageSetUpPr autoPageBreaks="0"/>
  </sheetPr>
  <dimension ref="A4:AA43"/>
  <sheetViews>
    <sheetView showGridLines="0" showRowColHeaders="0" workbookViewId="0">
      <selection sqref="A1:J1"/>
    </sheetView>
  </sheetViews>
  <sheetFormatPr defaultRowHeight="15.75"/>
  <cols>
    <col min="1" max="1" width="3.7109375" style="10" customWidth="1"/>
    <col min="2" max="26" width="3.7109375" style="11" customWidth="1"/>
    <col min="27" max="16384" width="9.140625" style="11"/>
  </cols>
  <sheetData>
    <row r="4" spans="1:27" ht="4.5" customHeight="1"/>
    <row r="5" spans="1:27">
      <c r="A5" s="1649" t="s">
        <v>380</v>
      </c>
      <c r="B5" s="1649"/>
      <c r="C5" s="1649"/>
      <c r="D5" s="1649"/>
      <c r="E5" s="1649"/>
      <c r="F5" s="1649"/>
      <c r="G5" s="1649"/>
      <c r="H5" s="1649"/>
      <c r="I5" s="1649"/>
      <c r="J5" s="1649"/>
      <c r="K5" s="1649"/>
      <c r="L5" s="1649"/>
      <c r="M5" s="1649"/>
      <c r="N5" s="1649"/>
      <c r="O5" s="1649"/>
      <c r="P5" s="1649"/>
      <c r="Q5" s="1649"/>
      <c r="R5" s="1649"/>
      <c r="S5" s="1649"/>
      <c r="T5" s="1649"/>
      <c r="U5" s="1649"/>
      <c r="V5" s="1649"/>
      <c r="W5" s="2293"/>
      <c r="X5" s="2293"/>
    </row>
    <row r="6" spans="1:27">
      <c r="A6" s="2211" t="s">
        <v>381</v>
      </c>
      <c r="B6" s="1649"/>
      <c r="C6" s="1649"/>
      <c r="D6" s="1649"/>
      <c r="E6" s="1649"/>
      <c r="F6" s="1649"/>
      <c r="G6" s="1649"/>
      <c r="H6" s="1649"/>
      <c r="I6" s="1649"/>
      <c r="J6" s="1649"/>
      <c r="K6" s="1649"/>
      <c r="L6" s="1649"/>
      <c r="M6" s="1649"/>
      <c r="N6" s="1649"/>
      <c r="O6" s="1649"/>
      <c r="P6" s="1649"/>
      <c r="Q6" s="1649"/>
      <c r="R6" s="1649"/>
      <c r="S6" s="1649"/>
      <c r="T6" s="1649"/>
      <c r="U6" s="1649"/>
      <c r="V6" s="1649"/>
      <c r="W6" s="2293"/>
      <c r="X6" s="2293"/>
    </row>
    <row r="8" spans="1:27">
      <c r="A8" s="10" t="s">
        <v>1428</v>
      </c>
    </row>
    <row r="9" spans="1:27">
      <c r="A9" s="10" t="s">
        <v>1429</v>
      </c>
      <c r="M9" s="2118">
        <f>'Final Package Page 4'!F5</f>
        <v>0</v>
      </c>
      <c r="N9" s="2118"/>
      <c r="O9" s="2118"/>
      <c r="P9" s="2118"/>
      <c r="Q9" s="2118"/>
      <c r="R9" s="2118"/>
      <c r="S9" s="2118"/>
      <c r="T9" s="2118"/>
      <c r="U9" s="2118"/>
      <c r="V9" s="2118"/>
      <c r="W9" s="2118"/>
      <c r="X9" s="2118"/>
    </row>
    <row r="10" spans="1:27">
      <c r="A10" s="10" t="s">
        <v>1430</v>
      </c>
      <c r="H10" s="1450"/>
      <c r="I10" s="1450"/>
      <c r="J10" s="1450"/>
      <c r="K10" s="1450"/>
      <c r="L10" s="1450"/>
      <c r="M10" s="1450"/>
      <c r="N10" s="1450"/>
      <c r="O10" s="1450"/>
      <c r="P10" s="1450"/>
      <c r="Q10" s="1450"/>
      <c r="R10" s="1450"/>
      <c r="S10" s="1450"/>
      <c r="T10" s="1450"/>
      <c r="U10" s="1450"/>
      <c r="V10" s="1450"/>
      <c r="W10" s="1450"/>
      <c r="X10" s="1450"/>
    </row>
    <row r="11" spans="1:27">
      <c r="A11" s="10" t="s">
        <v>1431</v>
      </c>
      <c r="B11" s="1450"/>
      <c r="C11" s="1450"/>
      <c r="D11" s="1450"/>
      <c r="E11" s="1450"/>
      <c r="F11" s="1450"/>
      <c r="G11" s="1450"/>
      <c r="H11" s="1450"/>
      <c r="I11" s="1450"/>
      <c r="J11" s="1450"/>
      <c r="K11" s="1450"/>
      <c r="L11" s="1450"/>
      <c r="M11" s="1450"/>
      <c r="N11" s="1450"/>
      <c r="O11" s="1450"/>
      <c r="P11" s="1450"/>
      <c r="Q11" s="1450"/>
      <c r="R11" s="11" t="s">
        <v>1432</v>
      </c>
    </row>
    <row r="12" spans="1:27">
      <c r="A12" s="10" t="s">
        <v>1433</v>
      </c>
    </row>
    <row r="14" spans="1:27">
      <c r="A14" s="1110" t="s">
        <v>2389</v>
      </c>
      <c r="B14" s="10" t="s">
        <v>99</v>
      </c>
      <c r="AA14" s="863" t="s">
        <v>117</v>
      </c>
    </row>
    <row r="15" spans="1:27">
      <c r="A15" s="1110"/>
      <c r="B15" s="10" t="s">
        <v>100</v>
      </c>
      <c r="K15" s="2123"/>
      <c r="L15" s="2123"/>
      <c r="M15" s="2123"/>
      <c r="N15" s="2123"/>
      <c r="O15" s="2123"/>
      <c r="AA15" s="863" t="s">
        <v>118</v>
      </c>
    </row>
    <row r="17" spans="1:24">
      <c r="A17" s="803" t="s">
        <v>58</v>
      </c>
      <c r="B17" s="10" t="s">
        <v>101</v>
      </c>
    </row>
    <row r="19" spans="1:24" ht="31.5" customHeight="1">
      <c r="A19" s="1111" t="s">
        <v>62</v>
      </c>
      <c r="B19" s="1657" t="s">
        <v>102</v>
      </c>
      <c r="C19" s="1520"/>
      <c r="D19" s="1520"/>
      <c r="E19" s="1520"/>
      <c r="F19" s="1520"/>
      <c r="G19" s="1520"/>
      <c r="H19" s="1520"/>
      <c r="I19" s="1520"/>
      <c r="J19" s="1520"/>
      <c r="K19" s="1520"/>
      <c r="L19" s="1520"/>
      <c r="M19" s="1520"/>
      <c r="N19" s="1520"/>
      <c r="O19" s="1520"/>
      <c r="P19" s="1520"/>
      <c r="Q19" s="1520"/>
      <c r="R19" s="1520"/>
      <c r="S19" s="1520"/>
      <c r="T19" s="1520"/>
      <c r="U19" s="1520"/>
      <c r="V19" s="1520"/>
      <c r="W19" s="1520"/>
      <c r="X19" s="1520"/>
    </row>
    <row r="21" spans="1:24" ht="32.25" customHeight="1">
      <c r="A21" s="803" t="s">
        <v>198</v>
      </c>
      <c r="B21" s="1657" t="s">
        <v>2151</v>
      </c>
      <c r="C21" s="1520"/>
      <c r="D21" s="1520"/>
      <c r="E21" s="1520"/>
      <c r="F21" s="1520"/>
      <c r="G21" s="1520"/>
      <c r="H21" s="1520"/>
      <c r="I21" s="1520"/>
      <c r="J21" s="1520"/>
      <c r="K21" s="1520"/>
      <c r="L21" s="1520"/>
      <c r="M21" s="1520"/>
      <c r="N21" s="1520"/>
      <c r="O21" s="1520"/>
      <c r="P21" s="1520"/>
      <c r="Q21" s="1520"/>
      <c r="R21" s="1520"/>
      <c r="S21" s="1520"/>
      <c r="T21" s="1520"/>
      <c r="U21" s="1520"/>
      <c r="V21" s="1520"/>
      <c r="W21" s="1520"/>
      <c r="X21" s="1520"/>
    </row>
    <row r="23" spans="1:24">
      <c r="A23" s="803" t="s">
        <v>200</v>
      </c>
      <c r="B23" s="10" t="s">
        <v>2152</v>
      </c>
    </row>
    <row r="25" spans="1:24">
      <c r="A25" s="10" t="s">
        <v>1422</v>
      </c>
    </row>
    <row r="26" spans="1:24" ht="30.75" customHeight="1">
      <c r="A26" s="11" t="s">
        <v>1423</v>
      </c>
      <c r="D26" s="2123"/>
      <c r="E26" s="2123"/>
      <c r="F26" s="2123"/>
      <c r="G26" s="2123"/>
      <c r="H26" s="2123"/>
      <c r="I26" s="2123"/>
      <c r="J26" s="2123"/>
      <c r="K26" s="2123"/>
      <c r="L26" s="2123"/>
      <c r="M26" s="2123"/>
      <c r="N26" s="1505"/>
      <c r="O26" s="1505"/>
      <c r="P26" s="1505"/>
    </row>
    <row r="28" spans="1:24">
      <c r="A28" s="11" t="s">
        <v>1424</v>
      </c>
      <c r="B28" s="174"/>
      <c r="C28" s="174"/>
      <c r="D28" s="175"/>
      <c r="E28" s="175"/>
      <c r="F28" s="175"/>
      <c r="G28" s="175"/>
      <c r="H28" s="175"/>
      <c r="I28" s="175"/>
      <c r="J28" s="175"/>
      <c r="K28" s="175"/>
      <c r="L28" s="175"/>
      <c r="M28" s="175"/>
      <c r="N28" s="175"/>
      <c r="O28" s="175"/>
      <c r="P28" s="175"/>
    </row>
    <row r="29" spans="1:24">
      <c r="A29" s="11" t="s">
        <v>1425</v>
      </c>
      <c r="D29" s="2120"/>
      <c r="E29" s="2120"/>
      <c r="F29" s="2120"/>
      <c r="G29" s="2120"/>
      <c r="H29" s="2120"/>
      <c r="I29" s="2120"/>
      <c r="J29" s="2120"/>
      <c r="K29" s="2120"/>
      <c r="L29" s="2120"/>
      <c r="M29" s="2120"/>
      <c r="N29" s="2120"/>
      <c r="O29" s="2120"/>
      <c r="P29" s="2120"/>
    </row>
    <row r="30" spans="1:24">
      <c r="A30" s="10" t="s">
        <v>1426</v>
      </c>
      <c r="D30" s="11" t="s">
        <v>1519</v>
      </c>
      <c r="E30" s="2120"/>
      <c r="F30" s="2120"/>
      <c r="G30" s="2120"/>
      <c r="H30" s="2120"/>
      <c r="I30" s="2120"/>
      <c r="J30" s="2120"/>
      <c r="K30" s="2120"/>
      <c r="L30" s="2120"/>
    </row>
    <row r="31" spans="1:24" ht="9" customHeight="1">
      <c r="D31" s="1113" t="s">
        <v>372</v>
      </c>
    </row>
    <row r="32" spans="1:24">
      <c r="A32" s="10" t="s">
        <v>1427</v>
      </c>
      <c r="D32" s="11" t="s">
        <v>1519</v>
      </c>
      <c r="E32" s="1450"/>
      <c r="F32" s="1450"/>
      <c r="G32" s="1450"/>
      <c r="H32" s="1450"/>
      <c r="I32" s="1450"/>
      <c r="J32" s="1450"/>
      <c r="K32" s="1450"/>
      <c r="L32" s="1450"/>
    </row>
    <row r="34" spans="1:24">
      <c r="A34" s="11" t="s">
        <v>2153</v>
      </c>
      <c r="C34" s="1450"/>
      <c r="D34" s="1450"/>
      <c r="E34" s="11" t="s">
        <v>475</v>
      </c>
      <c r="G34" s="1450"/>
      <c r="H34" s="1450"/>
      <c r="I34" s="1450"/>
      <c r="J34" s="1450"/>
      <c r="K34" s="1450"/>
      <c r="L34" s="11" t="s">
        <v>376</v>
      </c>
      <c r="M34" s="1112"/>
      <c r="N34" s="10" t="s">
        <v>2154</v>
      </c>
    </row>
    <row r="35" spans="1:24">
      <c r="A35" s="1450"/>
      <c r="B35" s="1450"/>
      <c r="C35" s="1450"/>
      <c r="D35" s="1450"/>
      <c r="E35" s="1450"/>
      <c r="F35" s="1450"/>
      <c r="G35" s="1450"/>
      <c r="H35" s="1450"/>
      <c r="I35" s="1450"/>
      <c r="J35" s="1450"/>
      <c r="K35" s="10" t="s">
        <v>2155</v>
      </c>
    </row>
    <row r="36" spans="1:24">
      <c r="A36" s="10" t="s">
        <v>2156</v>
      </c>
      <c r="E36" s="1450"/>
      <c r="F36" s="1450"/>
      <c r="G36" s="1450"/>
      <c r="H36" s="1450"/>
      <c r="I36" s="1450"/>
      <c r="J36" s="1450"/>
      <c r="K36" s="1450"/>
      <c r="L36" s="1450"/>
      <c r="M36" s="1450"/>
      <c r="N36" s="11" t="s">
        <v>2157</v>
      </c>
      <c r="O36" s="1450"/>
      <c r="P36" s="1450"/>
      <c r="Q36" s="1450"/>
      <c r="R36" s="1450"/>
      <c r="S36" s="1450"/>
      <c r="T36" s="1450"/>
      <c r="U36" s="1450"/>
      <c r="V36" s="1450"/>
      <c r="W36" s="1450"/>
      <c r="X36" s="1450"/>
    </row>
    <row r="37" spans="1:24">
      <c r="A37" s="10" t="s">
        <v>2158</v>
      </c>
      <c r="B37" s="1450"/>
      <c r="C37" s="1450"/>
      <c r="D37" s="1450"/>
      <c r="E37" s="1450"/>
      <c r="F37" s="1450"/>
      <c r="G37" s="1450"/>
      <c r="H37" s="1450"/>
      <c r="I37" s="10" t="s">
        <v>2159</v>
      </c>
    </row>
    <row r="38" spans="1:24">
      <c r="A38" s="10" t="s">
        <v>2160</v>
      </c>
      <c r="P38" s="2117">
        <f>A35</f>
        <v>0</v>
      </c>
      <c r="Q38" s="2117"/>
      <c r="R38" s="2117"/>
      <c r="S38" s="2117"/>
      <c r="T38" s="2117"/>
      <c r="U38" s="2117"/>
      <c r="V38" s="2117"/>
      <c r="W38" s="2117"/>
      <c r="X38" s="2117"/>
    </row>
    <row r="39" spans="1:24">
      <c r="A39" s="10" t="s">
        <v>2161</v>
      </c>
    </row>
    <row r="41" spans="1:24">
      <c r="A41" s="1109"/>
      <c r="B41" s="175"/>
      <c r="C41" s="175"/>
      <c r="D41" s="175"/>
      <c r="E41" s="175"/>
      <c r="F41" s="175"/>
      <c r="G41" s="175"/>
      <c r="H41" s="175"/>
      <c r="I41" s="175"/>
      <c r="J41" s="175"/>
      <c r="K41" s="175"/>
      <c r="L41" s="174"/>
      <c r="N41" s="174"/>
      <c r="O41" s="175"/>
      <c r="P41" s="175"/>
      <c r="Q41" s="175"/>
      <c r="R41" s="175"/>
      <c r="S41" s="175"/>
      <c r="T41" s="175"/>
      <c r="U41" s="175"/>
      <c r="V41" s="175"/>
      <c r="W41" s="175"/>
      <c r="X41" s="174"/>
    </row>
    <row r="42" spans="1:24">
      <c r="A42" s="11" t="s">
        <v>1705</v>
      </c>
      <c r="O42" s="10" t="s">
        <v>379</v>
      </c>
    </row>
    <row r="43" spans="1:24">
      <c r="A43" s="11"/>
      <c r="G43" s="174"/>
      <c r="H43" s="174"/>
      <c r="I43" s="174"/>
      <c r="J43" s="174"/>
      <c r="K43" s="174"/>
      <c r="L43" s="174"/>
      <c r="M43" s="174"/>
      <c r="N43" s="174"/>
    </row>
  </sheetData>
  <sheetProtection password="FEF7" sheet="1" objects="1" scenarios="1"/>
  <mergeCells count="19">
    <mergeCell ref="P38:X38"/>
    <mergeCell ref="E32:L32"/>
    <mergeCell ref="C34:D34"/>
    <mergeCell ref="G34:K34"/>
    <mergeCell ref="A35:J35"/>
    <mergeCell ref="B37:H37"/>
    <mergeCell ref="A5:X5"/>
    <mergeCell ref="A6:X6"/>
    <mergeCell ref="D29:P29"/>
    <mergeCell ref="E30:L30"/>
    <mergeCell ref="E36:M36"/>
    <mergeCell ref="O36:X36"/>
    <mergeCell ref="M9:X9"/>
    <mergeCell ref="H10:X10"/>
    <mergeCell ref="B11:Q11"/>
    <mergeCell ref="K15:O15"/>
    <mergeCell ref="B19:X19"/>
    <mergeCell ref="B21:X21"/>
    <mergeCell ref="D26:P26"/>
  </mergeCells>
  <phoneticPr fontId="5" type="noConversion"/>
  <dataValidations count="1">
    <dataValidation type="list" allowBlank="1" showInputMessage="1" showErrorMessage="1" sqref="K15:O15">
      <formula1>$AA$14:$AA$15</formula1>
    </dataValidation>
  </dataValidations>
  <pageMargins left="0.75" right="0.75" top="0.5" bottom="1" header="0.5" footer="0.5"/>
  <pageSetup orientation="portrait" r:id="rId1"/>
  <headerFooter alignWithMargins="0">
    <oddFooter>&amp;C&amp;A</oddFooter>
  </headerFooter>
  <drawing r:id="rId2"/>
</worksheet>
</file>

<file path=xl/worksheets/sheet89.xml><?xml version="1.0" encoding="utf-8"?>
<worksheet xmlns="http://schemas.openxmlformats.org/spreadsheetml/2006/main" xmlns:r="http://schemas.openxmlformats.org/officeDocument/2006/relationships">
  <sheetPr>
    <pageSetUpPr autoPageBreaks="0"/>
  </sheetPr>
  <dimension ref="A8:Y38"/>
  <sheetViews>
    <sheetView showGridLines="0" showRowColHeaders="0" workbookViewId="0">
      <selection sqref="A1:J1"/>
    </sheetView>
  </sheetViews>
  <sheetFormatPr defaultRowHeight="12.75"/>
  <cols>
    <col min="1" max="1" width="4" style="34" customWidth="1"/>
    <col min="2" max="4" width="3.7109375" style="34" customWidth="1"/>
    <col min="5" max="24" width="3.7109375" customWidth="1"/>
    <col min="25" max="25" width="1.28515625" customWidth="1"/>
    <col min="26" max="26" width="3.7109375" customWidth="1"/>
  </cols>
  <sheetData>
    <row r="8" spans="1:25" ht="15.75">
      <c r="A8" s="1649" t="s">
        <v>2162</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row>
    <row r="9" spans="1:25" ht="15.75">
      <c r="A9" s="2211" t="s">
        <v>2163</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row>
    <row r="10" spans="1:25" ht="15.75">
      <c r="A10" s="2211" t="s">
        <v>2164</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row>
    <row r="11" spans="1:25" ht="15.75">
      <c r="A11" s="10"/>
    </row>
    <row r="12" spans="1:25" ht="15.75">
      <c r="A12" s="10"/>
    </row>
    <row r="13" spans="1:25" ht="15.75">
      <c r="A13" s="2004">
        <f>'Final Package Page 5'!E8</f>
        <v>0</v>
      </c>
      <c r="B13" s="1757"/>
      <c r="C13" s="1757"/>
      <c r="D13" s="1757"/>
      <c r="E13" s="1757"/>
      <c r="F13" s="1757"/>
      <c r="G13" s="1757"/>
      <c r="H13" s="1757"/>
      <c r="I13" s="1757"/>
      <c r="J13" s="1757"/>
      <c r="K13" s="1757"/>
      <c r="L13" s="1757"/>
      <c r="M13" s="1757"/>
      <c r="N13" s="1757"/>
      <c r="O13" s="10" t="s">
        <v>2210</v>
      </c>
    </row>
    <row r="14" spans="1:25" ht="15.75">
      <c r="A14" s="10" t="s">
        <v>2211</v>
      </c>
    </row>
    <row r="15" spans="1:25" ht="15.75">
      <c r="A15" s="10" t="s">
        <v>2212</v>
      </c>
      <c r="P15" s="1757">
        <f>'Final Package Page 4'!F5</f>
        <v>0</v>
      </c>
      <c r="Q15" s="1757"/>
      <c r="R15" s="1757"/>
      <c r="S15" s="1757"/>
      <c r="T15" s="1757"/>
      <c r="U15" s="1757"/>
      <c r="V15" s="1757"/>
      <c r="W15" s="1757"/>
      <c r="X15" s="1757"/>
    </row>
    <row r="16" spans="1:25" ht="15.75">
      <c r="A16" s="10" t="s">
        <v>2213</v>
      </c>
      <c r="G16" s="1757">
        <f>'Final Package Page 4'!G6:Z6</f>
        <v>0</v>
      </c>
      <c r="H16" s="1757"/>
      <c r="I16" s="1757"/>
      <c r="J16" s="1757"/>
      <c r="K16" s="1757"/>
      <c r="L16" s="1757"/>
      <c r="M16" s="1757"/>
      <c r="N16" s="1757"/>
      <c r="O16" s="1757"/>
      <c r="P16" s="1757"/>
      <c r="Q16" s="1757"/>
      <c r="R16" t="s">
        <v>68</v>
      </c>
      <c r="S16" s="1755">
        <f>'Final Package Page 4'!D7</f>
        <v>0</v>
      </c>
      <c r="T16" s="1755"/>
      <c r="U16" s="1755"/>
      <c r="V16" s="1755"/>
      <c r="W16" s="1755"/>
      <c r="X16" s="1755"/>
      <c r="Y16" t="s">
        <v>68</v>
      </c>
    </row>
    <row r="17" spans="1:24" ht="15.75">
      <c r="A17" s="10" t="s">
        <v>1221</v>
      </c>
    </row>
    <row r="18" spans="1:24" ht="15.75">
      <c r="A18" s="10"/>
    </row>
    <row r="19" spans="1:24" ht="15.75">
      <c r="A19" s="10"/>
    </row>
    <row r="20" spans="1:24" ht="15.75">
      <c r="B20" s="1115" t="s">
        <v>2389</v>
      </c>
      <c r="C20" s="1512"/>
      <c r="D20" s="1512"/>
      <c r="E20" s="16" t="s">
        <v>1222</v>
      </c>
    </row>
    <row r="21" spans="1:24" ht="32.25" customHeight="1">
      <c r="B21" s="1115"/>
      <c r="C21" s="1718" t="s">
        <v>1223</v>
      </c>
      <c r="D21" s="1520"/>
      <c r="E21" s="1520"/>
      <c r="F21" s="1520"/>
      <c r="G21" s="1520"/>
      <c r="H21" s="1520"/>
      <c r="I21" s="1520"/>
      <c r="J21" s="1520"/>
      <c r="K21" s="1520"/>
      <c r="L21" s="1520"/>
      <c r="M21" s="1520"/>
      <c r="N21" s="1520"/>
      <c r="O21" s="1520"/>
      <c r="P21" s="1520"/>
      <c r="Q21" s="1520"/>
      <c r="R21" s="1520"/>
      <c r="S21" s="1520"/>
      <c r="T21" s="1520"/>
      <c r="U21" s="1520"/>
      <c r="V21" s="1520"/>
      <c r="W21" s="1520"/>
      <c r="X21" s="1520"/>
    </row>
    <row r="22" spans="1:24" ht="15.75">
      <c r="A22" s="10"/>
    </row>
    <row r="23" spans="1:24" ht="31.5" customHeight="1">
      <c r="B23" s="1111" t="s">
        <v>58</v>
      </c>
      <c r="C23" s="1718" t="s">
        <v>2165</v>
      </c>
      <c r="D23" s="1520"/>
      <c r="E23" s="1520"/>
      <c r="F23" s="1520"/>
      <c r="G23" s="1520"/>
      <c r="H23" s="1520"/>
      <c r="I23" s="1520"/>
      <c r="J23" s="1520"/>
      <c r="K23" s="1520"/>
      <c r="L23" s="1520"/>
      <c r="M23" s="1520"/>
      <c r="N23" s="1520"/>
      <c r="O23" s="1520"/>
      <c r="P23" s="1520"/>
      <c r="Q23" s="1520"/>
      <c r="R23" s="1520"/>
      <c r="S23" s="1520"/>
      <c r="T23" s="1520"/>
      <c r="U23" s="1520"/>
      <c r="V23" s="1520"/>
      <c r="W23" s="1520"/>
      <c r="X23" s="1520"/>
    </row>
    <row r="24" spans="1:24" ht="15.75">
      <c r="A24" s="10"/>
    </row>
    <row r="25" spans="1:24" ht="31.5" customHeight="1">
      <c r="B25" s="1111" t="s">
        <v>62</v>
      </c>
      <c r="C25" s="1718" t="s">
        <v>2166</v>
      </c>
      <c r="D25" s="1520"/>
      <c r="E25" s="1520"/>
      <c r="F25" s="1520"/>
      <c r="G25" s="1520"/>
      <c r="H25" s="1520"/>
      <c r="I25" s="1520"/>
      <c r="J25" s="1520"/>
      <c r="K25" s="1520"/>
      <c r="L25" s="1520"/>
      <c r="M25" s="1520"/>
      <c r="N25" s="1520"/>
      <c r="O25" s="1520"/>
      <c r="P25" s="1520"/>
      <c r="Q25" s="1520"/>
      <c r="R25" s="1520"/>
      <c r="S25" s="1520"/>
      <c r="T25" s="1520"/>
      <c r="U25" s="1520"/>
      <c r="V25" s="1520"/>
      <c r="W25" s="1520"/>
      <c r="X25" s="1520"/>
    </row>
    <row r="26" spans="1:24" ht="15.75">
      <c r="A26" s="10"/>
    </row>
    <row r="27" spans="1:24" ht="45.75" customHeight="1">
      <c r="A27" s="1657" t="s">
        <v>2208</v>
      </c>
      <c r="B27" s="1520"/>
      <c r="C27" s="1520"/>
      <c r="D27" s="1520"/>
      <c r="E27" s="1520"/>
      <c r="F27" s="1520"/>
      <c r="G27" s="1520"/>
      <c r="H27" s="1520"/>
      <c r="I27" s="1520"/>
      <c r="J27" s="1520"/>
      <c r="K27" s="1520"/>
      <c r="L27" s="1520"/>
      <c r="M27" s="1520"/>
      <c r="N27" s="1520"/>
      <c r="O27" s="1520"/>
      <c r="P27" s="1520"/>
      <c r="Q27" s="1520"/>
      <c r="R27" s="1520"/>
      <c r="S27" s="1520"/>
      <c r="T27" s="1520"/>
      <c r="U27" s="1520"/>
      <c r="V27" s="1520"/>
      <c r="W27" s="1520"/>
      <c r="X27" s="1520"/>
    </row>
    <row r="28" spans="1:24" ht="15.75">
      <c r="A28" s="10"/>
    </row>
    <row r="29" spans="1:24" ht="15.75">
      <c r="A29" s="10"/>
    </row>
    <row r="30" spans="1:24" ht="15.75">
      <c r="A30" s="10"/>
    </row>
    <row r="31" spans="1:24" ht="15.75">
      <c r="A31" s="10" t="s">
        <v>2209</v>
      </c>
    </row>
    <row r="32" spans="1:24" ht="31.5" customHeight="1">
      <c r="A32" s="2294">
        <f>'Final Package Page 5'!E8</f>
        <v>0</v>
      </c>
      <c r="B32" s="1757"/>
      <c r="C32" s="1757"/>
      <c r="D32" s="1757"/>
      <c r="E32" s="1757"/>
      <c r="F32" s="1757"/>
      <c r="G32" s="1757"/>
      <c r="H32" s="1757"/>
      <c r="I32" s="1757"/>
      <c r="J32" s="1757"/>
      <c r="K32" s="1757"/>
      <c r="L32" s="1757"/>
      <c r="M32" s="1757"/>
    </row>
    <row r="33" spans="1:13" ht="15.75">
      <c r="A33" s="10"/>
    </row>
    <row r="34" spans="1:13" ht="15.75">
      <c r="A34" s="10"/>
    </row>
    <row r="35" spans="1:13" ht="15.75">
      <c r="A35" s="10" t="s">
        <v>1424</v>
      </c>
      <c r="B35" s="38"/>
      <c r="C35" s="38"/>
      <c r="D35" s="38"/>
      <c r="E35" s="26"/>
      <c r="F35" s="26"/>
      <c r="G35" s="26"/>
      <c r="H35" s="26"/>
      <c r="I35" s="26"/>
      <c r="J35" s="26"/>
      <c r="K35" s="26"/>
      <c r="L35" s="26"/>
      <c r="M35" s="26"/>
    </row>
    <row r="36" spans="1:13" ht="15.75">
      <c r="A36" s="10"/>
    </row>
    <row r="37" spans="1:13" ht="15.75">
      <c r="A37" s="10" t="s">
        <v>1172</v>
      </c>
      <c r="B37" s="1512"/>
      <c r="C37" s="1447"/>
      <c r="D37" s="1447"/>
      <c r="E37" s="1447"/>
      <c r="F37" s="1447"/>
      <c r="G37" s="1447"/>
      <c r="H37" s="1447"/>
      <c r="I37" s="1447"/>
      <c r="J37" s="1447"/>
      <c r="K37" s="1447"/>
      <c r="L37" s="1447"/>
      <c r="M37" s="1447"/>
    </row>
    <row r="38" spans="1:13" ht="14.25">
      <c r="A38" s="1114"/>
    </row>
  </sheetData>
  <sheetProtection password="FEF7" sheet="1" objects="1" scenarios="1"/>
  <mergeCells count="14">
    <mergeCell ref="A27:X27"/>
    <mergeCell ref="A32:M32"/>
    <mergeCell ref="B37:M37"/>
    <mergeCell ref="C21:X21"/>
    <mergeCell ref="C23:X23"/>
    <mergeCell ref="C25:X25"/>
    <mergeCell ref="P15:X15"/>
    <mergeCell ref="G16:Q16"/>
    <mergeCell ref="S16:X16"/>
    <mergeCell ref="C20:D20"/>
    <mergeCell ref="A8:X8"/>
    <mergeCell ref="A9:X9"/>
    <mergeCell ref="A10:X10"/>
    <mergeCell ref="A13:N13"/>
  </mergeCells>
  <phoneticPr fontId="5" type="noConversion"/>
  <pageMargins left="0.75" right="0.75" top="1" bottom="1" header="0.5" footer="0.5"/>
  <pageSetup orientation="portrait" r:id="rId1"/>
  <headerFooter alignWithMargins="0">
    <oddFooter>&amp;C&amp;A</oddFooter>
  </headerFooter>
  <ignoredErrors>
    <ignoredError sqref="B25" numberStoredAsText="1"/>
  </ignoredErrors>
  <drawing r:id="rId2"/>
</worksheet>
</file>

<file path=xl/worksheets/sheet9.xml><?xml version="1.0" encoding="utf-8"?>
<worksheet xmlns="http://schemas.openxmlformats.org/spreadsheetml/2006/main" xmlns:r="http://schemas.openxmlformats.org/officeDocument/2006/relationships">
  <sheetPr codeName="Sheet9">
    <pageSetUpPr autoPageBreaks="0"/>
  </sheetPr>
  <dimension ref="A1:T30"/>
  <sheetViews>
    <sheetView showGridLines="0" showRowColHeaders="0" workbookViewId="0">
      <selection activeCell="G23" sqref="G23"/>
    </sheetView>
  </sheetViews>
  <sheetFormatPr defaultRowHeight="12.75"/>
  <cols>
    <col min="1" max="1" width="4.5703125" style="12" customWidth="1"/>
    <col min="2" max="2" width="5.28515625" style="34" customWidth="1"/>
    <col min="3" max="3" width="10" customWidth="1"/>
    <col min="5" max="6" width="5.28515625" customWidth="1"/>
    <col min="8" max="8" width="5.28515625" customWidth="1"/>
    <col min="10" max="10" width="8" customWidth="1"/>
    <col min="11" max="11" width="5.28515625" customWidth="1"/>
    <col min="14" max="19" width="9.140625" style="800"/>
    <col min="20" max="20" width="9.140625" style="378"/>
  </cols>
  <sheetData>
    <row r="1" spans="1:20" ht="15.75">
      <c r="A1" s="31" t="s">
        <v>2039</v>
      </c>
      <c r="B1" s="187"/>
      <c r="C1" s="187"/>
      <c r="D1" s="187"/>
      <c r="E1" s="187"/>
      <c r="F1" s="187"/>
      <c r="G1" s="187"/>
      <c r="H1" s="187"/>
      <c r="I1" s="187"/>
      <c r="J1" s="187"/>
      <c r="K1" s="187"/>
      <c r="L1" s="187"/>
      <c r="M1" s="187"/>
      <c r="Q1" s="861"/>
      <c r="R1" s="861"/>
      <c r="S1" s="861"/>
      <c r="T1" s="861"/>
    </row>
    <row r="2" spans="1:20" ht="15.75">
      <c r="A2" s="16"/>
      <c r="B2" s="25"/>
      <c r="C2" s="188"/>
      <c r="D2" s="188"/>
      <c r="E2" s="188"/>
      <c r="F2" s="188"/>
      <c r="G2" s="188"/>
      <c r="H2" s="188"/>
      <c r="I2" s="188"/>
      <c r="J2" s="188"/>
      <c r="K2" s="188"/>
      <c r="L2" s="188"/>
      <c r="M2" s="188"/>
      <c r="Q2" s="861"/>
      <c r="R2" s="861"/>
      <c r="S2" s="861"/>
      <c r="T2" s="861"/>
    </row>
    <row r="3" spans="1:20" ht="15.75">
      <c r="A3" s="16"/>
      <c r="B3" s="25"/>
      <c r="C3" s="188"/>
      <c r="D3" s="188"/>
      <c r="E3" s="188"/>
      <c r="F3" s="188"/>
      <c r="G3" s="188"/>
      <c r="H3" s="188"/>
      <c r="I3" s="188"/>
      <c r="J3" s="188"/>
      <c r="K3" s="188"/>
      <c r="L3" s="188"/>
      <c r="M3" s="188"/>
      <c r="Q3" s="861"/>
      <c r="R3" s="861"/>
      <c r="S3" s="861"/>
      <c r="T3" s="861"/>
    </row>
    <row r="4" spans="1:20" ht="15.75">
      <c r="A4" s="16" t="s">
        <v>321</v>
      </c>
      <c r="B4" s="10" t="s">
        <v>2044</v>
      </c>
      <c r="C4" s="188"/>
      <c r="D4" s="188"/>
      <c r="E4" s="188"/>
      <c r="F4" s="188"/>
      <c r="G4" s="188"/>
      <c r="H4" s="188"/>
      <c r="I4" s="188"/>
      <c r="J4" s="188"/>
      <c r="K4" s="188"/>
      <c r="L4" s="188"/>
      <c r="M4" s="188"/>
      <c r="Q4" s="861"/>
      <c r="R4" s="861"/>
      <c r="S4" s="861"/>
      <c r="T4" s="861"/>
    </row>
    <row r="5" spans="1:20" ht="15.75">
      <c r="B5" s="10" t="s">
        <v>2045</v>
      </c>
      <c r="C5" s="188"/>
      <c r="D5" s="188"/>
      <c r="E5" s="188"/>
      <c r="F5" s="188"/>
      <c r="G5" s="188"/>
      <c r="H5" s="188"/>
      <c r="I5" s="188"/>
      <c r="J5" s="188"/>
      <c r="K5" s="188"/>
      <c r="L5" s="188"/>
      <c r="M5" s="188"/>
      <c r="Q5" s="861"/>
      <c r="R5" s="861"/>
      <c r="S5" s="861"/>
      <c r="T5" s="861"/>
    </row>
    <row r="6" spans="1:20" ht="108.75" customHeight="1">
      <c r="B6" s="1506"/>
      <c r="C6" s="1497"/>
      <c r="D6" s="1497"/>
      <c r="E6" s="1497"/>
      <c r="F6" s="1497"/>
      <c r="G6" s="1497"/>
      <c r="H6" s="1497"/>
      <c r="I6" s="1497"/>
      <c r="J6" s="1497"/>
      <c r="K6" s="1497"/>
      <c r="L6" s="1497"/>
      <c r="M6" s="1497"/>
      <c r="Q6" s="861"/>
      <c r="R6" s="861"/>
      <c r="S6" s="861"/>
      <c r="T6" s="861"/>
    </row>
    <row r="7" spans="1:20" ht="15.75">
      <c r="A7" s="53"/>
      <c r="B7" s="25"/>
      <c r="C7" s="188"/>
      <c r="D7" s="188"/>
      <c r="E7" s="188"/>
      <c r="F7" s="188"/>
      <c r="G7" s="188"/>
      <c r="H7" s="188"/>
      <c r="I7" s="188"/>
      <c r="J7" s="188"/>
      <c r="K7" s="188"/>
      <c r="L7" s="188"/>
      <c r="M7" s="188"/>
      <c r="Q7" s="861"/>
      <c r="R7" s="861"/>
      <c r="S7" s="861"/>
      <c r="T7" s="861"/>
    </row>
    <row r="8" spans="1:20" ht="15.75">
      <c r="A8" s="16" t="s">
        <v>2348</v>
      </c>
      <c r="B8" s="10" t="s">
        <v>920</v>
      </c>
      <c r="C8" s="32"/>
      <c r="D8" s="188"/>
      <c r="E8" s="188"/>
      <c r="F8" s="188"/>
      <c r="G8" s="188"/>
      <c r="H8" s="188"/>
      <c r="I8" s="188"/>
      <c r="J8" s="188"/>
      <c r="K8" s="188"/>
      <c r="L8" s="188"/>
      <c r="M8" s="188"/>
      <c r="Q8" s="861"/>
      <c r="R8" s="861"/>
      <c r="S8" s="861"/>
      <c r="T8" s="861"/>
    </row>
    <row r="9" spans="1:20" ht="15.75">
      <c r="A9" s="16"/>
      <c r="B9" s="10" t="s">
        <v>919</v>
      </c>
      <c r="C9" s="32"/>
      <c r="D9" s="188"/>
      <c r="E9" s="188"/>
      <c r="F9" s="188"/>
      <c r="G9" s="188"/>
      <c r="H9" s="188"/>
      <c r="I9" s="188"/>
      <c r="J9" s="188"/>
      <c r="K9" s="188"/>
      <c r="L9" s="188"/>
      <c r="M9" s="188"/>
      <c r="Q9" s="861"/>
      <c r="R9" s="861"/>
      <c r="S9" s="861"/>
      <c r="T9" s="861"/>
    </row>
    <row r="10" spans="1:20" ht="36" customHeight="1">
      <c r="B10" s="945">
        <v>1</v>
      </c>
      <c r="C10" s="943" t="s">
        <v>2046</v>
      </c>
      <c r="D10" s="1508"/>
      <c r="E10" s="1509"/>
      <c r="F10" s="1509"/>
      <c r="G10" s="1509"/>
      <c r="H10" s="1509"/>
      <c r="I10" s="1509"/>
      <c r="J10" s="1509"/>
      <c r="K10" s="1509"/>
      <c r="L10" s="1509"/>
      <c r="M10" s="1509"/>
      <c r="Q10" s="861"/>
      <c r="R10" s="861"/>
      <c r="S10" s="861"/>
      <c r="T10" s="861"/>
    </row>
    <row r="11" spans="1:20" ht="36" customHeight="1">
      <c r="B11" s="946">
        <v>2</v>
      </c>
      <c r="C11" s="944" t="s">
        <v>2047</v>
      </c>
      <c r="D11" s="1508"/>
      <c r="E11" s="1509"/>
      <c r="F11" s="1509"/>
      <c r="G11" s="1509"/>
      <c r="H11" s="1509"/>
      <c r="I11" s="1509"/>
      <c r="J11" s="1509"/>
      <c r="K11" s="1509"/>
      <c r="L11" s="1509"/>
      <c r="M11" s="1509"/>
      <c r="Q11" s="861"/>
      <c r="R11" s="861"/>
      <c r="S11" s="861"/>
      <c r="T11" s="861"/>
    </row>
    <row r="12" spans="1:20" ht="36" customHeight="1">
      <c r="B12" s="946">
        <v>3</v>
      </c>
      <c r="C12" s="944" t="s">
        <v>2048</v>
      </c>
      <c r="D12" s="1508"/>
      <c r="E12" s="1509"/>
      <c r="F12" s="1509"/>
      <c r="G12" s="1509"/>
      <c r="H12" s="1509"/>
      <c r="I12" s="1509"/>
      <c r="J12" s="1509"/>
      <c r="K12" s="1509"/>
      <c r="L12" s="1509"/>
      <c r="M12" s="1509"/>
      <c r="Q12" s="861"/>
      <c r="R12" s="861"/>
      <c r="S12" s="861"/>
      <c r="T12" s="861"/>
    </row>
    <row r="13" spans="1:20" ht="36.75" customHeight="1">
      <c r="B13" s="946">
        <v>4</v>
      </c>
      <c r="C13" s="944" t="s">
        <v>2049</v>
      </c>
      <c r="D13" s="1508"/>
      <c r="E13" s="1509"/>
      <c r="F13" s="1509"/>
      <c r="G13" s="1509"/>
      <c r="H13" s="1509"/>
      <c r="I13" s="1509"/>
      <c r="J13" s="1509"/>
      <c r="K13" s="1509"/>
      <c r="L13" s="1509"/>
      <c r="M13" s="1509"/>
      <c r="Q13" s="861"/>
      <c r="R13" s="861"/>
      <c r="S13" s="861"/>
      <c r="T13" s="861"/>
    </row>
    <row r="14" spans="1:20" ht="18" customHeight="1">
      <c r="A14" s="16"/>
      <c r="B14" s="25"/>
      <c r="C14" s="189"/>
      <c r="D14" s="189"/>
      <c r="E14" s="189"/>
      <c r="F14" s="189"/>
      <c r="G14" s="189"/>
      <c r="H14" s="189"/>
      <c r="I14" s="189"/>
      <c r="J14" s="189"/>
      <c r="K14" s="189"/>
      <c r="L14" s="189"/>
      <c r="M14" s="189"/>
      <c r="Q14" s="861"/>
      <c r="R14" s="861"/>
      <c r="S14" s="861"/>
      <c r="T14" s="861"/>
    </row>
    <row r="15" spans="1:20" ht="15.75">
      <c r="A15" s="16" t="s">
        <v>918</v>
      </c>
      <c r="B15" s="10" t="s">
        <v>917</v>
      </c>
      <c r="C15" s="188"/>
      <c r="D15" s="188"/>
      <c r="E15" s="188"/>
      <c r="F15" s="188"/>
      <c r="G15" s="188"/>
      <c r="H15" s="188"/>
      <c r="I15" s="188"/>
      <c r="J15" s="188"/>
      <c r="K15" s="188"/>
      <c r="L15" s="188"/>
      <c r="M15" s="188"/>
      <c r="N15" s="873" t="s">
        <v>1018</v>
      </c>
      <c r="Q15" s="378"/>
      <c r="R15" s="378"/>
      <c r="S15" s="378"/>
    </row>
    <row r="16" spans="1:20" ht="15.75">
      <c r="B16" s="1511"/>
      <c r="C16" s="1512"/>
      <c r="D16" s="1512"/>
      <c r="E16" s="1512"/>
      <c r="F16" s="1512"/>
      <c r="G16" s="1512"/>
      <c r="H16" s="1512"/>
      <c r="I16" s="1512"/>
      <c r="J16" s="1512"/>
      <c r="K16" s="1512"/>
      <c r="L16" s="1512"/>
      <c r="M16" s="1512"/>
      <c r="N16" s="908" t="s">
        <v>1019</v>
      </c>
      <c r="O16" s="768"/>
      <c r="P16" s="800">
        <f>(IF(B16=N16,1,0)+IF(B16=N17,1,0))</f>
        <v>0</v>
      </c>
      <c r="Q16" s="378"/>
      <c r="R16" s="378"/>
      <c r="S16" s="378"/>
    </row>
    <row r="17" spans="1:19" ht="15.75">
      <c r="A17" s="46"/>
      <c r="B17" s="758"/>
      <c r="C17" s="40"/>
      <c r="D17" s="907"/>
      <c r="E17" s="907"/>
      <c r="F17" s="907"/>
      <c r="G17" s="907"/>
      <c r="H17" s="190"/>
      <c r="I17" s="190"/>
      <c r="J17" s="190"/>
      <c r="K17" s="190"/>
      <c r="L17" s="190"/>
      <c r="M17" s="190"/>
      <c r="N17" s="873" t="s">
        <v>921</v>
      </c>
      <c r="Q17" s="378"/>
      <c r="R17" s="378"/>
      <c r="S17" s="378"/>
    </row>
    <row r="18" spans="1:19" ht="15.75">
      <c r="A18" s="46"/>
      <c r="B18" s="61" t="s">
        <v>922</v>
      </c>
      <c r="C18" s="190"/>
      <c r="D18" s="190"/>
      <c r="E18" s="190"/>
      <c r="F18" s="190"/>
      <c r="G18" s="190"/>
      <c r="H18" s="190"/>
      <c r="I18" s="190"/>
      <c r="J18" s="190"/>
      <c r="K18" s="190"/>
      <c r="L18" s="190"/>
      <c r="M18" s="190"/>
      <c r="N18" s="800" t="s">
        <v>194</v>
      </c>
      <c r="Q18" s="378"/>
      <c r="R18" s="378"/>
      <c r="S18" s="378"/>
    </row>
    <row r="19" spans="1:19" ht="15.75">
      <c r="A19" s="46"/>
      <c r="B19" s="61" t="s">
        <v>2079</v>
      </c>
      <c r="C19" s="190"/>
      <c r="D19" s="422"/>
      <c r="E19" s="190"/>
      <c r="F19" s="190"/>
      <c r="G19" s="190"/>
      <c r="H19" s="422"/>
      <c r="I19" s="50" t="s">
        <v>2080</v>
      </c>
      <c r="J19" s="190"/>
      <c r="K19" s="190"/>
      <c r="L19" s="190"/>
      <c r="M19" s="190"/>
      <c r="N19" s="800" t="s">
        <v>193</v>
      </c>
      <c r="Q19" s="378"/>
      <c r="R19" s="378"/>
      <c r="S19" s="378"/>
    </row>
    <row r="20" spans="1:19" ht="15.75">
      <c r="A20" s="50" t="s">
        <v>716</v>
      </c>
      <c r="B20" s="758"/>
      <c r="C20" s="69"/>
      <c r="D20" s="907"/>
      <c r="E20" s="758"/>
      <c r="F20" s="250"/>
      <c r="G20" s="190"/>
      <c r="H20" s="22"/>
      <c r="I20" s="22"/>
      <c r="J20" s="190"/>
      <c r="K20" s="190"/>
      <c r="L20" s="190"/>
      <c r="M20" s="190"/>
      <c r="N20" s="800">
        <f>'Page 5'!AB46</f>
        <v>0</v>
      </c>
      <c r="Q20" s="378"/>
      <c r="R20" s="378"/>
      <c r="S20" s="378"/>
    </row>
    <row r="21" spans="1:19" ht="15.75">
      <c r="A21" s="46"/>
      <c r="B21" s="181" t="s">
        <v>488</v>
      </c>
      <c r="C21" s="190"/>
      <c r="D21" s="190"/>
      <c r="E21" s="190"/>
      <c r="F21" s="190"/>
      <c r="G21" s="190"/>
      <c r="H21" s="190"/>
      <c r="I21" s="1510"/>
      <c r="J21" s="1510"/>
      <c r="K21" s="1510"/>
      <c r="L21" s="1510"/>
      <c r="M21" s="1510"/>
      <c r="N21" s="873" t="s">
        <v>1113</v>
      </c>
      <c r="Q21" s="378"/>
      <c r="R21" s="378"/>
      <c r="S21" s="378"/>
    </row>
    <row r="22" spans="1:19" ht="15.75">
      <c r="A22" s="46"/>
      <c r="B22" s="758"/>
      <c r="C22" s="22"/>
      <c r="D22" s="46"/>
      <c r="E22" s="46"/>
      <c r="F22" s="46"/>
      <c r="G22" s="46"/>
      <c r="H22" s="22"/>
      <c r="I22" s="46"/>
      <c r="J22" s="46"/>
      <c r="K22" s="46"/>
      <c r="L22" s="46"/>
      <c r="M22" s="46"/>
      <c r="N22" s="873" t="s">
        <v>1114</v>
      </c>
      <c r="Q22" s="378"/>
      <c r="R22" s="378"/>
      <c r="S22" s="378"/>
    </row>
    <row r="23" spans="1:19" ht="15.75">
      <c r="A23" s="50" t="s">
        <v>2050</v>
      </c>
      <c r="B23" s="61" t="s">
        <v>616</v>
      </c>
      <c r="C23" s="190"/>
      <c r="D23" s="190"/>
      <c r="E23" s="190"/>
      <c r="F23" s="758"/>
      <c r="G23" s="422"/>
      <c r="H23" s="758"/>
      <c r="I23" s="250"/>
      <c r="J23" s="59" t="s">
        <v>617</v>
      </c>
      <c r="K23" s="907"/>
      <c r="L23" s="1507"/>
      <c r="M23" s="1507"/>
      <c r="N23" s="768"/>
      <c r="O23" s="768"/>
      <c r="Q23" s="378"/>
      <c r="R23" s="378"/>
      <c r="S23" s="378"/>
    </row>
    <row r="24" spans="1:19" ht="15.75">
      <c r="A24" s="46"/>
      <c r="B24" s="61" t="s">
        <v>618</v>
      </c>
      <c r="C24" s="190"/>
      <c r="D24" s="422"/>
      <c r="E24" s="190"/>
      <c r="F24" s="61" t="s">
        <v>619</v>
      </c>
      <c r="G24" s="190"/>
      <c r="H24" s="190"/>
      <c r="I24" s="190"/>
      <c r="J24" s="190"/>
      <c r="K24" s="422"/>
      <c r="L24" s="59" t="s">
        <v>620</v>
      </c>
      <c r="M24" s="190"/>
      <c r="O24" s="800" t="s">
        <v>2338</v>
      </c>
      <c r="Q24" s="378"/>
      <c r="R24" s="378"/>
      <c r="S24" s="378"/>
    </row>
    <row r="25" spans="1:19" ht="15.75">
      <c r="A25" s="46"/>
      <c r="B25" s="422"/>
      <c r="C25" s="59" t="s">
        <v>621</v>
      </c>
      <c r="D25" s="190"/>
      <c r="E25" s="422"/>
      <c r="F25" s="59" t="s">
        <v>622</v>
      </c>
      <c r="G25" s="190"/>
      <c r="H25" s="422"/>
      <c r="I25" s="59" t="s">
        <v>623</v>
      </c>
      <c r="J25" s="190"/>
      <c r="K25" s="190"/>
      <c r="L25" s="190"/>
      <c r="M25" s="190"/>
      <c r="O25" s="800" t="s">
        <v>2339</v>
      </c>
      <c r="Q25" s="378"/>
      <c r="R25" s="378"/>
      <c r="S25" s="378"/>
    </row>
    <row r="26" spans="1:19" ht="15.75">
      <c r="A26" s="16"/>
      <c r="E26" s="424"/>
      <c r="O26" s="800" t="s">
        <v>2340</v>
      </c>
      <c r="Q26" s="378"/>
      <c r="R26" s="378"/>
      <c r="S26" s="378"/>
    </row>
    <row r="27" spans="1:19" ht="15.75" customHeight="1">
      <c r="A27" s="16" t="s">
        <v>1336</v>
      </c>
      <c r="B27" s="10" t="s">
        <v>2087</v>
      </c>
      <c r="K27" s="1478" t="s">
        <v>2345</v>
      </c>
      <c r="L27" s="1478"/>
      <c r="M27" s="1478"/>
      <c r="N27" s="800">
        <f>IF(B28="",0,1)</f>
        <v>0</v>
      </c>
      <c r="O27" s="800" t="s">
        <v>2341</v>
      </c>
      <c r="Q27" s="378"/>
      <c r="R27" s="378"/>
      <c r="S27" s="378"/>
    </row>
    <row r="28" spans="1:19" ht="15.75" customHeight="1">
      <c r="B28" s="1489"/>
      <c r="C28" s="1468"/>
      <c r="D28" s="1468"/>
      <c r="E28" s="1468"/>
      <c r="F28" s="1468"/>
      <c r="G28" s="1468"/>
      <c r="H28" s="1468"/>
      <c r="I28" s="1468"/>
      <c r="J28" s="1468"/>
      <c r="K28" s="1478"/>
      <c r="L28" s="1478"/>
      <c r="M28" s="1478"/>
      <c r="N28" s="800">
        <f>IF(B28=O29,1,0)</f>
        <v>0</v>
      </c>
      <c r="O28" s="800" t="s">
        <v>2342</v>
      </c>
      <c r="Q28" s="378"/>
      <c r="R28" s="378"/>
      <c r="S28" s="378"/>
    </row>
    <row r="29" spans="1:19" ht="41.25" customHeight="1">
      <c r="B29" s="34" t="s">
        <v>2344</v>
      </c>
      <c r="D29" s="1476"/>
      <c r="E29" s="1476"/>
      <c r="F29" s="1476"/>
      <c r="G29" s="1476"/>
      <c r="H29" s="1476"/>
      <c r="I29" s="1476"/>
      <c r="J29" s="1476"/>
      <c r="K29" s="1476"/>
      <c r="L29" s="1476"/>
      <c r="M29" s="1476"/>
      <c r="N29" s="800">
        <f>IF(D29="",0,1)</f>
        <v>0</v>
      </c>
      <c r="O29" s="800" t="s">
        <v>2343</v>
      </c>
      <c r="Q29" s="378"/>
      <c r="R29" s="378"/>
      <c r="S29" s="378"/>
    </row>
    <row r="30" spans="1:19">
      <c r="N30" s="378"/>
      <c r="O30" s="378"/>
      <c r="P30" s="378"/>
      <c r="Q30" s="378"/>
      <c r="R30" s="378"/>
      <c r="S30" s="378"/>
    </row>
  </sheetData>
  <sheetProtection password="FEF7" sheet="1" objects="1" scenarios="1"/>
  <mergeCells count="11">
    <mergeCell ref="B28:J28"/>
    <mergeCell ref="D29:M29"/>
    <mergeCell ref="K27:M28"/>
    <mergeCell ref="B6:M6"/>
    <mergeCell ref="L23:M23"/>
    <mergeCell ref="D12:M12"/>
    <mergeCell ref="D13:M13"/>
    <mergeCell ref="D10:M10"/>
    <mergeCell ref="D11:M11"/>
    <mergeCell ref="I21:M21"/>
    <mergeCell ref="B16:M16"/>
  </mergeCells>
  <phoneticPr fontId="5" type="noConversion"/>
  <conditionalFormatting sqref="B24:M25 J23:M23">
    <cfRule type="expression" dxfId="540" priority="1" stopIfTrue="1">
      <formula>$G$23=$N$19</formula>
    </cfRule>
  </conditionalFormatting>
  <conditionalFormatting sqref="B15:M17">
    <cfRule type="expression" dxfId="539" priority="2" stopIfTrue="1">
      <formula>$N$20&lt;1</formula>
    </cfRule>
  </conditionalFormatting>
  <conditionalFormatting sqref="B18:M21">
    <cfRule type="expression" dxfId="538" priority="3" stopIfTrue="1">
      <formula>$N$20&lt;1</formula>
    </cfRule>
    <cfRule type="expression" dxfId="537" priority="4" stopIfTrue="1">
      <formula>$P$16&gt;0</formula>
    </cfRule>
  </conditionalFormatting>
  <conditionalFormatting sqref="K27:M28">
    <cfRule type="expression" dxfId="536" priority="5" stopIfTrue="1">
      <formula>$N$28+$N$29=1</formula>
    </cfRule>
  </conditionalFormatting>
  <dataValidations count="4">
    <dataValidation type="list" allowBlank="1" showInputMessage="1" showErrorMessage="1" prompt="Please make selection from drop down menu." sqref="G23 D19">
      <formula1>$N$18:$N$19</formula1>
    </dataValidation>
    <dataValidation type="list" allowBlank="1" showInputMessage="1" showErrorMessage="1" prompt="Please make selection from drop down menu." sqref="I21:M21">
      <formula1>$N$21:$N$22</formula1>
    </dataValidation>
    <dataValidation type="list" allowBlank="1" showInputMessage="1" showErrorMessage="1" sqref="B16:M16">
      <formula1>$N$15:$N$17</formula1>
    </dataValidation>
    <dataValidation type="list" allowBlank="1" showInputMessage="1" showErrorMessage="1" sqref="B28:J28">
      <formula1>$O$24:$O$29</formula1>
    </dataValidation>
  </dataValidations>
  <pageMargins left="0.75" right="0.4" top="1" bottom="0.25" header="0.5" footer="0.5"/>
  <pageSetup orientation="portrait" r:id="rId1"/>
  <headerFooter alignWithMargins="0">
    <oddFooter>&amp;CApplication Page 9</oddFooter>
  </headerFooter>
</worksheet>
</file>

<file path=xl/worksheets/sheet90.xml><?xml version="1.0" encoding="utf-8"?>
<worksheet xmlns="http://schemas.openxmlformats.org/spreadsheetml/2006/main" xmlns:r="http://schemas.openxmlformats.org/officeDocument/2006/relationships">
  <sheetPr>
    <pageSetUpPr autoPageBreaks="0"/>
  </sheetPr>
  <dimension ref="A3:Z28"/>
  <sheetViews>
    <sheetView showGridLines="0" showRowColHeaders="0" workbookViewId="0">
      <selection sqref="A1:J1"/>
    </sheetView>
  </sheetViews>
  <sheetFormatPr defaultRowHeight="12.75"/>
  <cols>
    <col min="1" max="9" width="3.7109375" style="34" customWidth="1"/>
    <col min="10" max="10" width="4" style="34" customWidth="1"/>
    <col min="11" max="11" width="3.7109375" style="34" customWidth="1"/>
    <col min="12" max="12" width="3.28515625" style="34" customWidth="1"/>
    <col min="13" max="13" width="4.7109375" style="34" customWidth="1"/>
    <col min="14" max="15" width="3.7109375" style="34" customWidth="1"/>
    <col min="16" max="16" width="2.28515625" style="34" customWidth="1"/>
    <col min="17" max="17" width="5" style="34" customWidth="1"/>
    <col min="18" max="26" width="3.7109375" style="34" customWidth="1"/>
  </cols>
  <sheetData>
    <row r="3" spans="1:26" ht="5.25" customHeight="1"/>
    <row r="4" spans="1:26" hidden="1"/>
    <row r="5" spans="1:26" ht="15.75">
      <c r="A5" s="1649" t="s">
        <v>1224</v>
      </c>
      <c r="B5" s="1586"/>
      <c r="C5" s="1586"/>
      <c r="D5" s="1586"/>
      <c r="E5" s="1586"/>
      <c r="F5" s="1586"/>
      <c r="G5" s="1586"/>
      <c r="H5" s="1586"/>
      <c r="I5" s="1586"/>
      <c r="J5" s="1586"/>
      <c r="K5" s="1586"/>
      <c r="L5" s="1586"/>
      <c r="M5" s="1586"/>
      <c r="N5" s="1586"/>
      <c r="O5" s="1586"/>
      <c r="P5" s="1586"/>
      <c r="Q5" s="1586"/>
      <c r="R5" s="1586"/>
      <c r="S5" s="1586"/>
      <c r="T5" s="1586"/>
      <c r="U5" s="1586"/>
      <c r="V5" s="1586"/>
      <c r="W5" s="1586"/>
      <c r="X5" s="1586"/>
    </row>
    <row r="6" spans="1:26" ht="20.25">
      <c r="A6" s="2295" t="s">
        <v>1225</v>
      </c>
      <c r="B6" s="1586"/>
      <c r="C6" s="1586"/>
      <c r="D6" s="1586"/>
      <c r="E6" s="1586"/>
      <c r="F6" s="1586"/>
      <c r="G6" s="1586"/>
      <c r="H6" s="1586"/>
      <c r="I6" s="1586"/>
      <c r="J6" s="1586"/>
      <c r="K6" s="1586"/>
      <c r="L6" s="1586"/>
      <c r="M6" s="1586"/>
      <c r="N6" s="1586"/>
      <c r="O6" s="1586"/>
      <c r="P6" s="1586"/>
      <c r="Q6" s="1586"/>
      <c r="R6" s="1586"/>
      <c r="S6" s="1586"/>
      <c r="T6" s="1586"/>
      <c r="U6" s="1586"/>
      <c r="V6" s="1586"/>
      <c r="W6" s="1586"/>
      <c r="X6" s="1586"/>
    </row>
    <row r="7" spans="1:26" ht="6.75" customHeight="1">
      <c r="A7" s="10"/>
    </row>
    <row r="8" spans="1:26" ht="15.75">
      <c r="A8" s="10" t="s">
        <v>1226</v>
      </c>
      <c r="D8" s="2004">
        <f>'Final Package Page 4'!F5</f>
        <v>0</v>
      </c>
      <c r="E8" s="2004"/>
      <c r="F8" s="2004"/>
      <c r="G8" s="2004"/>
      <c r="H8" s="2004"/>
      <c r="I8" s="2004"/>
      <c r="J8" s="2004"/>
      <c r="K8" s="2004"/>
      <c r="L8" s="2004"/>
      <c r="M8" s="2004"/>
      <c r="N8" s="2004"/>
      <c r="O8" s="2004"/>
      <c r="P8" s="2004"/>
      <c r="Q8" s="2004"/>
      <c r="R8" s="2004"/>
      <c r="S8" s="2004"/>
      <c r="T8" s="2004"/>
      <c r="U8" s="2004"/>
      <c r="V8" s="2004"/>
      <c r="W8" s="2004"/>
      <c r="X8" s="2004"/>
      <c r="Y8" s="2004"/>
      <c r="Z8" s="2004"/>
    </row>
    <row r="10" spans="1:26" ht="15.75">
      <c r="A10" s="10" t="s">
        <v>699</v>
      </c>
      <c r="F10" s="2004">
        <f>'Final Package Page 4'!G6</f>
        <v>0</v>
      </c>
      <c r="G10" s="2004"/>
      <c r="H10" s="2004"/>
      <c r="I10" s="2004"/>
      <c r="J10" s="2004"/>
      <c r="K10" s="2004"/>
      <c r="L10" s="2004"/>
      <c r="M10" s="2004"/>
      <c r="N10" s="2004"/>
      <c r="O10" s="2004"/>
      <c r="P10" s="14" t="s">
        <v>68</v>
      </c>
      <c r="Q10" s="2004">
        <f>'Final Package Page 4'!D7</f>
        <v>0</v>
      </c>
      <c r="R10" s="2004"/>
      <c r="S10" s="2004"/>
      <c r="T10" s="2004"/>
      <c r="U10" s="2004"/>
      <c r="V10" s="2004"/>
      <c r="W10" s="2004"/>
      <c r="X10" s="2004"/>
      <c r="Y10" s="34" t="s">
        <v>700</v>
      </c>
    </row>
    <row r="12" spans="1:26" ht="15.75">
      <c r="A12" s="10" t="s">
        <v>1227</v>
      </c>
      <c r="I12" s="2004">
        <f>'Final Package Page 5'!E8:N8</f>
        <v>0</v>
      </c>
      <c r="J12" s="2004"/>
      <c r="K12" s="2004"/>
      <c r="L12" s="2004"/>
      <c r="M12" s="2004"/>
      <c r="N12" s="2004"/>
      <c r="O12" s="2004"/>
      <c r="P12" s="2004"/>
      <c r="Q12" s="2004"/>
      <c r="R12" s="2004"/>
      <c r="S12" s="2004"/>
      <c r="T12" s="2004"/>
      <c r="U12" s="2004"/>
      <c r="V12" s="2004"/>
      <c r="W12" s="2004"/>
      <c r="X12" s="2004"/>
    </row>
    <row r="13" spans="1:26" ht="17.25" customHeight="1">
      <c r="A13" s="2004">
        <f>'Final Package Page 5'!E12</f>
        <v>0</v>
      </c>
      <c r="B13" s="2004"/>
      <c r="C13" s="2004"/>
      <c r="D13" s="2004"/>
      <c r="E13" s="2004"/>
      <c r="F13" s="2004"/>
      <c r="G13" s="2004"/>
      <c r="H13" s="2004"/>
      <c r="I13" s="2004"/>
      <c r="J13" s="2004"/>
      <c r="K13" s="2004"/>
      <c r="L13" s="2004"/>
      <c r="M13" s="2004"/>
      <c r="N13" s="2004"/>
      <c r="O13" s="2004"/>
      <c r="P13" s="34" t="s">
        <v>68</v>
      </c>
      <c r="Q13" s="1715">
        <f>'Final Package Page 5'!D14</f>
        <v>0</v>
      </c>
      <c r="R13" s="1715"/>
      <c r="S13" s="1715"/>
      <c r="T13" s="1715"/>
      <c r="U13" s="1715"/>
      <c r="V13" s="1715"/>
      <c r="W13" s="1715"/>
      <c r="X13" s="1715"/>
      <c r="Y13" s="34" t="s">
        <v>700</v>
      </c>
    </row>
    <row r="14" spans="1:26" ht="12.75" customHeight="1">
      <c r="A14" s="10"/>
    </row>
    <row r="15" spans="1:26" ht="15.75">
      <c r="A15" s="10" t="s">
        <v>211</v>
      </c>
    </row>
    <row r="16" spans="1:26" ht="141.75" customHeight="1">
      <c r="A16" s="1657" t="s">
        <v>1725</v>
      </c>
      <c r="B16" s="1580"/>
      <c r="C16" s="1580"/>
      <c r="D16" s="1580"/>
      <c r="E16" s="1580"/>
      <c r="F16" s="1580"/>
      <c r="G16" s="1580"/>
      <c r="H16" s="1580"/>
      <c r="I16" s="1580"/>
      <c r="J16" s="1580"/>
      <c r="K16" s="1580"/>
      <c r="L16" s="1580"/>
      <c r="M16" s="1580"/>
      <c r="N16" s="1580"/>
      <c r="O16" s="1580"/>
      <c r="P16" s="1580"/>
      <c r="Q16" s="1580"/>
      <c r="R16" s="1580"/>
      <c r="S16" s="1580"/>
      <c r="T16" s="1580"/>
      <c r="U16" s="1580"/>
      <c r="V16" s="1580"/>
      <c r="W16" s="1580"/>
      <c r="X16" s="1580"/>
      <c r="Y16" s="1580"/>
      <c r="Z16" s="1580"/>
    </row>
    <row r="17" spans="1:26" ht="109.5" customHeight="1">
      <c r="A17" s="1657" t="s">
        <v>1726</v>
      </c>
      <c r="B17" s="1580"/>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row>
    <row r="18" spans="1:26" ht="15.75">
      <c r="A18" s="10" t="s">
        <v>2167</v>
      </c>
      <c r="B18" s="10"/>
      <c r="K18" s="1512"/>
      <c r="L18" s="1512"/>
      <c r="M18" s="1512"/>
      <c r="N18" s="1512"/>
      <c r="O18" s="1512"/>
      <c r="P18" s="1512"/>
      <c r="Q18" s="1512"/>
      <c r="R18" s="1512"/>
      <c r="S18" s="1512"/>
      <c r="T18" s="10" t="s">
        <v>212</v>
      </c>
      <c r="U18" s="14"/>
      <c r="V18" s="1512"/>
      <c r="W18" s="1512"/>
      <c r="X18" s="1512"/>
      <c r="Y18" s="1512"/>
      <c r="Z18" s="34" t="s">
        <v>1899</v>
      </c>
    </row>
    <row r="19" spans="1:26" ht="12.75" customHeight="1">
      <c r="A19" s="10"/>
      <c r="C19" s="14"/>
      <c r="D19" s="14"/>
      <c r="E19" s="14"/>
      <c r="F19" s="14"/>
      <c r="G19" s="14"/>
      <c r="H19" s="14"/>
      <c r="I19" s="14"/>
      <c r="J19" s="14"/>
      <c r="K19" s="14"/>
      <c r="L19" s="14"/>
      <c r="M19" s="14"/>
      <c r="N19" s="14"/>
      <c r="O19" s="14"/>
    </row>
    <row r="20" spans="1:26" ht="92.25" customHeight="1">
      <c r="A20" s="1657" t="s">
        <v>672</v>
      </c>
      <c r="B20" s="1580"/>
      <c r="C20" s="1580"/>
      <c r="D20" s="1580"/>
      <c r="E20" s="1580"/>
      <c r="F20" s="1580"/>
      <c r="G20" s="1580"/>
      <c r="H20" s="1580"/>
      <c r="I20" s="1580"/>
      <c r="J20" s="1580"/>
      <c r="K20" s="1580"/>
      <c r="L20" s="1580"/>
      <c r="M20" s="1580"/>
      <c r="N20" s="1580"/>
      <c r="O20" s="1580"/>
      <c r="P20" s="1580"/>
      <c r="Q20" s="1580"/>
      <c r="R20" s="1580"/>
      <c r="S20" s="1580"/>
      <c r="T20" s="1580"/>
      <c r="U20" s="1580"/>
      <c r="V20" s="1580"/>
      <c r="W20" s="1580"/>
      <c r="X20" s="1580"/>
      <c r="Y20" s="1580"/>
      <c r="Z20" s="1580"/>
    </row>
    <row r="21" spans="1:26" ht="15.75">
      <c r="A21" s="10"/>
    </row>
    <row r="22" spans="1:26" ht="15.75">
      <c r="A22" s="10" t="s">
        <v>2168</v>
      </c>
      <c r="C22" s="1512"/>
      <c r="D22" s="1512"/>
      <c r="E22" s="1512"/>
      <c r="F22" s="1512"/>
      <c r="G22" s="1512"/>
      <c r="H22" s="1512"/>
      <c r="I22" s="1512"/>
      <c r="J22" s="1512"/>
      <c r="K22" s="1512"/>
      <c r="L22" s="34" t="s">
        <v>376</v>
      </c>
      <c r="M22" s="39"/>
    </row>
    <row r="23" spans="1:26" ht="15.75">
      <c r="A23" s="10" t="s">
        <v>673</v>
      </c>
      <c r="N23" s="1512"/>
      <c r="O23" s="1512"/>
      <c r="P23" s="1512"/>
      <c r="Q23" s="1512"/>
      <c r="R23" s="1512"/>
      <c r="S23" s="1512"/>
      <c r="T23" s="1512"/>
      <c r="U23" s="1512"/>
      <c r="V23" s="1512"/>
      <c r="W23" s="1512"/>
      <c r="X23" s="1512"/>
      <c r="Y23" s="1512"/>
      <c r="Z23" s="1512"/>
    </row>
    <row r="24" spans="1:26" ht="15.75">
      <c r="A24" s="10" t="s">
        <v>674</v>
      </c>
      <c r="N24" s="1512"/>
      <c r="O24" s="1512"/>
      <c r="P24" s="1512"/>
      <c r="Q24" s="1512"/>
      <c r="R24" s="1512"/>
      <c r="S24" s="1512"/>
      <c r="T24" s="1512"/>
      <c r="U24" s="1512"/>
      <c r="V24" s="1512"/>
      <c r="W24" s="1512"/>
      <c r="X24" s="1512"/>
      <c r="Y24" s="1512"/>
      <c r="Z24" s="1512"/>
    </row>
    <row r="25" spans="1:26" ht="15.75">
      <c r="A25" s="10" t="s">
        <v>675</v>
      </c>
      <c r="F25" s="1512"/>
      <c r="G25" s="1512"/>
      <c r="H25" s="1512"/>
      <c r="I25" s="1512"/>
      <c r="J25" s="1512"/>
      <c r="K25" s="1512"/>
      <c r="L25" s="1512"/>
      <c r="M25" s="1512"/>
      <c r="N25" s="1512"/>
      <c r="O25" s="1512"/>
      <c r="P25" s="1512"/>
      <c r="Q25" s="1512"/>
      <c r="R25" s="1512"/>
      <c r="S25" s="1512"/>
      <c r="T25" s="1512"/>
      <c r="U25" s="1512"/>
      <c r="V25" s="1512"/>
      <c r="W25" s="1512"/>
      <c r="X25" s="1512"/>
      <c r="Y25" s="1512"/>
      <c r="Z25" s="1512"/>
    </row>
    <row r="26" spans="1:26" ht="15.75">
      <c r="A26" s="10" t="s">
        <v>676</v>
      </c>
      <c r="G26" s="1499"/>
      <c r="H26" s="1499"/>
      <c r="I26" s="1499"/>
      <c r="J26" s="1499"/>
      <c r="K26" s="1499"/>
      <c r="L26" s="1499"/>
      <c r="M26" s="1499"/>
      <c r="N26" s="1499"/>
      <c r="O26" s="1499"/>
      <c r="P26" s="1499"/>
      <c r="Q26" s="1499"/>
      <c r="R26" s="1499"/>
      <c r="S26" s="1499"/>
      <c r="T26" s="1499"/>
      <c r="U26" s="1499"/>
      <c r="V26" s="1499"/>
      <c r="W26" s="1499"/>
      <c r="X26" s="1499"/>
      <c r="Y26" s="1499"/>
      <c r="Z26" s="1499"/>
    </row>
    <row r="27" spans="1:26" ht="15.75">
      <c r="A27" s="10" t="s">
        <v>677</v>
      </c>
      <c r="K27" s="1499"/>
      <c r="L27" s="1499"/>
      <c r="M27" s="1499"/>
      <c r="N27" s="1499"/>
      <c r="O27" s="1499"/>
      <c r="P27" s="1499"/>
      <c r="Q27" s="1499"/>
      <c r="R27" s="1499"/>
      <c r="S27" s="1499"/>
      <c r="T27" s="1499"/>
      <c r="U27" s="1499"/>
      <c r="V27" s="1499"/>
      <c r="W27" s="1499"/>
      <c r="X27" s="1499"/>
      <c r="Y27" s="1499"/>
      <c r="Z27" s="1499"/>
    </row>
    <row r="28" spans="1:26" ht="15.75">
      <c r="A28" s="10" t="s">
        <v>698</v>
      </c>
      <c r="M28" s="43"/>
      <c r="N28" s="43"/>
      <c r="O28" s="43"/>
      <c r="P28" s="43"/>
      <c r="Q28" s="43"/>
      <c r="R28" s="43"/>
      <c r="S28" s="43"/>
      <c r="T28" s="43"/>
      <c r="U28" s="43"/>
      <c r="V28" s="43"/>
      <c r="W28" s="43"/>
      <c r="X28" s="43"/>
      <c r="Y28" s="43"/>
      <c r="Z28" s="43"/>
    </row>
  </sheetData>
  <sheetProtection password="FEF7" sheet="1" objects="1" scenarios="1"/>
  <mergeCells count="19">
    <mergeCell ref="G26:Z26"/>
    <mergeCell ref="K27:Z27"/>
    <mergeCell ref="K18:S18"/>
    <mergeCell ref="V18:Y18"/>
    <mergeCell ref="C22:K22"/>
    <mergeCell ref="N23:Z23"/>
    <mergeCell ref="N24:Z24"/>
    <mergeCell ref="F25:Z25"/>
    <mergeCell ref="A20:Z20"/>
    <mergeCell ref="A5:X5"/>
    <mergeCell ref="A6:X6"/>
    <mergeCell ref="F10:O10"/>
    <mergeCell ref="A16:Z16"/>
    <mergeCell ref="A17:Z17"/>
    <mergeCell ref="I12:X12"/>
    <mergeCell ref="A13:O13"/>
    <mergeCell ref="D8:Z8"/>
    <mergeCell ref="Q10:X10"/>
    <mergeCell ref="Q13:X13"/>
  </mergeCells>
  <phoneticPr fontId="5" type="noConversion"/>
  <pageMargins left="0.5" right="0.5" top="0.5" bottom="0.75" header="0.5" footer="0.5"/>
  <pageSetup orientation="portrait" r:id="rId1"/>
  <headerFooter alignWithMargins="0">
    <oddFooter>&amp;C&amp;A</oddFooter>
  </headerFooter>
  <drawing r:id="rId2"/>
</worksheet>
</file>

<file path=xl/worksheets/sheet91.xml><?xml version="1.0" encoding="utf-8"?>
<worksheet xmlns="http://schemas.openxmlformats.org/spreadsheetml/2006/main" xmlns:r="http://schemas.openxmlformats.org/officeDocument/2006/relationships">
  <dimension ref="A1"/>
  <sheetViews>
    <sheetView showGridLines="0" showRowColHeaders="0" workbookViewId="0">
      <selection sqref="A1:J1"/>
    </sheetView>
  </sheetViews>
  <sheetFormatPr defaultRowHeight="12.75"/>
  <sheetData/>
  <sheetProtection password="FEF7" sheet="1" objects="1" scenarios="1"/>
  <phoneticPr fontId="5" type="noConversion"/>
  <pageMargins left="0.65" right="0.5" top="0.86" bottom="0.45" header="0.2" footer="0.17"/>
  <pageSetup firstPageNumber="28" orientation="portrait" useFirstPageNumber="1" r:id="rId1"/>
  <headerFooter alignWithMargins="0">
    <oddFooter>&amp;CFinal Package Page &amp;P</oddFooter>
  </headerFooter>
  <legacyDrawing r:id="rId2"/>
  <oleObjects>
    <oleObject progId="Word.Document.8" shapeId="28677" r:id="rId3"/>
    <oleObject progId="Word.Document.8" shapeId="28686" r:id="rId4"/>
    <oleObject progId="Document" shapeId="28687" r:id="rId5"/>
  </oleObjects>
</worksheet>
</file>

<file path=xl/worksheets/sheet92.xml><?xml version="1.0" encoding="utf-8"?>
<worksheet xmlns="http://schemas.openxmlformats.org/spreadsheetml/2006/main" xmlns:r="http://schemas.openxmlformats.org/officeDocument/2006/relationships">
  <sheetPr>
    <pageSetUpPr autoPageBreaks="0"/>
  </sheetPr>
  <dimension ref="A1:Z33"/>
  <sheetViews>
    <sheetView showGridLines="0" showRowColHeaders="0" workbookViewId="0">
      <selection sqref="A1:J1"/>
    </sheetView>
  </sheetViews>
  <sheetFormatPr defaultRowHeight="12.75"/>
  <cols>
    <col min="1" max="1" width="34.85546875" customWidth="1"/>
    <col min="2" max="2" width="62.28515625" customWidth="1"/>
    <col min="3" max="28" width="3.7109375" customWidth="1"/>
  </cols>
  <sheetData>
    <row r="1" spans="1:26" ht="23.25">
      <c r="A1" s="2296" t="s">
        <v>2169</v>
      </c>
      <c r="B1" s="1436"/>
      <c r="C1" s="12"/>
      <c r="D1" s="12"/>
      <c r="E1" s="12"/>
      <c r="F1" s="12"/>
      <c r="G1" s="12"/>
      <c r="H1" s="12"/>
      <c r="I1" s="12"/>
      <c r="J1" s="12"/>
      <c r="K1" s="12"/>
      <c r="L1" s="12"/>
      <c r="M1" s="12"/>
      <c r="N1" s="12"/>
      <c r="O1" s="12"/>
      <c r="P1" s="12"/>
      <c r="Q1" s="12"/>
      <c r="R1" s="12"/>
      <c r="S1" s="12"/>
      <c r="T1" s="12"/>
      <c r="U1" s="12"/>
      <c r="V1" s="12"/>
      <c r="W1" s="12"/>
      <c r="X1" s="12"/>
      <c r="Y1" s="12"/>
      <c r="Z1" s="12"/>
    </row>
    <row r="2" spans="1:26" ht="20.100000000000001" customHeight="1">
      <c r="A2" s="84"/>
      <c r="B2" s="22"/>
    </row>
    <row r="3" spans="1:26" ht="20.100000000000001" customHeight="1">
      <c r="A3" s="10" t="s">
        <v>1948</v>
      </c>
      <c r="B3" s="1030"/>
    </row>
    <row r="4" spans="1:26" ht="20.100000000000001" customHeight="1">
      <c r="A4" s="11" t="s">
        <v>2170</v>
      </c>
      <c r="B4" s="1030"/>
    </row>
    <row r="5" spans="1:26" ht="20.100000000000001" customHeight="1">
      <c r="A5" s="11" t="s">
        <v>2171</v>
      </c>
      <c r="B5" s="37"/>
    </row>
    <row r="6" spans="1:26" ht="20.100000000000001" customHeight="1">
      <c r="A6" s="11" t="s">
        <v>2172</v>
      </c>
      <c r="B6" s="37"/>
    </row>
    <row r="7" spans="1:26" ht="20.100000000000001" customHeight="1">
      <c r="A7" s="11" t="s">
        <v>2173</v>
      </c>
      <c r="B7" s="37"/>
    </row>
    <row r="8" spans="1:26" ht="20.100000000000001" customHeight="1">
      <c r="A8" s="11" t="s">
        <v>2174</v>
      </c>
      <c r="B8" s="37"/>
    </row>
    <row r="9" spans="1:26" ht="20.100000000000001" customHeight="1">
      <c r="A9" s="11" t="s">
        <v>2175</v>
      </c>
      <c r="B9" s="37"/>
    </row>
    <row r="10" spans="1:26" ht="20.100000000000001" customHeight="1">
      <c r="A10" s="11"/>
      <c r="B10" s="633"/>
    </row>
    <row r="11" spans="1:26" ht="20.100000000000001" customHeight="1">
      <c r="A11" s="11" t="s">
        <v>2176</v>
      </c>
      <c r="B11" s="1030"/>
    </row>
    <row r="12" spans="1:26" ht="20.100000000000001" customHeight="1">
      <c r="A12" s="11" t="s">
        <v>2177</v>
      </c>
      <c r="B12" s="37"/>
    </row>
    <row r="13" spans="1:26" ht="20.100000000000001" customHeight="1">
      <c r="A13" s="11" t="s">
        <v>2178</v>
      </c>
      <c r="B13" s="37"/>
    </row>
    <row r="14" spans="1:26" ht="20.100000000000001" customHeight="1">
      <c r="A14" s="11" t="s">
        <v>2179</v>
      </c>
      <c r="B14" s="37"/>
    </row>
    <row r="15" spans="1:26" ht="20.100000000000001" customHeight="1">
      <c r="A15" s="11" t="s">
        <v>2180</v>
      </c>
      <c r="B15" s="37"/>
    </row>
    <row r="16" spans="1:26" ht="20.100000000000001" customHeight="1">
      <c r="A16" s="11" t="s">
        <v>2181</v>
      </c>
      <c r="B16" s="37"/>
    </row>
    <row r="17" spans="1:2" ht="20.100000000000001" customHeight="1">
      <c r="A17" s="11" t="s">
        <v>2182</v>
      </c>
      <c r="B17" s="37"/>
    </row>
    <row r="18" spans="1:2" ht="20.100000000000001" customHeight="1">
      <c r="A18" s="11" t="s">
        <v>2183</v>
      </c>
      <c r="B18" s="37"/>
    </row>
    <row r="19" spans="1:2" ht="20.100000000000001" customHeight="1">
      <c r="A19" s="11"/>
      <c r="B19" s="633"/>
    </row>
    <row r="20" spans="1:2" ht="20.100000000000001" customHeight="1">
      <c r="A20" s="11" t="s">
        <v>2184</v>
      </c>
      <c r="B20" s="1030"/>
    </row>
    <row r="21" spans="1:2" ht="20.100000000000001" customHeight="1">
      <c r="A21" s="11" t="s">
        <v>2185</v>
      </c>
      <c r="B21" s="37"/>
    </row>
    <row r="22" spans="1:2" ht="20.100000000000001" customHeight="1">
      <c r="A22" s="11" t="s">
        <v>2186</v>
      </c>
      <c r="B22" s="37"/>
    </row>
    <row r="23" spans="1:2" ht="20.100000000000001" customHeight="1">
      <c r="A23" s="11" t="s">
        <v>2187</v>
      </c>
      <c r="B23" s="37"/>
    </row>
    <row r="24" spans="1:2" ht="20.100000000000001" customHeight="1">
      <c r="A24" s="11" t="s">
        <v>2188</v>
      </c>
      <c r="B24" s="37"/>
    </row>
    <row r="25" spans="1:2" ht="20.100000000000001" customHeight="1">
      <c r="A25" s="11" t="s">
        <v>2189</v>
      </c>
      <c r="B25" s="37"/>
    </row>
    <row r="26" spans="1:2" ht="20.100000000000001" customHeight="1">
      <c r="A26" s="11" t="s">
        <v>2190</v>
      </c>
      <c r="B26" s="37"/>
    </row>
    <row r="27" spans="1:2" ht="20.100000000000001" customHeight="1">
      <c r="A27" s="11"/>
      <c r="B27" s="633"/>
    </row>
    <row r="28" spans="1:2" ht="20.100000000000001" customHeight="1">
      <c r="A28" s="11" t="s">
        <v>2191</v>
      </c>
      <c r="B28" s="1030"/>
    </row>
    <row r="29" spans="1:2" ht="20.100000000000001" customHeight="1">
      <c r="A29" s="11" t="s">
        <v>1943</v>
      </c>
      <c r="B29" s="37"/>
    </row>
    <row r="30" spans="1:2" ht="20.100000000000001" customHeight="1">
      <c r="A30" s="11" t="s">
        <v>1944</v>
      </c>
      <c r="B30" s="37"/>
    </row>
    <row r="31" spans="1:2" ht="20.100000000000001" customHeight="1">
      <c r="A31" s="11" t="s">
        <v>1945</v>
      </c>
      <c r="B31" s="37"/>
    </row>
    <row r="32" spans="1:2" ht="20.100000000000001" customHeight="1">
      <c r="A32" s="11" t="s">
        <v>1946</v>
      </c>
      <c r="B32" s="37"/>
    </row>
    <row r="33" spans="1:2" ht="20.100000000000001" customHeight="1">
      <c r="A33" s="11" t="s">
        <v>1947</v>
      </c>
      <c r="B33" s="37"/>
    </row>
  </sheetData>
  <sheetProtection password="FEF7" sheet="1" objects="1" scenarios="1"/>
  <mergeCells count="1">
    <mergeCell ref="A1:B1"/>
  </mergeCells>
  <phoneticPr fontId="5" type="noConversion"/>
  <pageMargins left="0.5" right="0.5" top="1" bottom="1" header="0.5" footer="0.5"/>
  <pageSetup orientation="portrait" r:id="rId1"/>
  <headerFooter alignWithMargins="0">
    <oddHeader>&amp;CFinal Exhibit F-8</oddHeader>
    <oddFooter>&amp;C&amp;A</oddFooter>
  </headerFooter>
</worksheet>
</file>

<file path=xl/worksheets/sheet93.xml><?xml version="1.0" encoding="utf-8"?>
<worksheet xmlns="http://schemas.openxmlformats.org/spreadsheetml/2006/main" xmlns:r="http://schemas.openxmlformats.org/officeDocument/2006/relationships">
  <sheetPr>
    <pageSetUpPr autoPageBreaks="0"/>
  </sheetPr>
  <dimension ref="A1:AB459"/>
  <sheetViews>
    <sheetView showGridLines="0" showRowColHeaders="0" workbookViewId="0">
      <selection sqref="A1:J1"/>
    </sheetView>
  </sheetViews>
  <sheetFormatPr defaultRowHeight="12.75"/>
  <cols>
    <col min="1" max="1" width="7" style="22" customWidth="1"/>
    <col min="2" max="2" width="16.5703125" style="22" customWidth="1"/>
    <col min="3" max="3" width="6.140625" style="540" customWidth="1"/>
    <col min="4" max="4" width="6.28515625" style="22" customWidth="1"/>
    <col min="5" max="5" width="12.7109375" style="22" customWidth="1"/>
    <col min="6" max="6" width="13.42578125" style="22" customWidth="1"/>
    <col min="7" max="7" width="12.85546875" style="541" customWidth="1"/>
    <col min="8" max="8" width="4.85546875" style="541" customWidth="1"/>
    <col min="9" max="9" width="12.5703125" style="22" customWidth="1"/>
    <col min="10" max="10" width="7.42578125" style="22" customWidth="1"/>
    <col min="11" max="15" width="9.140625" style="808"/>
    <col min="16" max="28" width="9.140625" style="1074"/>
    <col min="29" max="16384" width="9.140625" style="22"/>
  </cols>
  <sheetData>
    <row r="1" spans="1:28" ht="20.25">
      <c r="A1" s="2047" t="s">
        <v>1893</v>
      </c>
      <c r="B1" s="2048"/>
      <c r="C1" s="2048"/>
      <c r="D1" s="2048"/>
      <c r="E1" s="2048"/>
      <c r="F1" s="2048"/>
      <c r="G1" s="2048"/>
      <c r="H1" s="2048"/>
      <c r="I1" s="2048"/>
      <c r="J1" s="2048"/>
      <c r="P1" s="935"/>
      <c r="Q1" s="935"/>
      <c r="R1" s="935"/>
      <c r="S1" s="935"/>
      <c r="T1" s="935"/>
      <c r="U1" s="935"/>
      <c r="V1" s="935"/>
      <c r="W1" s="935"/>
      <c r="X1" s="935"/>
      <c r="Y1" s="935"/>
      <c r="Z1" s="935"/>
      <c r="AA1" s="935"/>
      <c r="AB1" s="935"/>
    </row>
    <row r="2" spans="1:28" ht="6.75" customHeight="1" thickBot="1">
      <c r="A2" s="1091"/>
      <c r="B2" s="1092"/>
      <c r="C2" s="1092"/>
      <c r="D2" s="1092"/>
      <c r="E2" s="1092"/>
      <c r="F2" s="1092"/>
      <c r="G2" s="1092"/>
      <c r="H2" s="1092"/>
      <c r="I2" s="1092"/>
      <c r="J2" s="1092"/>
      <c r="P2" s="935"/>
      <c r="Q2" s="935"/>
      <c r="R2" s="935"/>
      <c r="S2" s="935"/>
      <c r="T2" s="935"/>
      <c r="U2" s="935"/>
      <c r="V2" s="935"/>
      <c r="W2" s="935"/>
      <c r="X2" s="935"/>
      <c r="Y2" s="935"/>
      <c r="Z2" s="935"/>
      <c r="AA2" s="935"/>
      <c r="AB2" s="935"/>
    </row>
    <row r="3" spans="1:28" ht="19.5" customHeight="1">
      <c r="A3" s="2071" t="s">
        <v>1005</v>
      </c>
      <c r="B3" s="2072"/>
      <c r="C3" s="2072"/>
      <c r="D3" s="2072"/>
      <c r="E3" s="2072"/>
      <c r="F3" s="2072"/>
      <c r="G3" s="2072"/>
      <c r="H3" s="2072"/>
      <c r="I3" s="2072"/>
      <c r="J3" s="2073"/>
      <c r="K3" s="808" t="s">
        <v>1262</v>
      </c>
      <c r="P3" s="935"/>
      <c r="Q3" s="935"/>
      <c r="R3" s="935"/>
      <c r="S3" s="935"/>
      <c r="T3" s="935"/>
      <c r="U3" s="935"/>
      <c r="V3" s="935"/>
      <c r="W3" s="935"/>
      <c r="X3" s="935"/>
      <c r="Y3" s="935"/>
      <c r="Z3" s="935"/>
      <c r="AA3" s="935"/>
      <c r="AB3" s="935"/>
    </row>
    <row r="4" spans="1:28" ht="12.95" customHeight="1" thickBot="1">
      <c r="A4" s="581"/>
      <c r="B4" s="739"/>
      <c r="C4" s="740"/>
      <c r="D4" s="739"/>
      <c r="E4" s="818"/>
      <c r="F4" s="819"/>
      <c r="G4" s="182"/>
      <c r="H4" s="622"/>
      <c r="I4" s="40"/>
      <c r="J4" s="543"/>
      <c r="K4" s="809" t="s">
        <v>1264</v>
      </c>
      <c r="L4" s="809" t="s">
        <v>1263</v>
      </c>
      <c r="M4" s="809" t="s">
        <v>1265</v>
      </c>
      <c r="N4" s="810" t="s">
        <v>1266</v>
      </c>
      <c r="P4" s="935"/>
      <c r="Q4" s="935"/>
      <c r="R4" s="935"/>
      <c r="S4" s="935"/>
      <c r="T4" s="935"/>
      <c r="U4" s="935"/>
      <c r="V4" s="935"/>
      <c r="W4" s="935"/>
      <c r="X4" s="935"/>
      <c r="Y4" s="935"/>
      <c r="Z4" s="935"/>
      <c r="AA4" s="935"/>
      <c r="AB4" s="935"/>
    </row>
    <row r="5" spans="1:28" ht="12.95" customHeight="1">
      <c r="A5" s="757" t="s">
        <v>1022</v>
      </c>
      <c r="B5" s="747"/>
      <c r="C5" s="748"/>
      <c r="D5" s="747"/>
      <c r="E5" s="820"/>
      <c r="F5" s="749">
        <f>'10% Package Checks'!F5</f>
        <v>320</v>
      </c>
      <c r="G5" s="622"/>
      <c r="H5" s="622"/>
      <c r="I5" s="40"/>
      <c r="J5" s="543"/>
      <c r="K5" s="811">
        <f>'Final Package Page 8'!B12</f>
        <v>0</v>
      </c>
      <c r="L5" s="811">
        <f>'Final Package Page 8'!C12</f>
        <v>0</v>
      </c>
      <c r="M5" s="808">
        <f>IF(K5=0,'Page 16'!O$20,IF(K5=1,'Page 16'!O$22,IF(K5=2,'Page 16'!O$24,IF(K5=3,'Page 16'!O$26,IF(K5=4,'Page 16'!O$28,IF(K5=5,'Page 16'!O$30,0))))))</f>
        <v>0</v>
      </c>
      <c r="N5" s="808">
        <f>M5*L5</f>
        <v>0</v>
      </c>
      <c r="P5" s="935"/>
      <c r="Q5" s="935"/>
      <c r="R5" s="935"/>
      <c r="S5" s="935"/>
      <c r="T5" s="935"/>
      <c r="U5" s="935"/>
      <c r="V5" s="935"/>
      <c r="W5" s="935"/>
      <c r="X5" s="935"/>
      <c r="Y5" s="935"/>
      <c r="Z5" s="935"/>
      <c r="AA5" s="935"/>
      <c r="AB5" s="935"/>
    </row>
    <row r="6" spans="1:28" ht="12.95" customHeight="1">
      <c r="A6" s="569" t="s">
        <v>1023</v>
      </c>
      <c r="B6" s="739"/>
      <c r="C6" s="740"/>
      <c r="D6" s="739"/>
      <c r="E6" s="821"/>
      <c r="F6" s="838" t="e">
        <f>N25</f>
        <v>#DIV/0!</v>
      </c>
      <c r="G6" s="622"/>
      <c r="H6" s="642"/>
      <c r="I6" s="40"/>
      <c r="J6" s="543"/>
      <c r="K6" s="811">
        <f>'Final Package Page 8'!B13</f>
        <v>0</v>
      </c>
      <c r="L6" s="811">
        <f>'Final Package Page 8'!C13</f>
        <v>0</v>
      </c>
      <c r="M6" s="808">
        <f>IF(K6=0,'Page 16'!O$20,IF(K6=1,'Page 16'!O$22,IF(K6=2,'Page 16'!O$24,IF(K6=3,'Page 16'!O$26,IF(K6=4,'Page 16'!O$28,IF(K6=5,'Page 16'!O$30,0))))))</f>
        <v>0</v>
      </c>
      <c r="N6" s="808">
        <f>M6*L6</f>
        <v>0</v>
      </c>
      <c r="P6" s="935"/>
      <c r="Q6" s="935"/>
      <c r="R6" s="935"/>
      <c r="S6" s="935"/>
      <c r="T6" s="935"/>
      <c r="U6" s="935"/>
      <c r="V6" s="935"/>
      <c r="W6" s="935"/>
      <c r="X6" s="935"/>
      <c r="Y6" s="935"/>
      <c r="Z6" s="935"/>
      <c r="AA6" s="935"/>
      <c r="AB6" s="935"/>
    </row>
    <row r="7" spans="1:28" ht="12.95" customHeight="1" thickBot="1">
      <c r="A7" s="570" t="s">
        <v>2260</v>
      </c>
      <c r="B7" s="750"/>
      <c r="C7" s="751"/>
      <c r="D7" s="750"/>
      <c r="E7" s="822"/>
      <c r="F7" s="839" t="e">
        <f>F6+F5</f>
        <v>#DIV/0!</v>
      </c>
      <c r="G7" s="787"/>
      <c r="H7" s="788"/>
      <c r="I7" s="40"/>
      <c r="J7" s="543"/>
      <c r="K7" s="811">
        <f>'Final Package Page 8'!B14</f>
        <v>0</v>
      </c>
      <c r="L7" s="811">
        <f>'Final Package Page 8'!C14</f>
        <v>0</v>
      </c>
      <c r="M7" s="808">
        <f>IF(K7=0,'Page 16'!O$20,IF(K7=1,'Page 16'!O$22,IF(K7=2,'Page 16'!O$24,IF(K7=3,'Page 16'!O$26,IF(K7=4,'Page 16'!O$28,IF(K7=5,'Page 16'!O$30,0))))))</f>
        <v>0</v>
      </c>
      <c r="N7" s="808">
        <f>M7*L7</f>
        <v>0</v>
      </c>
      <c r="P7" s="935"/>
      <c r="Q7" s="935"/>
      <c r="R7" s="935"/>
      <c r="S7" s="935"/>
      <c r="T7" s="935"/>
      <c r="U7" s="935"/>
      <c r="V7" s="935"/>
      <c r="W7" s="935"/>
      <c r="X7" s="935"/>
      <c r="Y7" s="935"/>
      <c r="Z7" s="935"/>
      <c r="AA7" s="935"/>
      <c r="AB7" s="935"/>
    </row>
    <row r="8" spans="1:28" ht="12.95" customHeight="1" thickBot="1">
      <c r="A8" s="789"/>
      <c r="B8" s="739"/>
      <c r="C8" s="740"/>
      <c r="D8" s="739"/>
      <c r="E8" s="740"/>
      <c r="F8" s="823"/>
      <c r="G8" s="672"/>
      <c r="H8" s="788"/>
      <c r="I8" s="40"/>
      <c r="J8" s="543"/>
      <c r="K8" s="811">
        <f>'Final Package Page 8'!B15</f>
        <v>0</v>
      </c>
      <c r="L8" s="811">
        <f>'Final Package Page 8'!C15</f>
        <v>0</v>
      </c>
      <c r="M8" s="808">
        <f>IF(K8=0,'Page 16'!O$20,IF(K8=1,'Page 16'!O$22,IF(K8=2,'Page 16'!O$24,IF(K8=3,'Page 16'!O$26,IF(K8=4,'Page 16'!O$28,IF(K8=5,'Page 16'!O$30,0))))))</f>
        <v>0</v>
      </c>
      <c r="N8" s="808">
        <f>M8*L8</f>
        <v>0</v>
      </c>
      <c r="P8" s="935"/>
      <c r="Q8" s="935"/>
      <c r="R8" s="935"/>
      <c r="S8" s="935"/>
      <c r="T8" s="935"/>
      <c r="U8" s="935"/>
      <c r="V8" s="935"/>
      <c r="W8" s="935"/>
      <c r="X8" s="935"/>
      <c r="Y8" s="935"/>
      <c r="Z8" s="935"/>
      <c r="AA8" s="935"/>
      <c r="AB8" s="935"/>
    </row>
    <row r="9" spans="1:28" ht="12.95" customHeight="1">
      <c r="A9" s="757" t="s">
        <v>1952</v>
      </c>
      <c r="B9" s="743"/>
      <c r="C9" s="744"/>
      <c r="D9" s="743"/>
      <c r="E9" s="902">
        <f>IF('Page 5'!AD41&gt;0,1,0)</f>
        <v>0</v>
      </c>
      <c r="F9" s="824">
        <f>IF(E11=2,250,300)</f>
        <v>300</v>
      </c>
      <c r="G9" s="825"/>
      <c r="H9" s="826"/>
      <c r="I9" s="826"/>
      <c r="J9" s="827"/>
      <c r="K9" s="811">
        <f>'Final Package Page 8'!B16</f>
        <v>0</v>
      </c>
      <c r="L9" s="811">
        <f>'Final Package Page 8'!C16</f>
        <v>0</v>
      </c>
      <c r="M9" s="808">
        <f>IF(K9=0,'Page 16'!O$20,IF(K9=1,'Page 16'!O$22,IF(K9=2,'Page 16'!O$24,IF(K9=3,'Page 16'!O$26,IF(K9=4,'Page 16'!O$28,IF(K9=5,'Page 16'!O$30,0))))))</f>
        <v>0</v>
      </c>
      <c r="N9" s="808">
        <f>M9*L9</f>
        <v>0</v>
      </c>
      <c r="P9" s="935"/>
      <c r="Q9" s="935"/>
      <c r="R9" s="935"/>
      <c r="S9" s="935"/>
      <c r="T9" s="935"/>
      <c r="U9" s="935"/>
      <c r="V9" s="935"/>
      <c r="W9" s="935"/>
      <c r="X9" s="935"/>
      <c r="Y9" s="935"/>
      <c r="Z9" s="935"/>
      <c r="AA9" s="935"/>
      <c r="AB9" s="935"/>
    </row>
    <row r="10" spans="1:28" ht="12.95" customHeight="1">
      <c r="A10" s="563" t="s">
        <v>999</v>
      </c>
      <c r="B10" s="182"/>
      <c r="C10" s="326"/>
      <c r="D10" s="823">
        <f>'10% Package Checks'!D10</f>
        <v>250</v>
      </c>
      <c r="E10" s="903">
        <f>IF('Page 7'!AA36&gt;0,1,0)</f>
        <v>0</v>
      </c>
      <c r="F10" s="828"/>
      <c r="G10" s="825"/>
      <c r="H10" s="826"/>
      <c r="I10" s="826"/>
      <c r="J10" s="827"/>
      <c r="K10" s="811">
        <f>'Final Package Page 8'!B17</f>
        <v>0</v>
      </c>
      <c r="L10" s="811">
        <f>'Final Package Page 8'!C17</f>
        <v>0</v>
      </c>
      <c r="M10" s="808">
        <f>IF(K10=0,'Page 16'!O$20,IF(K10=1,'Page 16'!O$22,IF(K10=2,'Page 16'!O$24,IF(K10=3,'Page 16'!O$26,IF(K10=4,'Page 16'!O$28,IF(K10=5,'Page 16'!O$30,0))))))</f>
        <v>0</v>
      </c>
      <c r="N10" s="808">
        <f t="shared" ref="N10:N23" si="0">M10*L10</f>
        <v>0</v>
      </c>
      <c r="P10" s="935"/>
      <c r="Q10" s="935"/>
      <c r="R10" s="935"/>
      <c r="S10" s="935"/>
      <c r="T10" s="935"/>
      <c r="U10" s="935"/>
      <c r="V10" s="935"/>
      <c r="W10" s="935"/>
      <c r="X10" s="935"/>
      <c r="Y10" s="935"/>
      <c r="Z10" s="935"/>
      <c r="AA10" s="935"/>
      <c r="AB10" s="935"/>
    </row>
    <row r="11" spans="1:28" ht="12.95" customHeight="1" thickBot="1">
      <c r="A11" s="595" t="s">
        <v>1000</v>
      </c>
      <c r="B11" s="745"/>
      <c r="C11" s="597"/>
      <c r="D11" s="1183">
        <f>'10% Package Checks'!D11</f>
        <v>300</v>
      </c>
      <c r="E11" s="904">
        <f>SUM(E9:E10)</f>
        <v>0</v>
      </c>
      <c r="F11" s="829"/>
      <c r="G11" s="622"/>
      <c r="H11" s="756"/>
      <c r="I11" s="578"/>
      <c r="J11" s="790"/>
      <c r="K11" s="811">
        <f>'Final Package Page 8'!B18</f>
        <v>0</v>
      </c>
      <c r="L11" s="811">
        <f>'Final Package Page 8'!C18</f>
        <v>0</v>
      </c>
      <c r="M11" s="808">
        <f>IF(K11=0,'Page 16'!O$20,IF(K11=1,'Page 16'!O$22,IF(K11=2,'Page 16'!O$24,IF(K11=3,'Page 16'!O$26,IF(K11=4,'Page 16'!O$28,IF(K11=5,'Page 16'!O$30,0))))))</f>
        <v>0</v>
      </c>
      <c r="N11" s="808">
        <f t="shared" si="0"/>
        <v>0</v>
      </c>
      <c r="P11" s="935"/>
      <c r="Q11" s="935"/>
      <c r="R11" s="935"/>
      <c r="S11" s="935"/>
      <c r="T11" s="935"/>
      <c r="U11" s="935"/>
      <c r="V11" s="935"/>
      <c r="W11" s="935"/>
      <c r="X11" s="935"/>
      <c r="Y11" s="935"/>
      <c r="Z11" s="935"/>
      <c r="AA11" s="935"/>
      <c r="AB11" s="935"/>
    </row>
    <row r="12" spans="1:28" ht="12.95" customHeight="1" thickBot="1">
      <c r="A12" s="563"/>
      <c r="B12" s="182"/>
      <c r="C12" s="387"/>
      <c r="D12" s="182"/>
      <c r="E12" s="387"/>
      <c r="F12" s="624"/>
      <c r="G12" s="622"/>
      <c r="H12" s="756"/>
      <c r="I12" s="578"/>
      <c r="J12" s="790"/>
      <c r="K12" s="811">
        <f>'Final Package Page 8'!B19</f>
        <v>0</v>
      </c>
      <c r="L12" s="811">
        <f>'Final Package Page 8'!C19</f>
        <v>0</v>
      </c>
      <c r="M12" s="808">
        <f>IF(K12=0,'Page 16'!O$20,IF(K12=1,'Page 16'!O$22,IF(K12=2,'Page 16'!O$24,IF(K12=3,'Page 16'!O$26,IF(K12=4,'Page 16'!O$28,IF(K12=5,'Page 16'!O$30,0))))))</f>
        <v>0</v>
      </c>
      <c r="N12" s="808">
        <f t="shared" si="0"/>
        <v>0</v>
      </c>
      <c r="P12" s="935"/>
      <c r="Q12" s="935"/>
      <c r="R12" s="935"/>
      <c r="S12" s="935"/>
      <c r="T12" s="935"/>
      <c r="U12" s="935"/>
      <c r="V12" s="935"/>
      <c r="W12" s="935"/>
      <c r="X12" s="935"/>
      <c r="Y12" s="935"/>
      <c r="Z12" s="935"/>
      <c r="AA12" s="935"/>
      <c r="AB12" s="935"/>
    </row>
    <row r="13" spans="1:28" ht="12.95" customHeight="1">
      <c r="A13" s="2061" t="s">
        <v>1001</v>
      </c>
      <c r="B13" s="2062"/>
      <c r="C13" s="2062"/>
      <c r="D13" s="2062"/>
      <c r="E13" s="2063"/>
      <c r="F13" s="624"/>
      <c r="G13" s="2084" t="s">
        <v>1694</v>
      </c>
      <c r="H13" s="2085"/>
      <c r="I13" s="2259"/>
      <c r="J13" s="790"/>
      <c r="K13" s="811">
        <f>'Final Package Page 8'!B20</f>
        <v>0</v>
      </c>
      <c r="L13" s="811">
        <f>'Final Package Page 8'!C20</f>
        <v>0</v>
      </c>
      <c r="M13" s="808">
        <f>IF(K13=0,'Page 16'!O$20,IF(K13=1,'Page 16'!O$22,IF(K13=2,'Page 16'!O$24,IF(K13=3,'Page 16'!O$26,IF(K13=4,'Page 16'!O$28,IF(K13=5,'Page 16'!O$30,0))))))</f>
        <v>0</v>
      </c>
      <c r="N13" s="808">
        <f t="shared" si="0"/>
        <v>0</v>
      </c>
      <c r="P13" s="935"/>
      <c r="Q13" s="935"/>
      <c r="R13" s="935"/>
      <c r="S13" s="935"/>
      <c r="T13" s="935"/>
      <c r="U13" s="935"/>
      <c r="V13" s="935"/>
      <c r="W13" s="935"/>
      <c r="X13" s="935"/>
      <c r="Y13" s="935"/>
      <c r="Z13" s="935"/>
      <c r="AA13" s="935"/>
      <c r="AB13" s="935"/>
    </row>
    <row r="14" spans="1:28" ht="12.95" customHeight="1" thickBot="1">
      <c r="A14" s="2078" t="s">
        <v>1002</v>
      </c>
      <c r="B14" s="2079"/>
      <c r="C14" s="2069" t="s">
        <v>1516</v>
      </c>
      <c r="D14" s="2070"/>
      <c r="E14" s="752" t="s">
        <v>1003</v>
      </c>
      <c r="F14" s="624"/>
      <c r="G14" s="936" t="s">
        <v>2097</v>
      </c>
      <c r="H14" s="937"/>
      <c r="I14" s="1184">
        <f>'10% Package Checks'!I14</f>
        <v>0.6</v>
      </c>
      <c r="J14" s="790"/>
      <c r="K14" s="811">
        <f>'Final Package Page 8'!B21</f>
        <v>0</v>
      </c>
      <c r="L14" s="811">
        <f>'Final Package Page 8'!C21</f>
        <v>0</v>
      </c>
      <c r="M14" s="808">
        <f>IF(K14=0,'Page 16'!O$20,IF(K14=1,'Page 16'!O$22,IF(K14=2,'Page 16'!O$24,IF(K14=3,'Page 16'!O$26,IF(K14=4,'Page 16'!O$28,IF(K14=5,'Page 16'!O$30,0))))))</f>
        <v>0</v>
      </c>
      <c r="N14" s="808">
        <f t="shared" si="0"/>
        <v>0</v>
      </c>
      <c r="P14" s="935"/>
      <c r="Q14" s="935"/>
      <c r="R14" s="935"/>
      <c r="S14" s="935"/>
      <c r="T14" s="935"/>
      <c r="U14" s="935"/>
      <c r="V14" s="935"/>
      <c r="W14" s="935"/>
      <c r="X14" s="935"/>
      <c r="Y14" s="935"/>
      <c r="Z14" s="935"/>
      <c r="AA14" s="935"/>
      <c r="AB14" s="935"/>
    </row>
    <row r="15" spans="1:28" ht="12.95" customHeight="1">
      <c r="A15" s="2059">
        <f>'10% Package Checks'!A15:B15</f>
        <v>100000</v>
      </c>
      <c r="B15" s="2060"/>
      <c r="C15" s="2049">
        <v>0</v>
      </c>
      <c r="D15" s="2050"/>
      <c r="E15" s="753">
        <f>'10% Package Checks'!E15</f>
        <v>106400</v>
      </c>
      <c r="F15" s="830"/>
      <c r="G15" s="622"/>
      <c r="H15" s="756"/>
      <c r="I15" s="578"/>
      <c r="J15" s="790"/>
      <c r="K15" s="811">
        <f>'Final Package Page 8'!B22</f>
        <v>0</v>
      </c>
      <c r="L15" s="811">
        <f>'Final Package Page 8'!C22</f>
        <v>0</v>
      </c>
      <c r="M15" s="808">
        <f>IF(K15=0,'Page 16'!O$20,IF(K15=1,'Page 16'!O$22,IF(K15=2,'Page 16'!O$24,IF(K15=3,'Page 16'!O$26,IF(K15=4,'Page 16'!O$28,IF(K15=5,'Page 16'!O$30,0))))))</f>
        <v>0</v>
      </c>
      <c r="N15" s="808">
        <f t="shared" si="0"/>
        <v>0</v>
      </c>
      <c r="P15" s="935"/>
      <c r="Q15" s="935"/>
      <c r="R15" s="935"/>
      <c r="S15" s="935"/>
      <c r="T15" s="935"/>
      <c r="U15" s="935"/>
      <c r="V15" s="935"/>
      <c r="W15" s="935"/>
      <c r="X15" s="935"/>
      <c r="Y15" s="935"/>
      <c r="Z15" s="935"/>
      <c r="AA15" s="935"/>
      <c r="AB15" s="935"/>
    </row>
    <row r="16" spans="1:28" ht="12.95" customHeight="1">
      <c r="A16" s="2059">
        <f>'10% Package Checks'!A16:B16</f>
        <v>117000</v>
      </c>
      <c r="B16" s="2060"/>
      <c r="C16" s="2049">
        <v>1</v>
      </c>
      <c r="D16" s="2050"/>
      <c r="E16" s="753">
        <f>'10% Package Checks'!E16</f>
        <v>123200</v>
      </c>
      <c r="F16" s="830"/>
      <c r="G16" s="622"/>
      <c r="H16" s="756"/>
      <c r="I16" s="594"/>
      <c r="J16" s="790"/>
      <c r="K16" s="811">
        <f>'Final Package Page 8'!B23</f>
        <v>0</v>
      </c>
      <c r="L16" s="811">
        <f>'Final Package Page 8'!C23</f>
        <v>0</v>
      </c>
      <c r="M16" s="808">
        <f>IF(K16=0,'Page 16'!O$20,IF(K16=1,'Page 16'!O$22,IF(K16=2,'Page 16'!O$24,IF(K16=3,'Page 16'!O$26,IF(K16=4,'Page 16'!O$28,IF(K16=5,'Page 16'!O$30,0))))))</f>
        <v>0</v>
      </c>
      <c r="N16" s="808">
        <f t="shared" si="0"/>
        <v>0</v>
      </c>
      <c r="P16" s="935"/>
      <c r="Q16" s="935"/>
      <c r="R16" s="935"/>
      <c r="S16" s="935"/>
      <c r="T16" s="935"/>
      <c r="U16" s="935"/>
      <c r="V16" s="935"/>
      <c r="W16" s="935"/>
      <c r="X16" s="935"/>
      <c r="Y16" s="935"/>
      <c r="Z16" s="935"/>
      <c r="AA16" s="935"/>
      <c r="AB16" s="935"/>
    </row>
    <row r="17" spans="1:28" ht="12.95" customHeight="1">
      <c r="A17" s="2059">
        <f>'10% Package Checks'!A17:B17</f>
        <v>150100</v>
      </c>
      <c r="B17" s="2060"/>
      <c r="C17" s="2049">
        <v>2</v>
      </c>
      <c r="D17" s="2050"/>
      <c r="E17" s="753">
        <f>'10% Package Checks'!E17</f>
        <v>159000</v>
      </c>
      <c r="F17" s="830"/>
      <c r="G17" s="622"/>
      <c r="H17" s="756"/>
      <c r="I17" s="755"/>
      <c r="J17" s="791"/>
      <c r="K17" s="811">
        <f>'Final Package Page 8'!B24</f>
        <v>0</v>
      </c>
      <c r="L17" s="811">
        <f>'Final Package Page 8'!C24</f>
        <v>0</v>
      </c>
      <c r="M17" s="808">
        <f>IF(K17=0,'Page 16'!O$20,IF(K17=1,'Page 16'!O$22,IF(K17=2,'Page 16'!O$24,IF(K17=3,'Page 16'!O$26,IF(K17=4,'Page 16'!O$28,IF(K17=5,'Page 16'!O$30,0))))))</f>
        <v>0</v>
      </c>
      <c r="N17" s="808">
        <f t="shared" si="0"/>
        <v>0</v>
      </c>
      <c r="P17" s="935"/>
      <c r="Q17" s="935"/>
      <c r="R17" s="935"/>
      <c r="S17" s="935"/>
      <c r="T17" s="935"/>
      <c r="U17" s="935"/>
      <c r="V17" s="935"/>
      <c r="W17" s="935"/>
      <c r="X17" s="935"/>
      <c r="Y17" s="935"/>
      <c r="Z17" s="935"/>
      <c r="AA17" s="935"/>
      <c r="AB17" s="935"/>
    </row>
    <row r="18" spans="1:28" ht="12.95" customHeight="1">
      <c r="A18" s="2059">
        <f>'10% Package Checks'!A18:B18</f>
        <v>177000</v>
      </c>
      <c r="B18" s="2060"/>
      <c r="C18" s="2049">
        <v>3</v>
      </c>
      <c r="D18" s="2050"/>
      <c r="E18" s="753">
        <f>'10% Package Checks'!E18</f>
        <v>186200</v>
      </c>
      <c r="F18" s="830"/>
      <c r="G18" s="622"/>
      <c r="H18" s="756"/>
      <c r="I18" s="578"/>
      <c r="J18" s="792"/>
      <c r="K18" s="811">
        <f>'Final Package Page 8'!B25</f>
        <v>0</v>
      </c>
      <c r="L18" s="811">
        <f>'Final Package Page 8'!C25</f>
        <v>0</v>
      </c>
      <c r="M18" s="808">
        <f>IF(K18=0,'Page 16'!O$20,IF(K18=1,'Page 16'!O$22,IF(K18=2,'Page 16'!O$24,IF(K18=3,'Page 16'!O$26,IF(K18=4,'Page 16'!O$28,IF(K18=5,'Page 16'!O$30,0))))))</f>
        <v>0</v>
      </c>
      <c r="N18" s="808">
        <f t="shared" si="0"/>
        <v>0</v>
      </c>
      <c r="P18" s="935"/>
      <c r="Q18" s="935"/>
      <c r="R18" s="935"/>
      <c r="S18" s="935"/>
      <c r="T18" s="935"/>
      <c r="U18" s="935"/>
      <c r="V18" s="935"/>
      <c r="W18" s="935"/>
      <c r="X18" s="935"/>
      <c r="Y18" s="935"/>
      <c r="Z18" s="935"/>
      <c r="AA18" s="935"/>
      <c r="AB18" s="935"/>
    </row>
    <row r="19" spans="1:28" ht="12.95" customHeight="1" thickBot="1">
      <c r="A19" s="2067">
        <f>'10% Package Checks'!A19:B19</f>
        <v>198000</v>
      </c>
      <c r="B19" s="2068"/>
      <c r="C19" s="2076">
        <v>4</v>
      </c>
      <c r="D19" s="2077"/>
      <c r="E19" s="754">
        <f>'10% Package Checks'!E19</f>
        <v>216400</v>
      </c>
      <c r="F19" s="624"/>
      <c r="G19" s="622"/>
      <c r="H19" s="756"/>
      <c r="I19" s="578"/>
      <c r="J19" s="790"/>
      <c r="K19" s="811">
        <f>'Final Package Page 8'!B26</f>
        <v>0</v>
      </c>
      <c r="L19" s="811">
        <f>'Final Package Page 8'!C26</f>
        <v>0</v>
      </c>
      <c r="M19" s="808">
        <f>IF(K19=0,'Page 16'!O$20,IF(K19=1,'Page 16'!O$22,IF(K19=2,'Page 16'!O$24,IF(K19=3,'Page 16'!O$26,IF(K19=4,'Page 16'!O$28,IF(K19=5,'Page 16'!O$30,0))))))</f>
        <v>0</v>
      </c>
      <c r="N19" s="808">
        <f t="shared" si="0"/>
        <v>0</v>
      </c>
      <c r="P19" s="935"/>
      <c r="Q19" s="935"/>
      <c r="R19" s="935"/>
      <c r="S19" s="935"/>
      <c r="T19" s="935"/>
      <c r="U19" s="935"/>
      <c r="V19" s="935"/>
      <c r="W19" s="935"/>
      <c r="X19" s="935"/>
      <c r="Y19" s="935"/>
      <c r="Z19" s="935"/>
      <c r="AA19" s="935"/>
      <c r="AB19" s="935"/>
    </row>
    <row r="20" spans="1:28" ht="12.95" customHeight="1" thickBot="1">
      <c r="A20" s="831"/>
      <c r="B20" s="182"/>
      <c r="C20" s="387"/>
      <c r="D20" s="182"/>
      <c r="E20" s="387"/>
      <c r="F20" s="624"/>
      <c r="G20" s="622"/>
      <c r="H20" s="756"/>
      <c r="I20" s="578"/>
      <c r="J20" s="790"/>
      <c r="K20" s="811">
        <f>'Final Package Page 8'!B27</f>
        <v>0</v>
      </c>
      <c r="L20" s="811">
        <f>'Final Package Page 8'!C27</f>
        <v>0</v>
      </c>
      <c r="M20" s="808">
        <f>IF(K20=0,'Page 16'!O$20,IF(K20=1,'Page 16'!O$22,IF(K20=2,'Page 16'!O$24,IF(K20=3,'Page 16'!O$26,IF(K20=4,'Page 16'!O$28,IF(K20=5,'Page 16'!O$30,0))))))</f>
        <v>0</v>
      </c>
      <c r="N20" s="808">
        <f t="shared" si="0"/>
        <v>0</v>
      </c>
      <c r="P20" s="935"/>
      <c r="Q20" s="935"/>
      <c r="R20" s="935"/>
      <c r="S20" s="935"/>
      <c r="T20" s="935"/>
      <c r="U20" s="935"/>
      <c r="V20" s="935"/>
      <c r="W20" s="935"/>
      <c r="X20" s="935"/>
      <c r="Y20" s="935"/>
      <c r="Z20" s="935"/>
      <c r="AA20" s="935"/>
      <c r="AB20" s="935"/>
    </row>
    <row r="21" spans="1:28" ht="12.95" customHeight="1">
      <c r="A21" s="2064" t="s">
        <v>1004</v>
      </c>
      <c r="B21" s="2065"/>
      <c r="C21" s="2065"/>
      <c r="D21" s="2066"/>
      <c r="E21" s="435"/>
      <c r="F21" s="624"/>
      <c r="G21" s="622"/>
      <c r="H21" s="756"/>
      <c r="I21" s="578"/>
      <c r="J21" s="790"/>
      <c r="K21" s="811">
        <f>'Final Package Page 8'!B28</f>
        <v>0</v>
      </c>
      <c r="L21" s="811">
        <f>'Final Package Page 8'!C28</f>
        <v>0</v>
      </c>
      <c r="M21" s="808">
        <f>IF(K21=0,'Page 16'!O$20,IF(K21=1,'Page 16'!O$22,IF(K21=2,'Page 16'!O$24,IF(K21=3,'Page 16'!O$26,IF(K21=4,'Page 16'!O$28,IF(K21=5,'Page 16'!O$30,0))))))</f>
        <v>0</v>
      </c>
      <c r="N21" s="808">
        <f t="shared" si="0"/>
        <v>0</v>
      </c>
      <c r="P21" s="935"/>
      <c r="Q21" s="935"/>
      <c r="R21" s="935"/>
      <c r="S21" s="935"/>
      <c r="T21" s="935"/>
      <c r="U21" s="935"/>
      <c r="V21" s="935"/>
      <c r="W21" s="935"/>
      <c r="X21" s="935"/>
      <c r="Y21" s="935"/>
      <c r="Z21" s="935"/>
      <c r="AA21" s="935"/>
      <c r="AB21" s="935"/>
    </row>
    <row r="22" spans="1:28" ht="12.95" customHeight="1">
      <c r="A22" s="2080" t="s">
        <v>1491</v>
      </c>
      <c r="B22" s="2081"/>
      <c r="C22" s="2057" t="s">
        <v>1516</v>
      </c>
      <c r="D22" s="2058"/>
      <c r="E22" s="678"/>
      <c r="F22" s="624"/>
      <c r="G22" s="622"/>
      <c r="H22" s="756"/>
      <c r="I22" s="578"/>
      <c r="J22" s="790"/>
      <c r="K22" s="811">
        <f>'Final Package Page 8'!B29</f>
        <v>0</v>
      </c>
      <c r="L22" s="811">
        <f>'Final Package Page 8'!C29</f>
        <v>0</v>
      </c>
      <c r="M22" s="808">
        <f>IF(K22=0,'Page 16'!O$20,IF(K22=1,'Page 16'!O$22,IF(K22=2,'Page 16'!O$24,IF(K22=3,'Page 16'!O$26,IF(K22=4,'Page 16'!O$28,IF(K22=5,'Page 16'!O$30,0))))))</f>
        <v>0</v>
      </c>
      <c r="N22" s="808">
        <f t="shared" si="0"/>
        <v>0</v>
      </c>
      <c r="P22" s="935"/>
      <c r="Q22" s="935"/>
      <c r="R22" s="935"/>
      <c r="S22" s="935"/>
      <c r="T22" s="935"/>
      <c r="U22" s="935"/>
      <c r="V22" s="935"/>
      <c r="W22" s="935"/>
      <c r="X22" s="935"/>
      <c r="Y22" s="935"/>
      <c r="Z22" s="935"/>
      <c r="AA22" s="935"/>
      <c r="AB22" s="935"/>
    </row>
    <row r="23" spans="1:28" ht="12.95" customHeight="1">
      <c r="A23" s="2059">
        <f>'10% Package Checks'!A23:B23</f>
        <v>88000</v>
      </c>
      <c r="B23" s="2060"/>
      <c r="C23" s="2057">
        <v>0</v>
      </c>
      <c r="D23" s="2058"/>
      <c r="E23" s="622"/>
      <c r="F23" s="387"/>
      <c r="G23" s="622"/>
      <c r="H23" s="756"/>
      <c r="I23" s="219"/>
      <c r="J23" s="790"/>
      <c r="K23" s="811">
        <f>'Final Package Page 8'!B30</f>
        <v>0</v>
      </c>
      <c r="L23" s="811">
        <f>'Final Package Page 8'!C30</f>
        <v>0</v>
      </c>
      <c r="M23" s="808">
        <f>IF(K23=0,'Page 16'!O$20,IF(K23=1,'Page 16'!O$22,IF(K23=2,'Page 16'!O$24,IF(K23=3,'Page 16'!O$26,IF(K23=4,'Page 16'!O$28,IF(K23=5,'Page 16'!O$30,0))))))</f>
        <v>0</v>
      </c>
      <c r="N23" s="808">
        <f t="shared" si="0"/>
        <v>0</v>
      </c>
      <c r="P23" s="935"/>
      <c r="Q23" s="935"/>
      <c r="R23" s="935"/>
      <c r="S23" s="935"/>
      <c r="T23" s="935"/>
      <c r="U23" s="935"/>
      <c r="V23" s="935"/>
      <c r="W23" s="935"/>
      <c r="X23" s="935"/>
      <c r="Y23" s="935"/>
      <c r="Z23" s="935"/>
      <c r="AA23" s="935"/>
      <c r="AB23" s="935"/>
    </row>
    <row r="24" spans="1:28" ht="12.75" customHeight="1">
      <c r="A24" s="2059">
        <f>'10% Package Checks'!A24:B24</f>
        <v>101000</v>
      </c>
      <c r="B24" s="2060"/>
      <c r="C24" s="2057">
        <v>1</v>
      </c>
      <c r="D24" s="2058"/>
      <c r="E24" s="622"/>
      <c r="F24" s="825"/>
      <c r="G24" s="825"/>
      <c r="H24" s="826"/>
      <c r="I24" s="826"/>
      <c r="J24" s="827"/>
      <c r="K24" s="811" t="str">
        <f>'Final Package Page 8'!B31</f>
        <v>Totals:</v>
      </c>
      <c r="L24" s="811">
        <f>'Final Package Page 8'!C31</f>
        <v>0</v>
      </c>
      <c r="N24" s="808">
        <f>SUM(N5:N23)</f>
        <v>0</v>
      </c>
      <c r="P24" s="935"/>
      <c r="Q24" s="935"/>
      <c r="R24" s="935"/>
      <c r="S24" s="935"/>
      <c r="T24" s="935"/>
      <c r="U24" s="935"/>
      <c r="V24" s="935"/>
      <c r="W24" s="935"/>
      <c r="X24" s="935"/>
      <c r="Y24" s="935"/>
      <c r="Z24" s="935"/>
      <c r="AA24" s="935"/>
      <c r="AB24" s="935"/>
    </row>
    <row r="25" spans="1:28" ht="12.75" customHeight="1">
      <c r="A25" s="2059">
        <f>'10% Package Checks'!A25:B25</f>
        <v>122000</v>
      </c>
      <c r="B25" s="2060"/>
      <c r="C25" s="2057">
        <v>2</v>
      </c>
      <c r="D25" s="2058"/>
      <c r="E25" s="622"/>
      <c r="F25" s="825"/>
      <c r="G25" s="825"/>
      <c r="H25" s="826"/>
      <c r="I25" s="826"/>
      <c r="J25" s="827"/>
      <c r="K25" s="811"/>
      <c r="L25" s="811"/>
      <c r="N25" s="808" t="e">
        <f>N24/L24</f>
        <v>#DIV/0!</v>
      </c>
      <c r="P25" s="935"/>
      <c r="Q25" s="935"/>
      <c r="R25" s="935"/>
      <c r="S25" s="935"/>
      <c r="T25" s="935"/>
      <c r="U25" s="935"/>
      <c r="V25" s="935"/>
      <c r="W25" s="935"/>
      <c r="X25" s="935"/>
      <c r="Y25" s="935"/>
      <c r="Z25" s="935"/>
      <c r="AA25" s="935"/>
      <c r="AB25" s="935"/>
    </row>
    <row r="26" spans="1:28" ht="12.95" customHeight="1">
      <c r="A26" s="2059">
        <f>'10% Package Checks'!A26:B26</f>
        <v>158000</v>
      </c>
      <c r="B26" s="2060"/>
      <c r="C26" s="2057">
        <v>3</v>
      </c>
      <c r="D26" s="2058"/>
      <c r="E26" s="622"/>
      <c r="F26" s="793"/>
      <c r="G26" s="642"/>
      <c r="H26" s="606"/>
      <c r="I26" s="219"/>
      <c r="J26" s="794"/>
      <c r="K26" s="811"/>
      <c r="L26" s="811"/>
      <c r="P26" s="935"/>
      <c r="Q26" s="935"/>
      <c r="R26" s="935"/>
      <c r="S26" s="935"/>
      <c r="T26" s="935"/>
      <c r="U26" s="935"/>
      <c r="V26" s="935"/>
      <c r="W26" s="935"/>
      <c r="X26" s="935"/>
      <c r="Y26" s="935"/>
      <c r="Z26" s="935"/>
      <c r="AA26" s="935"/>
      <c r="AB26" s="935"/>
    </row>
    <row r="27" spans="1:28" ht="12.95" customHeight="1" thickBot="1">
      <c r="A27" s="2067">
        <f>'10% Package Checks'!A27:B27</f>
        <v>174000</v>
      </c>
      <c r="B27" s="2068"/>
      <c r="C27" s="2082">
        <v>4</v>
      </c>
      <c r="D27" s="2083"/>
      <c r="E27" s="622"/>
      <c r="F27" s="832"/>
      <c r="G27" s="833"/>
      <c r="H27" s="834"/>
      <c r="I27" s="835"/>
      <c r="J27" s="543"/>
      <c r="K27" s="811"/>
      <c r="L27" s="811"/>
      <c r="P27" s="935"/>
      <c r="Q27" s="935"/>
      <c r="R27" s="935"/>
      <c r="S27" s="935"/>
      <c r="T27" s="935"/>
      <c r="U27" s="935"/>
      <c r="V27" s="935"/>
      <c r="W27" s="935"/>
      <c r="X27" s="935"/>
      <c r="Y27" s="935"/>
      <c r="Z27" s="935"/>
      <c r="AA27" s="935"/>
      <c r="AB27" s="935"/>
    </row>
    <row r="28" spans="1:28" ht="12.95" customHeight="1" thickBot="1">
      <c r="A28" s="595"/>
      <c r="B28" s="596"/>
      <c r="C28" s="597"/>
      <c r="D28" s="596"/>
      <c r="E28" s="836"/>
      <c r="F28" s="597"/>
      <c r="G28" s="674"/>
      <c r="H28" s="674"/>
      <c r="I28" s="596"/>
      <c r="J28" s="795"/>
      <c r="K28" s="811"/>
      <c r="L28" s="811"/>
      <c r="P28" s="935"/>
      <c r="Q28" s="935"/>
      <c r="R28" s="935"/>
      <c r="S28" s="935"/>
      <c r="T28" s="935"/>
      <c r="U28" s="935"/>
      <c r="V28" s="935"/>
      <c r="W28" s="935"/>
      <c r="X28" s="935"/>
      <c r="Y28" s="935"/>
      <c r="Z28" s="935"/>
      <c r="AA28" s="935"/>
      <c r="AB28" s="935"/>
    </row>
    <row r="29" spans="1:28" ht="12.95" customHeight="1">
      <c r="E29" s="837"/>
      <c r="F29" s="540"/>
      <c r="G29" s="542"/>
      <c r="H29" s="542"/>
      <c r="I29" s="540"/>
      <c r="P29" s="935"/>
      <c r="Q29" s="935"/>
      <c r="R29" s="935"/>
      <c r="S29" s="935"/>
      <c r="T29" s="935"/>
      <c r="U29" s="935"/>
      <c r="V29" s="935"/>
      <c r="W29" s="935"/>
      <c r="X29" s="935"/>
      <c r="Y29" s="935"/>
      <c r="Z29" s="935"/>
      <c r="AA29" s="935"/>
      <c r="AB29" s="935"/>
    </row>
    <row r="30" spans="1:28" ht="12.95" customHeight="1">
      <c r="E30" s="544"/>
      <c r="F30" s="241"/>
      <c r="P30" s="935"/>
      <c r="Q30" s="935"/>
      <c r="R30" s="935"/>
      <c r="S30" s="935"/>
      <c r="T30" s="935"/>
      <c r="U30" s="935"/>
      <c r="V30" s="935"/>
      <c r="W30" s="935"/>
      <c r="X30" s="935"/>
      <c r="Y30" s="935"/>
      <c r="Z30" s="935"/>
      <c r="AA30" s="935"/>
      <c r="AB30" s="935"/>
    </row>
    <row r="31" spans="1:28" ht="12.75" customHeight="1">
      <c r="E31" s="165"/>
      <c r="F31" s="241"/>
      <c r="P31" s="935"/>
      <c r="Q31" s="935"/>
      <c r="R31" s="935"/>
      <c r="S31" s="935"/>
      <c r="T31" s="935"/>
      <c r="U31" s="935"/>
      <c r="V31" s="935"/>
      <c r="W31" s="935"/>
      <c r="X31" s="935"/>
      <c r="Y31" s="935"/>
      <c r="Z31" s="935"/>
      <c r="AA31" s="935"/>
      <c r="AB31" s="935"/>
    </row>
    <row r="32" spans="1:28" ht="18.75" customHeight="1">
      <c r="A32" s="2074" t="s">
        <v>1006</v>
      </c>
      <c r="B32" s="2075"/>
      <c r="C32" s="2075"/>
      <c r="D32" s="2075"/>
      <c r="E32" s="2075"/>
      <c r="F32" s="2075"/>
      <c r="G32" s="2075"/>
      <c r="H32" s="2075"/>
      <c r="I32" s="2075"/>
      <c r="J32" s="2075"/>
      <c r="P32" s="935"/>
      <c r="Q32" s="935"/>
      <c r="R32" s="935"/>
      <c r="S32" s="935"/>
      <c r="T32" s="935"/>
      <c r="U32" s="935"/>
      <c r="V32" s="935"/>
      <c r="W32" s="935"/>
      <c r="X32" s="935"/>
      <c r="Y32" s="935"/>
      <c r="Z32" s="935"/>
      <c r="AA32" s="935"/>
      <c r="AB32" s="935"/>
    </row>
    <row r="33" spans="1:28" s="549" customFormat="1" ht="12.75" customHeight="1">
      <c r="A33" s="545"/>
      <c r="B33" s="546"/>
      <c r="C33" s="547"/>
      <c r="D33" s="546"/>
      <c r="E33" s="545"/>
      <c r="F33" s="545"/>
      <c r="G33" s="548"/>
      <c r="H33" s="548"/>
      <c r="I33" s="545"/>
      <c r="J33" s="545"/>
      <c r="K33" s="1116"/>
      <c r="L33" s="1116"/>
      <c r="M33" s="1116"/>
      <c r="N33" s="1116"/>
      <c r="O33" s="1116"/>
      <c r="P33" s="1072"/>
      <c r="Q33" s="1072"/>
      <c r="R33" s="1072"/>
      <c r="S33" s="1072"/>
      <c r="T33" s="1072"/>
      <c r="U33" s="1072"/>
      <c r="V33" s="1072"/>
      <c r="W33" s="1072"/>
      <c r="X33" s="1072"/>
      <c r="Y33" s="1072"/>
      <c r="Z33" s="1072"/>
      <c r="AA33" s="1072"/>
      <c r="AB33" s="1072"/>
    </row>
    <row r="34" spans="1:28" ht="12.75" customHeight="1" thickBot="1">
      <c r="A34" s="544"/>
      <c r="B34" s="550"/>
      <c r="C34" s="551"/>
      <c r="D34" s="550"/>
      <c r="P34" s="935"/>
      <c r="Q34" s="935"/>
      <c r="R34" s="935"/>
      <c r="S34" s="935"/>
      <c r="T34" s="935"/>
      <c r="U34" s="935"/>
      <c r="V34" s="935"/>
      <c r="W34" s="935"/>
      <c r="X34" s="935"/>
      <c r="Y34" s="935"/>
      <c r="Z34" s="935"/>
      <c r="AA34" s="935"/>
      <c r="AB34" s="935"/>
    </row>
    <row r="35" spans="1:28" s="549" customFormat="1" ht="15.75">
      <c r="A35" s="2054" t="s">
        <v>1363</v>
      </c>
      <c r="B35" s="2052"/>
      <c r="C35" s="2052"/>
      <c r="D35" s="2052"/>
      <c r="E35" s="2052"/>
      <c r="F35" s="2052"/>
      <c r="G35" s="2053"/>
      <c r="H35" s="555"/>
      <c r="K35" s="1116"/>
      <c r="L35" s="1116"/>
      <c r="M35" s="1116"/>
      <c r="N35" s="1116"/>
      <c r="O35" s="1116"/>
      <c r="P35" s="1072"/>
      <c r="Q35" s="1072"/>
      <c r="R35" s="1072"/>
      <c r="S35" s="1072"/>
      <c r="T35" s="1072"/>
      <c r="U35" s="1072"/>
      <c r="V35" s="1072"/>
      <c r="W35" s="1072"/>
      <c r="X35" s="1072"/>
      <c r="Y35" s="1072"/>
      <c r="Z35" s="1072"/>
      <c r="AA35" s="1072"/>
      <c r="AB35" s="1072"/>
    </row>
    <row r="36" spans="1:28" s="549" customFormat="1" ht="15.75">
      <c r="A36" s="556" t="s">
        <v>1060</v>
      </c>
      <c r="B36" s="557"/>
      <c r="C36" s="558"/>
      <c r="D36" s="557"/>
      <c r="E36" s="559">
        <f>'Final Package Page 11-15'!E14+'Final Package Page 11-15'!E21+'Final Package Page 11-15'!E22+'Final Package Page 11-15'!E23</f>
        <v>0</v>
      </c>
      <c r="F36" s="560"/>
      <c r="G36" s="561"/>
      <c r="H36" s="562"/>
      <c r="K36" s="1116"/>
      <c r="L36" s="1116"/>
      <c r="M36" s="1116"/>
      <c r="N36" s="1116"/>
      <c r="O36" s="1116"/>
      <c r="P36" s="1072"/>
      <c r="Q36" s="1072"/>
      <c r="R36" s="1072"/>
      <c r="S36" s="1072"/>
      <c r="T36" s="1072"/>
      <c r="U36" s="1072"/>
      <c r="V36" s="1072"/>
      <c r="W36" s="1072"/>
      <c r="X36" s="1072"/>
      <c r="Y36" s="1072"/>
      <c r="Z36" s="1072"/>
      <c r="AA36" s="1072"/>
      <c r="AB36" s="1072"/>
    </row>
    <row r="37" spans="1:28" s="549" customFormat="1" ht="15.75">
      <c r="A37" s="563"/>
      <c r="B37" s="552"/>
      <c r="C37" s="553"/>
      <c r="D37" s="552"/>
      <c r="E37" s="552"/>
      <c r="F37" s="564"/>
      <c r="G37" s="561"/>
      <c r="H37" s="562"/>
      <c r="K37" s="1116"/>
      <c r="L37" s="1116"/>
      <c r="M37" s="1116"/>
      <c r="N37" s="1116"/>
      <c r="O37" s="1116"/>
      <c r="P37" s="1072"/>
      <c r="Q37" s="1072"/>
      <c r="R37" s="1072"/>
      <c r="S37" s="1072"/>
      <c r="T37" s="1072"/>
      <c r="U37" s="1072"/>
      <c r="V37" s="1072"/>
      <c r="W37" s="1072"/>
      <c r="X37" s="1072"/>
      <c r="Y37" s="1072"/>
      <c r="Z37" s="1072"/>
      <c r="AA37" s="1072"/>
      <c r="AB37" s="1072"/>
    </row>
    <row r="38" spans="1:28" s="549" customFormat="1" ht="15.75">
      <c r="A38" s="565" t="s">
        <v>1061</v>
      </c>
      <c r="B38" s="566"/>
      <c r="C38" s="567"/>
      <c r="D38" s="566"/>
      <c r="E38" s="552"/>
      <c r="F38" s="568">
        <f>E36*G38</f>
        <v>0</v>
      </c>
      <c r="G38" s="561">
        <v>0.06</v>
      </c>
      <c r="H38" s="2254" t="s">
        <v>455</v>
      </c>
      <c r="I38" s="2255"/>
      <c r="J38" s="2255"/>
      <c r="K38" s="1116"/>
      <c r="L38" s="1116"/>
      <c r="M38" s="1116"/>
      <c r="N38" s="1116"/>
      <c r="O38" s="1116"/>
      <c r="P38" s="1072"/>
      <c r="Q38" s="1072"/>
      <c r="R38" s="1072"/>
      <c r="S38" s="1072"/>
      <c r="T38" s="1072"/>
      <c r="U38" s="1072"/>
      <c r="V38" s="1072"/>
      <c r="W38" s="1072"/>
      <c r="X38" s="1072"/>
      <c r="Y38" s="1072"/>
      <c r="Z38" s="1072"/>
      <c r="AA38" s="1072"/>
      <c r="AB38" s="1072"/>
    </row>
    <row r="39" spans="1:28" s="549" customFormat="1" ht="15.75">
      <c r="A39" s="563" t="s">
        <v>1062</v>
      </c>
      <c r="B39" s="552"/>
      <c r="C39" s="553"/>
      <c r="D39" s="552"/>
      <c r="E39" s="552"/>
      <c r="F39" s="568">
        <f>'Final Package Page 11-15'!E26</f>
        <v>0</v>
      </c>
      <c r="G39" s="561" t="e">
        <f>F39/E36</f>
        <v>#DIV/0!</v>
      </c>
      <c r="H39" s="2254"/>
      <c r="I39" s="2255"/>
      <c r="J39" s="2255"/>
      <c r="K39" s="1116"/>
      <c r="L39" s="1116"/>
      <c r="M39" s="1116"/>
      <c r="N39" s="1116"/>
      <c r="O39" s="1116"/>
      <c r="P39" s="1072"/>
      <c r="Q39" s="1072"/>
      <c r="R39" s="1072"/>
      <c r="S39" s="1072"/>
      <c r="T39" s="1072"/>
      <c r="U39" s="1072"/>
      <c r="V39" s="1072"/>
      <c r="W39" s="1072"/>
      <c r="X39" s="1072"/>
      <c r="Y39" s="1072"/>
      <c r="Z39" s="1072"/>
      <c r="AA39" s="1072"/>
      <c r="AB39" s="1072"/>
    </row>
    <row r="40" spans="1:28" s="549" customFormat="1" ht="15.75">
      <c r="A40" s="569" t="str">
        <f>IF(F40&lt;0,"OVER", "UNDER")</f>
        <v>UNDER</v>
      </c>
      <c r="B40" s="219" t="s">
        <v>1063</v>
      </c>
      <c r="C40" s="215"/>
      <c r="D40" s="219"/>
      <c r="E40" s="552"/>
      <c r="F40" s="568">
        <f>F38-F39</f>
        <v>0</v>
      </c>
      <c r="G40" s="561" t="e">
        <f>F40/F38</f>
        <v>#DIV/0!</v>
      </c>
      <c r="H40" s="2254"/>
      <c r="I40" s="2255"/>
      <c r="J40" s="2255"/>
      <c r="K40" s="1116"/>
      <c r="L40" s="1116"/>
      <c r="M40" s="1116"/>
      <c r="N40" s="1116"/>
      <c r="O40" s="1116"/>
      <c r="P40" s="1072"/>
      <c r="Q40" s="1072"/>
      <c r="R40" s="1072"/>
      <c r="S40" s="1072"/>
      <c r="T40" s="1072"/>
      <c r="U40" s="1072"/>
      <c r="V40" s="1072"/>
      <c r="W40" s="1072"/>
      <c r="X40" s="1072"/>
      <c r="Y40" s="1072"/>
      <c r="Z40" s="1072"/>
      <c r="AA40" s="1072"/>
      <c r="AB40" s="1072"/>
    </row>
    <row r="41" spans="1:28" s="549" customFormat="1" ht="15.75">
      <c r="A41" s="563"/>
      <c r="B41" s="552"/>
      <c r="C41" s="553"/>
      <c r="D41" s="552"/>
      <c r="E41" s="552"/>
      <c r="F41" s="568"/>
      <c r="G41" s="561"/>
      <c r="H41" s="562"/>
      <c r="K41" s="1116"/>
      <c r="L41" s="1116"/>
      <c r="M41" s="1116"/>
      <c r="N41" s="1116"/>
      <c r="O41" s="1116"/>
      <c r="P41" s="1072"/>
      <c r="Q41" s="1072"/>
      <c r="R41" s="1072"/>
      <c r="S41" s="1072"/>
      <c r="T41" s="1072"/>
      <c r="U41" s="1072"/>
      <c r="V41" s="1072"/>
      <c r="W41" s="1072"/>
      <c r="X41" s="1072"/>
      <c r="Y41" s="1072"/>
      <c r="Z41" s="1072"/>
      <c r="AA41" s="1072"/>
      <c r="AB41" s="1072"/>
    </row>
    <row r="42" spans="1:28" s="549" customFormat="1" ht="15.75">
      <c r="A42" s="565" t="s">
        <v>2051</v>
      </c>
      <c r="B42" s="566"/>
      <c r="C42" s="567"/>
      <c r="D42" s="566"/>
      <c r="E42" s="552"/>
      <c r="F42" s="568">
        <f>E36*G42</f>
        <v>0</v>
      </c>
      <c r="G42" s="561">
        <v>0.02</v>
      </c>
      <c r="H42" s="2254" t="s">
        <v>2246</v>
      </c>
      <c r="I42" s="2255"/>
      <c r="J42" s="2255"/>
      <c r="K42" s="1116"/>
      <c r="L42" s="1116"/>
      <c r="M42" s="1116"/>
      <c r="N42" s="1116"/>
      <c r="O42" s="1116"/>
      <c r="P42" s="1072"/>
      <c r="Q42" s="1072"/>
      <c r="R42" s="1072"/>
      <c r="S42" s="1072"/>
      <c r="T42" s="1072"/>
      <c r="U42" s="1072"/>
      <c r="V42" s="1072"/>
      <c r="W42" s="1072"/>
      <c r="X42" s="1072"/>
      <c r="Y42" s="1072"/>
      <c r="Z42" s="1072"/>
      <c r="AA42" s="1072"/>
      <c r="AB42" s="1072"/>
    </row>
    <row r="43" spans="1:28" s="549" customFormat="1" ht="15.75">
      <c r="A43" s="563" t="s">
        <v>2052</v>
      </c>
      <c r="B43" s="552"/>
      <c r="C43" s="553"/>
      <c r="D43" s="552"/>
      <c r="E43" s="552"/>
      <c r="F43" s="568">
        <f>'Final Package Page 11-15'!E25</f>
        <v>0</v>
      </c>
      <c r="G43" s="561" t="e">
        <f>F43/E36</f>
        <v>#DIV/0!</v>
      </c>
      <c r="H43" s="2254"/>
      <c r="I43" s="2255"/>
      <c r="J43" s="2255"/>
      <c r="K43" s="1116"/>
      <c r="L43" s="1116"/>
      <c r="M43" s="1116"/>
      <c r="N43" s="1116"/>
      <c r="O43" s="1116"/>
      <c r="P43" s="1072"/>
      <c r="Q43" s="1072"/>
      <c r="R43" s="1072"/>
      <c r="S43" s="1072"/>
      <c r="T43" s="1072"/>
      <c r="U43" s="1072"/>
      <c r="V43" s="1072"/>
      <c r="W43" s="1072"/>
      <c r="X43" s="1072"/>
      <c r="Y43" s="1072"/>
      <c r="Z43" s="1072"/>
      <c r="AA43" s="1072"/>
      <c r="AB43" s="1072"/>
    </row>
    <row r="44" spans="1:28" s="549" customFormat="1" ht="15.75">
      <c r="A44" s="569" t="str">
        <f>IF(F44&lt;0,"OVER", "UNDER")</f>
        <v>UNDER</v>
      </c>
      <c r="B44" s="219" t="s">
        <v>1063</v>
      </c>
      <c r="C44" s="215"/>
      <c r="D44" s="219"/>
      <c r="E44" s="552"/>
      <c r="F44" s="568">
        <f>F42-F43</f>
        <v>0</v>
      </c>
      <c r="G44" s="561" t="e">
        <f>F44/F42</f>
        <v>#DIV/0!</v>
      </c>
      <c r="H44" s="2254"/>
      <c r="I44" s="2255"/>
      <c r="J44" s="2255"/>
      <c r="K44" s="1116"/>
      <c r="L44" s="1116"/>
      <c r="M44" s="1116"/>
      <c r="N44" s="1116"/>
      <c r="O44" s="1116"/>
      <c r="P44" s="1072"/>
      <c r="Q44" s="1072"/>
      <c r="R44" s="1072"/>
      <c r="S44" s="1072"/>
      <c r="T44" s="1072"/>
      <c r="U44" s="1072"/>
      <c r="V44" s="1072"/>
      <c r="W44" s="1072"/>
      <c r="X44" s="1072"/>
      <c r="Y44" s="1072"/>
      <c r="Z44" s="1072"/>
      <c r="AA44" s="1072"/>
      <c r="AB44" s="1072"/>
    </row>
    <row r="45" spans="1:28" s="549" customFormat="1" ht="15.75">
      <c r="A45" s="569"/>
      <c r="B45" s="219"/>
      <c r="C45" s="215"/>
      <c r="D45" s="219"/>
      <c r="E45" s="552"/>
      <c r="F45" s="568"/>
      <c r="G45" s="561"/>
      <c r="H45" s="562"/>
      <c r="K45" s="1116"/>
      <c r="L45" s="1116"/>
      <c r="M45" s="1116"/>
      <c r="N45" s="1116"/>
      <c r="O45" s="1116"/>
      <c r="P45" s="1072"/>
      <c r="Q45" s="1072"/>
      <c r="R45" s="1072"/>
      <c r="S45" s="1072"/>
      <c r="T45" s="1072"/>
      <c r="U45" s="1072"/>
      <c r="V45" s="1072"/>
      <c r="W45" s="1072"/>
      <c r="X45" s="1072"/>
      <c r="Y45" s="1072"/>
      <c r="Z45" s="1072"/>
      <c r="AA45" s="1072"/>
      <c r="AB45" s="1072"/>
    </row>
    <row r="46" spans="1:28" s="549" customFormat="1" ht="15.75">
      <c r="A46" s="565" t="s">
        <v>2053</v>
      </c>
      <c r="B46" s="566"/>
      <c r="C46" s="567"/>
      <c r="D46" s="566"/>
      <c r="E46" s="552"/>
      <c r="F46" s="568">
        <f>E36*G46</f>
        <v>0</v>
      </c>
      <c r="G46" s="561">
        <v>0.06</v>
      </c>
      <c r="H46" s="2254" t="s">
        <v>456</v>
      </c>
      <c r="I46" s="2255"/>
      <c r="J46" s="2255"/>
      <c r="K46" s="1116"/>
      <c r="L46" s="1116"/>
      <c r="M46" s="1116"/>
      <c r="N46" s="1116"/>
      <c r="O46" s="1116"/>
      <c r="P46" s="1072"/>
      <c r="Q46" s="1072"/>
      <c r="R46" s="1072"/>
      <c r="S46" s="1072"/>
      <c r="T46" s="1072"/>
      <c r="U46" s="1072"/>
      <c r="V46" s="1072"/>
      <c r="W46" s="1072"/>
      <c r="X46" s="1072"/>
      <c r="Y46" s="1072"/>
      <c r="Z46" s="1072"/>
      <c r="AA46" s="1072"/>
      <c r="AB46" s="1072"/>
    </row>
    <row r="47" spans="1:28" s="549" customFormat="1" ht="17.25" customHeight="1">
      <c r="A47" s="563" t="s">
        <v>2054</v>
      </c>
      <c r="B47" s="552"/>
      <c r="C47" s="553"/>
      <c r="D47" s="552"/>
      <c r="E47" s="552"/>
      <c r="F47" s="568">
        <f>'Final Package Page 11-15'!E24</f>
        <v>0</v>
      </c>
      <c r="G47" s="561" t="e">
        <f>F47/E36</f>
        <v>#DIV/0!</v>
      </c>
      <c r="H47" s="2254"/>
      <c r="I47" s="2255"/>
      <c r="J47" s="2255"/>
      <c r="K47" s="1116"/>
      <c r="L47" s="1116"/>
      <c r="M47" s="1116"/>
      <c r="N47" s="1116"/>
      <c r="O47" s="1116"/>
      <c r="P47" s="1072"/>
      <c r="Q47" s="1072"/>
      <c r="R47" s="1072"/>
      <c r="S47" s="1072"/>
      <c r="T47" s="1072"/>
      <c r="U47" s="1072"/>
      <c r="V47" s="1072"/>
      <c r="W47" s="1072"/>
      <c r="X47" s="1072"/>
      <c r="Y47" s="1072"/>
      <c r="Z47" s="1072"/>
      <c r="AA47" s="1072"/>
      <c r="AB47" s="1072"/>
    </row>
    <row r="48" spans="1:28" s="549" customFormat="1" ht="18.75" customHeight="1" thickBot="1">
      <c r="A48" s="570" t="str">
        <f>IF(F48&lt;0,"OVER", "UNDER")</f>
        <v>UNDER</v>
      </c>
      <c r="B48" s="571" t="s">
        <v>1063</v>
      </c>
      <c r="C48" s="572"/>
      <c r="D48" s="571"/>
      <c r="E48" s="573"/>
      <c r="F48" s="574">
        <f>F46-F47</f>
        <v>0</v>
      </c>
      <c r="G48" s="575" t="e">
        <f>F48/F46</f>
        <v>#DIV/0!</v>
      </c>
      <c r="H48" s="2254"/>
      <c r="I48" s="2255"/>
      <c r="J48" s="2255"/>
      <c r="K48" s="1116"/>
      <c r="L48" s="1116"/>
      <c r="M48" s="1116"/>
      <c r="N48" s="1116"/>
      <c r="O48" s="1116"/>
      <c r="P48" s="1072"/>
      <c r="Q48" s="1072"/>
      <c r="R48" s="1072"/>
      <c r="S48" s="1072"/>
      <c r="T48" s="1072"/>
      <c r="U48" s="1072"/>
      <c r="V48" s="1072"/>
      <c r="W48" s="1072"/>
      <c r="X48" s="1072"/>
      <c r="Y48" s="1072"/>
      <c r="Z48" s="1072"/>
      <c r="AA48" s="1072"/>
      <c r="AB48" s="1072"/>
    </row>
    <row r="49" spans="1:28" s="549" customFormat="1" ht="12.75" customHeight="1">
      <c r="A49" s="22"/>
      <c r="B49" s="552"/>
      <c r="C49" s="553"/>
      <c r="D49" s="552"/>
      <c r="E49" s="552"/>
      <c r="F49" s="568"/>
      <c r="G49" s="562"/>
      <c r="H49" s="562"/>
      <c r="K49" s="1116"/>
      <c r="L49" s="1116"/>
      <c r="M49" s="1116"/>
      <c r="N49" s="1116"/>
      <c r="O49" s="1116"/>
      <c r="P49" s="1072"/>
      <c r="Q49" s="1072"/>
      <c r="R49" s="1072"/>
      <c r="S49" s="1072"/>
      <c r="T49" s="1072"/>
      <c r="U49" s="1072"/>
      <c r="V49" s="1072"/>
      <c r="W49" s="1072"/>
      <c r="X49" s="1072"/>
      <c r="Y49" s="1072"/>
      <c r="Z49" s="1072"/>
      <c r="AA49" s="1072"/>
      <c r="AB49" s="1072"/>
    </row>
    <row r="50" spans="1:28" s="549" customFormat="1" ht="12.75" customHeight="1" thickBot="1">
      <c r="A50" s="63"/>
      <c r="B50" s="781"/>
      <c r="C50" s="781"/>
      <c r="D50" s="781"/>
      <c r="E50" s="781"/>
      <c r="F50" s="782"/>
      <c r="G50" s="783"/>
      <c r="H50" s="783"/>
      <c r="I50" s="784"/>
      <c r="J50" s="784"/>
      <c r="K50" s="1116"/>
      <c r="L50" s="1116"/>
      <c r="M50" s="1116"/>
      <c r="N50" s="1116"/>
      <c r="O50" s="1116"/>
      <c r="P50" s="1072"/>
      <c r="Q50" s="1072"/>
      <c r="R50" s="1072"/>
      <c r="S50" s="1072"/>
      <c r="T50" s="1072"/>
      <c r="U50" s="1072"/>
      <c r="V50" s="1072"/>
      <c r="W50" s="1072"/>
      <c r="X50" s="1072"/>
      <c r="Y50" s="1072"/>
      <c r="Z50" s="1072"/>
      <c r="AA50" s="1072"/>
      <c r="AB50" s="1072"/>
    </row>
    <row r="51" spans="1:28" ht="15.75">
      <c r="A51" s="2022" t="s">
        <v>2055</v>
      </c>
      <c r="B51" s="2023"/>
      <c r="C51" s="2023"/>
      <c r="D51" s="2023"/>
      <c r="E51" s="2023"/>
      <c r="F51" s="2023"/>
      <c r="G51" s="2024"/>
      <c r="H51" s="552"/>
      <c r="I51" s="576"/>
      <c r="K51" s="22"/>
      <c r="L51" s="22"/>
      <c r="M51" s="22"/>
      <c r="N51" s="22"/>
      <c r="O51" s="22"/>
      <c r="P51" s="22"/>
      <c r="Q51" s="22"/>
      <c r="R51" s="22"/>
      <c r="S51" s="22"/>
      <c r="T51" s="22"/>
      <c r="U51" s="22"/>
      <c r="V51" s="22"/>
      <c r="W51" s="22"/>
      <c r="X51" s="22"/>
      <c r="Y51" s="22"/>
      <c r="Z51" s="22"/>
      <c r="AA51" s="22"/>
      <c r="AB51" s="22"/>
    </row>
    <row r="52" spans="1:28" ht="12.95" customHeight="1">
      <c r="A52" s="1166" t="s">
        <v>343</v>
      </c>
      <c r="B52" s="182"/>
      <c r="C52" s="387"/>
      <c r="D52" s="182"/>
      <c r="E52" s="40"/>
      <c r="F52" s="40"/>
      <c r="G52" s="577"/>
      <c r="H52" s="578"/>
      <c r="K52" s="22"/>
      <c r="L52" s="22"/>
      <c r="M52" s="22"/>
      <c r="N52" s="22"/>
      <c r="O52" s="22"/>
      <c r="P52" s="22"/>
      <c r="Q52" s="22"/>
      <c r="R52" s="22"/>
      <c r="S52" s="22"/>
      <c r="T52" s="22"/>
      <c r="U52" s="22"/>
      <c r="V52" s="22"/>
      <c r="W52" s="22"/>
      <c r="X52" s="22"/>
      <c r="Y52" s="22"/>
      <c r="Z52" s="22"/>
      <c r="AA52" s="22"/>
      <c r="AB52" s="22"/>
    </row>
    <row r="53" spans="1:28" ht="12.95" customHeight="1">
      <c r="A53" s="563" t="s">
        <v>2056</v>
      </c>
      <c r="B53" s="40"/>
      <c r="C53" s="387"/>
      <c r="D53" s="40"/>
      <c r="E53" s="579"/>
      <c r="F53" s="580">
        <f>IF(F40&lt;0,'Final Package Page 11-15'!D113+F40,'Final Package Page 11-15'!D113)+IF(F44&lt;0,F44,0)+IF(F48&lt;0,F48,0)</f>
        <v>0</v>
      </c>
      <c r="G53" s="577"/>
      <c r="H53" s="578"/>
      <c r="K53" s="22"/>
      <c r="L53" s="22"/>
      <c r="M53" s="22"/>
      <c r="N53" s="22"/>
      <c r="O53" s="22"/>
      <c r="P53" s="22"/>
      <c r="Q53" s="22"/>
      <c r="R53" s="22"/>
      <c r="S53" s="22"/>
      <c r="T53" s="22"/>
      <c r="U53" s="22"/>
      <c r="V53" s="22"/>
      <c r="W53" s="22"/>
      <c r="X53" s="22"/>
      <c r="Y53" s="22"/>
      <c r="Z53" s="22"/>
      <c r="AA53" s="22"/>
      <c r="AB53" s="22"/>
    </row>
    <row r="54" spans="1:28" ht="12.95" customHeight="1">
      <c r="A54" s="581" t="s">
        <v>1826</v>
      </c>
      <c r="B54" s="40"/>
      <c r="C54" s="387"/>
      <c r="D54" s="40"/>
      <c r="E54" s="579"/>
      <c r="F54" s="582"/>
      <c r="G54" s="577"/>
      <c r="H54" s="578"/>
      <c r="K54" s="22"/>
      <c r="L54" s="22"/>
      <c r="M54" s="22"/>
      <c r="N54" s="22"/>
      <c r="O54" s="22"/>
      <c r="P54" s="22"/>
      <c r="Q54" s="22"/>
      <c r="R54" s="22"/>
      <c r="S54" s="22"/>
      <c r="T54" s="22"/>
      <c r="U54" s="22"/>
      <c r="V54" s="22"/>
      <c r="W54" s="22"/>
      <c r="X54" s="22"/>
      <c r="Y54" s="22"/>
      <c r="Z54" s="22"/>
      <c r="AA54" s="22"/>
      <c r="AB54" s="22"/>
    </row>
    <row r="55" spans="1:28" ht="12.95" customHeight="1">
      <c r="A55" s="581" t="s">
        <v>2057</v>
      </c>
      <c r="B55" s="40"/>
      <c r="C55" s="387"/>
      <c r="D55" s="40"/>
      <c r="E55" s="579">
        <f>'Final Package Page 11-15'!D7+'Final Package Page 11-15'!D8+'Final Package Page 11-15'!D15</f>
        <v>0</v>
      </c>
      <c r="F55" s="582"/>
      <c r="G55" s="577"/>
      <c r="H55" s="578"/>
      <c r="K55" s="22"/>
      <c r="L55" s="22"/>
      <c r="M55" s="22"/>
      <c r="N55" s="22"/>
      <c r="O55" s="22"/>
      <c r="P55" s="22"/>
      <c r="Q55" s="22"/>
      <c r="R55" s="22"/>
      <c r="S55" s="22"/>
      <c r="T55" s="22"/>
      <c r="U55" s="22"/>
      <c r="V55" s="22"/>
      <c r="W55" s="22"/>
      <c r="X55" s="22"/>
      <c r="Y55" s="22"/>
      <c r="Z55" s="22"/>
      <c r="AA55" s="22"/>
      <c r="AB55" s="22"/>
    </row>
    <row r="56" spans="1:28" ht="12.95" customHeight="1">
      <c r="A56" s="581" t="s">
        <v>2058</v>
      </c>
      <c r="B56" s="40"/>
      <c r="C56" s="387"/>
      <c r="D56" s="40"/>
      <c r="E56" s="579">
        <f>'Final Package Page 11-15'!D37++'Final Package Page 11-15'!D81+'Final Package Page 11-15'!D99</f>
        <v>0</v>
      </c>
      <c r="F56" s="582"/>
      <c r="G56" s="577"/>
      <c r="H56" s="578"/>
      <c r="K56" s="22"/>
      <c r="L56" s="22"/>
      <c r="M56" s="22"/>
      <c r="N56" s="22"/>
      <c r="O56" s="22"/>
      <c r="P56" s="22"/>
      <c r="Q56" s="22"/>
      <c r="R56" s="22"/>
      <c r="S56" s="22"/>
      <c r="T56" s="22"/>
      <c r="U56" s="22"/>
      <c r="V56" s="22"/>
      <c r="W56" s="22"/>
      <c r="X56" s="22"/>
      <c r="Y56" s="22"/>
      <c r="Z56" s="22"/>
      <c r="AA56" s="22"/>
      <c r="AB56" s="22"/>
    </row>
    <row r="57" spans="1:28" ht="12.95" customHeight="1">
      <c r="A57" s="581" t="s">
        <v>2059</v>
      </c>
      <c r="B57" s="40"/>
      <c r="C57" s="387"/>
      <c r="D57" s="40"/>
      <c r="E57" s="579">
        <f>'Final Package Page 11-15'!D92+'Final Package Page 11-15'!D109</f>
        <v>0</v>
      </c>
      <c r="F57" s="582"/>
      <c r="G57" s="577"/>
      <c r="H57" s="578"/>
      <c r="K57" s="22"/>
      <c r="L57" s="22"/>
      <c r="M57" s="22"/>
      <c r="N57" s="22"/>
      <c r="O57" s="22"/>
      <c r="P57" s="22"/>
      <c r="Q57" s="22"/>
      <c r="R57" s="22"/>
      <c r="S57" s="22"/>
      <c r="T57" s="22"/>
      <c r="U57" s="22"/>
      <c r="V57" s="22"/>
      <c r="W57" s="22"/>
      <c r="X57" s="22"/>
      <c r="Y57" s="22"/>
      <c r="Z57" s="22"/>
      <c r="AA57" s="22"/>
      <c r="AB57" s="22"/>
    </row>
    <row r="58" spans="1:28" ht="12.95" customHeight="1">
      <c r="A58" s="563"/>
      <c r="B58" s="40"/>
      <c r="C58" s="387"/>
      <c r="D58" s="40"/>
      <c r="E58" s="579"/>
      <c r="F58" s="583">
        <f>-SUM(E55:E57)</f>
        <v>0</v>
      </c>
      <c r="G58" s="577"/>
      <c r="H58" s="578"/>
      <c r="K58" s="22"/>
      <c r="L58" s="22"/>
      <c r="M58" s="22"/>
      <c r="N58" s="22"/>
      <c r="O58" s="22"/>
      <c r="P58" s="22"/>
      <c r="Q58" s="22"/>
      <c r="R58" s="22"/>
      <c r="S58" s="22"/>
      <c r="T58" s="22"/>
      <c r="U58" s="22"/>
      <c r="V58" s="22"/>
      <c r="W58" s="22"/>
      <c r="X58" s="22"/>
      <c r="Y58" s="22"/>
      <c r="Z58" s="22"/>
      <c r="AA58" s="22"/>
      <c r="AB58" s="22"/>
    </row>
    <row r="59" spans="1:28" ht="12.95" customHeight="1">
      <c r="A59" s="563"/>
      <c r="B59" s="40"/>
      <c r="C59" s="387"/>
      <c r="D59" s="40"/>
      <c r="E59" s="579"/>
      <c r="F59" s="584"/>
      <c r="G59" s="577"/>
      <c r="H59" s="578"/>
      <c r="K59" s="22"/>
      <c r="L59" s="22"/>
      <c r="M59" s="22"/>
      <c r="N59" s="22"/>
      <c r="O59" s="22"/>
      <c r="P59" s="22"/>
      <c r="Q59" s="22"/>
      <c r="R59" s="22"/>
      <c r="S59" s="22"/>
      <c r="T59" s="22"/>
      <c r="U59" s="22"/>
      <c r="V59" s="22"/>
      <c r="W59" s="22"/>
      <c r="X59" s="22"/>
      <c r="Y59" s="22"/>
      <c r="Z59" s="22"/>
      <c r="AA59" s="22"/>
      <c r="AB59" s="22"/>
    </row>
    <row r="60" spans="1:28" ht="12.95" customHeight="1">
      <c r="A60" s="563"/>
      <c r="B60" s="585" t="s">
        <v>2060</v>
      </c>
      <c r="C60" s="586"/>
      <c r="D60" s="68"/>
      <c r="E60" s="587"/>
      <c r="F60" s="588">
        <f>F53+F58</f>
        <v>0</v>
      </c>
      <c r="G60" s="577"/>
      <c r="H60" s="578"/>
      <c r="K60" s="22"/>
      <c r="L60" s="22"/>
      <c r="M60" s="22"/>
      <c r="N60" s="22"/>
      <c r="O60" s="22"/>
      <c r="P60" s="22"/>
      <c r="Q60" s="22"/>
      <c r="R60" s="22"/>
      <c r="S60" s="22"/>
      <c r="T60" s="22"/>
      <c r="U60" s="22"/>
      <c r="V60" s="22"/>
      <c r="W60" s="22"/>
      <c r="X60" s="22"/>
      <c r="Y60" s="22"/>
      <c r="Z60" s="22"/>
      <c r="AA60" s="22"/>
      <c r="AB60" s="22"/>
    </row>
    <row r="61" spans="1:28" ht="12.95" customHeight="1">
      <c r="A61" s="563"/>
      <c r="B61" s="40"/>
      <c r="C61" s="387"/>
      <c r="D61" s="40"/>
      <c r="E61" s="579"/>
      <c r="F61" s="584"/>
      <c r="G61" s="577"/>
      <c r="H61" s="578"/>
      <c r="K61" s="22"/>
      <c r="L61" s="22"/>
      <c r="M61" s="22"/>
      <c r="N61" s="22"/>
      <c r="O61" s="22"/>
      <c r="P61" s="22"/>
      <c r="Q61" s="22"/>
      <c r="R61" s="22"/>
      <c r="S61" s="22"/>
      <c r="T61" s="22"/>
      <c r="U61" s="22"/>
      <c r="V61" s="22"/>
      <c r="W61" s="22"/>
      <c r="X61" s="22"/>
      <c r="Y61" s="22"/>
      <c r="Z61" s="22"/>
      <c r="AA61" s="22"/>
      <c r="AB61" s="22"/>
    </row>
    <row r="62" spans="1:28" ht="12.95" customHeight="1">
      <c r="A62" s="563"/>
      <c r="B62" s="40" t="s">
        <v>345</v>
      </c>
      <c r="C62" s="387"/>
      <c r="D62" s="40"/>
      <c r="E62" s="579"/>
      <c r="F62" s="1167">
        <f>ROUND(F60*0.15,0)</f>
        <v>0</v>
      </c>
      <c r="G62" s="589">
        <v>0.15</v>
      </c>
      <c r="H62" s="590"/>
      <c r="K62" s="22"/>
      <c r="L62" s="22"/>
      <c r="M62" s="22"/>
      <c r="N62" s="22"/>
      <c r="O62" s="22"/>
      <c r="P62" s="22"/>
      <c r="Q62" s="22"/>
      <c r="R62" s="22"/>
      <c r="S62" s="22"/>
      <c r="T62" s="22"/>
      <c r="U62" s="22"/>
      <c r="V62" s="22"/>
      <c r="W62" s="22"/>
      <c r="X62" s="22"/>
      <c r="Y62" s="22"/>
      <c r="Z62" s="22"/>
      <c r="AA62" s="22"/>
      <c r="AB62" s="22"/>
    </row>
    <row r="63" spans="1:28" ht="12.95" customHeight="1">
      <c r="A63" s="563"/>
      <c r="B63" s="182" t="s">
        <v>2061</v>
      </c>
      <c r="C63" s="387"/>
      <c r="D63" s="182"/>
      <c r="E63" s="579"/>
      <c r="F63" s="582"/>
      <c r="G63" s="577"/>
      <c r="H63" s="578"/>
      <c r="K63" s="22"/>
      <c r="L63" s="22"/>
      <c r="M63" s="22"/>
      <c r="N63" s="22"/>
      <c r="O63" s="22"/>
      <c r="P63" s="22"/>
      <c r="Q63" s="22"/>
      <c r="R63" s="22"/>
      <c r="S63" s="22"/>
      <c r="T63" s="22"/>
      <c r="U63" s="22"/>
      <c r="V63" s="22"/>
      <c r="W63" s="22"/>
      <c r="X63" s="22"/>
      <c r="Y63" s="22"/>
      <c r="Z63" s="22"/>
      <c r="AA63" s="22"/>
      <c r="AB63" s="22"/>
    </row>
    <row r="64" spans="1:28" ht="12.95" customHeight="1">
      <c r="A64" s="563"/>
      <c r="B64" s="182"/>
      <c r="C64" s="387"/>
      <c r="D64" s="182"/>
      <c r="E64" s="579"/>
      <c r="F64" s="582"/>
      <c r="G64" s="577"/>
      <c r="H64" s="578"/>
      <c r="K64" s="22"/>
      <c r="L64" s="22"/>
      <c r="M64" s="22"/>
      <c r="N64" s="22"/>
      <c r="O64" s="22"/>
      <c r="P64" s="22"/>
      <c r="Q64" s="22"/>
      <c r="R64" s="22"/>
      <c r="S64" s="22"/>
      <c r="T64" s="22"/>
      <c r="U64" s="22"/>
      <c r="V64" s="22"/>
      <c r="W64" s="22"/>
      <c r="X64" s="22"/>
      <c r="Y64" s="22"/>
      <c r="Z64" s="22"/>
      <c r="AA64" s="22"/>
      <c r="AB64" s="22"/>
    </row>
    <row r="65" spans="1:28" ht="12.95" customHeight="1">
      <c r="A65" s="1166" t="s">
        <v>348</v>
      </c>
      <c r="B65" s="182"/>
      <c r="C65" s="387"/>
      <c r="D65" s="182"/>
      <c r="E65" s="579"/>
      <c r="F65" s="582"/>
      <c r="G65" s="577"/>
      <c r="H65" s="578"/>
      <c r="K65" s="22"/>
      <c r="L65" s="22"/>
      <c r="M65" s="22"/>
      <c r="N65" s="22"/>
      <c r="O65" s="22"/>
      <c r="P65" s="22"/>
      <c r="Q65" s="22"/>
      <c r="R65" s="22"/>
      <c r="S65" s="22"/>
      <c r="T65" s="22"/>
      <c r="U65" s="22"/>
      <c r="V65" s="22"/>
      <c r="W65" s="22"/>
      <c r="X65" s="22"/>
      <c r="Y65" s="22"/>
      <c r="Z65" s="22"/>
      <c r="AA65" s="22"/>
      <c r="AB65" s="22"/>
    </row>
    <row r="66" spans="1:28" ht="12.95" customHeight="1">
      <c r="A66" s="563" t="s">
        <v>340</v>
      </c>
      <c r="B66" s="40"/>
      <c r="C66" s="387"/>
      <c r="D66" s="683">
        <f>'Final Package Page 8'!C31</f>
        <v>0</v>
      </c>
      <c r="E66" s="1169">
        <f>IF(D66&gt;36,0,IF(D66&gt;24,5%,IF(D66&gt;12,10%,IF(D66&gt;0,15%,0))))</f>
        <v>0</v>
      </c>
      <c r="F66" s="604" t="s">
        <v>341</v>
      </c>
      <c r="G66" s="593"/>
      <c r="H66" s="578"/>
      <c r="K66" s="22"/>
      <c r="L66" s="22"/>
      <c r="M66" s="22"/>
      <c r="N66" s="22"/>
      <c r="O66" s="22"/>
      <c r="P66" s="22"/>
      <c r="Q66" s="22"/>
      <c r="R66" s="22"/>
      <c r="S66" s="22"/>
      <c r="T66" s="22"/>
      <c r="U66" s="22"/>
      <c r="V66" s="22"/>
      <c r="W66" s="22"/>
      <c r="X66" s="22"/>
      <c r="Y66" s="22"/>
      <c r="Z66" s="22"/>
      <c r="AA66" s="22"/>
      <c r="AB66" s="22"/>
    </row>
    <row r="67" spans="1:28" ht="12.95" customHeight="1">
      <c r="A67" s="563" t="s">
        <v>342</v>
      </c>
      <c r="B67" s="40"/>
      <c r="C67" s="387"/>
      <c r="D67" s="683"/>
      <c r="E67" s="580">
        <f>'Final Package Page 11-15'!D8</f>
        <v>0</v>
      </c>
      <c r="F67" s="604"/>
      <c r="G67" s="593"/>
      <c r="H67" s="578"/>
      <c r="K67" s="22"/>
      <c r="L67" s="22"/>
      <c r="M67" s="22"/>
      <c r="N67" s="22"/>
      <c r="O67" s="22"/>
      <c r="P67" s="22"/>
      <c r="Q67" s="22"/>
      <c r="R67" s="22"/>
      <c r="S67" s="22"/>
      <c r="T67" s="22"/>
      <c r="U67" s="22"/>
      <c r="V67" s="22"/>
      <c r="W67" s="22"/>
      <c r="X67" s="22"/>
      <c r="Y67" s="22"/>
      <c r="Z67" s="22"/>
      <c r="AA67" s="22"/>
      <c r="AB67" s="22"/>
    </row>
    <row r="68" spans="1:28" ht="12.95" customHeight="1">
      <c r="A68" s="563"/>
      <c r="B68" s="40" t="s">
        <v>344</v>
      </c>
      <c r="C68" s="387"/>
      <c r="D68" s="683"/>
      <c r="E68" s="1169"/>
      <c r="F68" s="1168">
        <f>E67*E66</f>
        <v>0</v>
      </c>
      <c r="G68" s="593"/>
      <c r="H68" s="578"/>
      <c r="K68" s="22"/>
      <c r="L68" s="22"/>
      <c r="M68" s="22"/>
      <c r="N68" s="22"/>
      <c r="O68" s="22"/>
      <c r="P68" s="22"/>
      <c r="Q68" s="22"/>
      <c r="R68" s="22"/>
      <c r="S68" s="22"/>
      <c r="T68" s="22"/>
      <c r="U68" s="22"/>
      <c r="V68" s="22"/>
      <c r="W68" s="22"/>
      <c r="X68" s="22"/>
      <c r="Y68" s="22"/>
      <c r="Z68" s="22"/>
      <c r="AA68" s="22"/>
      <c r="AB68" s="22"/>
    </row>
    <row r="69" spans="1:28" ht="12.95" customHeight="1">
      <c r="A69" s="563"/>
      <c r="B69" s="40"/>
      <c r="C69" s="387"/>
      <c r="D69" s="683"/>
      <c r="E69" s="1169"/>
      <c r="F69" s="1168"/>
      <c r="G69" s="593"/>
      <c r="H69" s="578"/>
      <c r="K69" s="22"/>
      <c r="L69" s="22"/>
      <c r="M69" s="22"/>
      <c r="N69" s="22"/>
      <c r="O69" s="22"/>
      <c r="P69" s="22"/>
      <c r="Q69" s="22"/>
      <c r="R69" s="22"/>
      <c r="S69" s="22"/>
      <c r="T69" s="22"/>
      <c r="U69" s="22"/>
      <c r="V69" s="22"/>
      <c r="W69" s="22"/>
      <c r="X69" s="22"/>
      <c r="Y69" s="22"/>
      <c r="Z69" s="22"/>
      <c r="AA69" s="22"/>
      <c r="AB69" s="22"/>
    </row>
    <row r="70" spans="1:28" ht="12.95" customHeight="1">
      <c r="A70" s="1166" t="s">
        <v>347</v>
      </c>
      <c r="C70" s="387"/>
      <c r="D70" s="683"/>
      <c r="E70" s="1169"/>
      <c r="F70" s="1168">
        <f>IF(F62+F68&lt;1000000,F62+F68,1000000)</f>
        <v>0</v>
      </c>
      <c r="G70" s="593"/>
      <c r="H70" s="578"/>
      <c r="K70" s="22"/>
      <c r="L70" s="22"/>
      <c r="M70" s="22"/>
      <c r="N70" s="22"/>
      <c r="O70" s="22"/>
      <c r="P70" s="22"/>
      <c r="Q70" s="22"/>
      <c r="R70" s="22"/>
      <c r="S70" s="22"/>
      <c r="T70" s="22"/>
      <c r="U70" s="22"/>
      <c r="V70" s="22"/>
      <c r="W70" s="22"/>
      <c r="X70" s="22"/>
      <c r="Y70" s="22"/>
      <c r="Z70" s="22"/>
      <c r="AA70" s="22"/>
      <c r="AB70" s="22"/>
    </row>
    <row r="71" spans="1:28" ht="12.95" customHeight="1">
      <c r="A71" s="563"/>
      <c r="B71" s="40"/>
      <c r="C71" s="387"/>
      <c r="D71" s="683"/>
      <c r="E71" s="1169"/>
      <c r="F71" s="1168"/>
      <c r="G71" s="593"/>
      <c r="H71" s="578"/>
      <c r="K71" s="22"/>
      <c r="L71" s="22"/>
      <c r="M71" s="22"/>
      <c r="N71" s="22"/>
      <c r="O71" s="22"/>
      <c r="P71" s="22"/>
      <c r="Q71" s="22"/>
      <c r="R71" s="22"/>
      <c r="S71" s="22"/>
      <c r="T71" s="22"/>
      <c r="U71" s="22"/>
      <c r="V71" s="22"/>
      <c r="W71" s="22"/>
      <c r="X71" s="22"/>
      <c r="Y71" s="22"/>
      <c r="Z71" s="22"/>
      <c r="AA71" s="22"/>
      <c r="AB71" s="22"/>
    </row>
    <row r="72" spans="1:28" ht="12.95" customHeight="1">
      <c r="A72" s="563" t="s">
        <v>2062</v>
      </c>
      <c r="B72" s="40"/>
      <c r="C72" s="387"/>
      <c r="D72" s="40"/>
      <c r="E72" s="579">
        <f>'Final Package Page 11-15'!D99</f>
        <v>0</v>
      </c>
      <c r="F72" s="582"/>
      <c r="G72" s="577"/>
      <c r="H72" s="578"/>
      <c r="I72" s="591"/>
      <c r="K72" s="22"/>
      <c r="L72" s="22"/>
      <c r="M72" s="22"/>
      <c r="N72" s="22"/>
      <c r="O72" s="22"/>
      <c r="P72" s="22"/>
      <c r="Q72" s="22"/>
      <c r="R72" s="22"/>
      <c r="S72" s="22"/>
      <c r="T72" s="22"/>
      <c r="U72" s="22"/>
      <c r="V72" s="22"/>
      <c r="W72" s="22"/>
      <c r="X72" s="22"/>
      <c r="Y72" s="22"/>
      <c r="Z72" s="22"/>
      <c r="AA72" s="22"/>
      <c r="AB72" s="22"/>
    </row>
    <row r="73" spans="1:28" ht="12.95" customHeight="1">
      <c r="A73" s="563" t="s">
        <v>2063</v>
      </c>
      <c r="B73" s="40"/>
      <c r="C73" s="387"/>
      <c r="D73" s="40"/>
      <c r="E73" s="579">
        <f>'Final Package Page 11-15'!D37+'Final Package Page 11-15'!D81</f>
        <v>0</v>
      </c>
      <c r="F73" s="584"/>
      <c r="G73" s="577"/>
      <c r="H73" s="578"/>
      <c r="I73" s="241"/>
      <c r="K73" s="22"/>
      <c r="L73" s="22"/>
      <c r="M73" s="22"/>
      <c r="N73" s="22"/>
      <c r="O73" s="22"/>
      <c r="P73" s="22"/>
      <c r="Q73" s="22"/>
      <c r="R73" s="22"/>
      <c r="S73" s="22"/>
      <c r="T73" s="22"/>
      <c r="U73" s="22"/>
      <c r="V73" s="22"/>
      <c r="W73" s="22"/>
      <c r="X73" s="22"/>
      <c r="Y73" s="22"/>
      <c r="Z73" s="22"/>
      <c r="AA73" s="22"/>
      <c r="AB73" s="22"/>
    </row>
    <row r="74" spans="1:28" ht="12.95" customHeight="1">
      <c r="A74" s="563"/>
      <c r="B74" s="40" t="s">
        <v>346</v>
      </c>
      <c r="C74" s="387"/>
      <c r="D74" s="40"/>
      <c r="E74" s="40"/>
      <c r="F74" s="592">
        <f>SUM(E72:E73)</f>
        <v>0</v>
      </c>
      <c r="G74" s="593"/>
      <c r="H74" s="2256" t="s">
        <v>457</v>
      </c>
      <c r="I74" s="2255"/>
      <c r="J74" s="2255"/>
      <c r="K74" s="22"/>
      <c r="L74" s="22"/>
      <c r="M74" s="22"/>
      <c r="N74" s="22"/>
      <c r="O74" s="22"/>
      <c r="P74" s="22"/>
      <c r="Q74" s="22"/>
      <c r="R74" s="22"/>
      <c r="S74" s="22"/>
      <c r="T74" s="22"/>
      <c r="U74" s="22"/>
      <c r="V74" s="22"/>
      <c r="W74" s="22"/>
      <c r="X74" s="22"/>
      <c r="Y74" s="22"/>
      <c r="Z74" s="22"/>
      <c r="AA74" s="22"/>
      <c r="AB74" s="22"/>
    </row>
    <row r="75" spans="1:28" ht="12.95" customHeight="1">
      <c r="A75" s="563"/>
      <c r="B75" s="40"/>
      <c r="C75" s="387"/>
      <c r="D75" s="40"/>
      <c r="E75" s="40"/>
      <c r="F75" s="582"/>
      <c r="G75" s="577"/>
      <c r="H75" s="2256"/>
      <c r="I75" s="2255"/>
      <c r="J75" s="2255"/>
      <c r="K75" s="22"/>
      <c r="L75" s="22"/>
      <c r="M75" s="22"/>
      <c r="N75" s="22"/>
      <c r="O75" s="22"/>
      <c r="P75" s="22"/>
      <c r="Q75" s="22"/>
      <c r="R75" s="22"/>
      <c r="S75" s="22"/>
      <c r="T75" s="22"/>
      <c r="U75" s="22"/>
      <c r="V75" s="22"/>
      <c r="W75" s="22"/>
      <c r="X75" s="22"/>
      <c r="Y75" s="22"/>
      <c r="Z75" s="22"/>
      <c r="AA75" s="22"/>
      <c r="AB75" s="22"/>
    </row>
    <row r="76" spans="1:28" ht="12.95" customHeight="1">
      <c r="A76" s="563"/>
      <c r="B76" s="40"/>
      <c r="C76" s="387"/>
      <c r="D76" s="40"/>
      <c r="E76" s="40"/>
      <c r="F76" s="40"/>
      <c r="G76" s="577"/>
      <c r="H76" s="2256"/>
      <c r="I76" s="2255"/>
      <c r="J76" s="2255"/>
      <c r="K76" s="22"/>
      <c r="L76" s="22"/>
      <c r="M76" s="22"/>
      <c r="N76" s="22"/>
      <c r="O76" s="22"/>
      <c r="P76" s="22"/>
      <c r="Q76" s="22"/>
      <c r="R76" s="22"/>
      <c r="S76" s="22"/>
      <c r="T76" s="22"/>
      <c r="U76" s="22"/>
      <c r="V76" s="22"/>
      <c r="W76" s="22"/>
      <c r="X76" s="22"/>
      <c r="Y76" s="22"/>
      <c r="Z76" s="22"/>
      <c r="AA76" s="22"/>
      <c r="AB76" s="22"/>
    </row>
    <row r="77" spans="1:28" ht="12.95" customHeight="1" thickBot="1">
      <c r="A77" s="595" t="str">
        <f>IF(F77&lt;0,"OVER","UNDER")</f>
        <v>UNDER</v>
      </c>
      <c r="B77" s="596" t="s">
        <v>1063</v>
      </c>
      <c r="C77" s="597"/>
      <c r="D77" s="596"/>
      <c r="E77" s="596"/>
      <c r="F77" s="598">
        <f>F70-F74</f>
        <v>0</v>
      </c>
      <c r="G77" s="599"/>
      <c r="H77" s="594"/>
      <c r="I77" s="591"/>
      <c r="K77" s="22"/>
      <c r="L77" s="22"/>
      <c r="M77" s="22"/>
      <c r="N77" s="22"/>
      <c r="O77" s="22"/>
      <c r="P77" s="22"/>
      <c r="Q77" s="22"/>
      <c r="R77" s="22"/>
      <c r="S77" s="22"/>
      <c r="T77" s="22"/>
      <c r="U77" s="22"/>
      <c r="V77" s="22"/>
      <c r="W77" s="22"/>
      <c r="X77" s="22"/>
      <c r="Y77" s="22"/>
      <c r="Z77" s="22"/>
      <c r="AA77" s="22"/>
      <c r="AB77" s="22"/>
    </row>
    <row r="78" spans="1:28" ht="12.95" customHeight="1">
      <c r="A78" s="40"/>
      <c r="B78" s="40"/>
      <c r="C78" s="387"/>
      <c r="D78" s="40"/>
      <c r="E78" s="40"/>
      <c r="F78" s="604"/>
      <c r="G78" s="664"/>
      <c r="H78" s="594"/>
      <c r="I78" s="591"/>
      <c r="P78" s="935"/>
      <c r="Q78" s="935"/>
      <c r="R78" s="935"/>
      <c r="S78" s="935"/>
      <c r="T78" s="935"/>
      <c r="U78" s="935"/>
      <c r="V78" s="935"/>
      <c r="W78" s="935"/>
      <c r="X78" s="935"/>
      <c r="Y78" s="935"/>
      <c r="Z78" s="935"/>
      <c r="AA78" s="935"/>
      <c r="AB78" s="935"/>
    </row>
    <row r="79" spans="1:28" ht="7.5" customHeight="1" thickBot="1">
      <c r="B79" s="241"/>
      <c r="D79" s="241"/>
      <c r="H79" s="600"/>
      <c r="P79" s="935"/>
      <c r="Q79" s="935"/>
      <c r="R79" s="935"/>
      <c r="S79" s="935"/>
      <c r="T79" s="935"/>
      <c r="U79" s="935"/>
      <c r="V79" s="935"/>
      <c r="W79" s="935"/>
      <c r="X79" s="935"/>
      <c r="Y79" s="935"/>
      <c r="Z79" s="935"/>
      <c r="AA79" s="935"/>
      <c r="AB79" s="935"/>
    </row>
    <row r="80" spans="1:28" ht="12.75" hidden="1" customHeight="1">
      <c r="B80" s="241"/>
      <c r="D80" s="241"/>
      <c r="H80" s="600"/>
      <c r="P80" s="935"/>
      <c r="Q80" s="935"/>
      <c r="R80" s="935"/>
      <c r="S80" s="935"/>
      <c r="T80" s="935"/>
      <c r="U80" s="935"/>
      <c r="V80" s="935"/>
      <c r="W80" s="935"/>
      <c r="X80" s="935"/>
      <c r="Y80" s="935"/>
      <c r="Z80" s="935"/>
      <c r="AA80" s="935"/>
      <c r="AB80" s="935"/>
    </row>
    <row r="81" spans="1:28" ht="15.75">
      <c r="A81" s="2054" t="s">
        <v>2064</v>
      </c>
      <c r="B81" s="2052"/>
      <c r="C81" s="2052"/>
      <c r="D81" s="2052"/>
      <c r="E81" s="2052"/>
      <c r="F81" s="2052"/>
      <c r="G81" s="2053"/>
      <c r="H81" s="601"/>
      <c r="P81" s="935"/>
      <c r="Q81" s="935"/>
      <c r="R81" s="935"/>
      <c r="S81" s="935"/>
      <c r="T81" s="935"/>
      <c r="U81" s="935"/>
      <c r="V81" s="935"/>
      <c r="W81" s="935"/>
      <c r="X81" s="935"/>
      <c r="Y81" s="935"/>
      <c r="Z81" s="935"/>
      <c r="AA81" s="935"/>
      <c r="AB81" s="935"/>
    </row>
    <row r="82" spans="1:28" ht="12.95" customHeight="1">
      <c r="A82" s="563"/>
      <c r="B82" s="40"/>
      <c r="C82" s="387"/>
      <c r="D82" s="40"/>
      <c r="E82" s="40"/>
      <c r="F82" s="40"/>
      <c r="G82" s="577"/>
      <c r="H82" s="578"/>
      <c r="P82" s="935"/>
      <c r="Q82" s="935"/>
      <c r="R82" s="935"/>
      <c r="S82" s="935"/>
      <c r="T82" s="935"/>
      <c r="U82" s="935"/>
      <c r="V82" s="935"/>
      <c r="W82" s="935"/>
      <c r="X82" s="935"/>
      <c r="Y82" s="935"/>
      <c r="Z82" s="935"/>
      <c r="AA82" s="935"/>
      <c r="AB82" s="935"/>
    </row>
    <row r="83" spans="1:28" ht="12.95" customHeight="1">
      <c r="A83" s="563" t="s">
        <v>2065</v>
      </c>
      <c r="B83" s="40"/>
      <c r="C83" s="387"/>
      <c r="D83" s="40"/>
      <c r="E83" s="579">
        <f>'Final Package Page 11-15'!E113</f>
        <v>0</v>
      </c>
      <c r="F83" s="40"/>
      <c r="G83" s="577"/>
      <c r="H83" s="578"/>
      <c r="P83" s="935"/>
      <c r="Q83" s="935"/>
      <c r="R83" s="935"/>
      <c r="S83" s="935"/>
      <c r="T83" s="935"/>
      <c r="U83" s="935"/>
      <c r="V83" s="935"/>
      <c r="W83" s="935"/>
      <c r="X83" s="935"/>
      <c r="Y83" s="935"/>
      <c r="Z83" s="935"/>
      <c r="AA83" s="935"/>
      <c r="AB83" s="935"/>
    </row>
    <row r="84" spans="1:28" ht="12.95" customHeight="1">
      <c r="A84" s="563" t="s">
        <v>2066</v>
      </c>
      <c r="B84" s="40"/>
      <c r="C84" s="387"/>
      <c r="D84" s="40"/>
      <c r="E84" s="579">
        <f>'Final Package Page 11-15'!E7</f>
        <v>0</v>
      </c>
      <c r="F84" s="40"/>
      <c r="G84" s="577"/>
      <c r="H84" s="578"/>
      <c r="P84" s="935"/>
      <c r="Q84" s="935"/>
      <c r="R84" s="935"/>
      <c r="S84" s="935"/>
      <c r="T84" s="935"/>
      <c r="U84" s="935"/>
      <c r="V84" s="935"/>
      <c r="W84" s="935"/>
      <c r="X84" s="935"/>
      <c r="Y84" s="935"/>
      <c r="Z84" s="935"/>
      <c r="AA84" s="935"/>
      <c r="AB84" s="935"/>
    </row>
    <row r="85" spans="1:28" ht="12.95" customHeight="1">
      <c r="A85" s="563"/>
      <c r="B85" s="40" t="s">
        <v>2067</v>
      </c>
      <c r="C85" s="387"/>
      <c r="D85" s="40"/>
      <c r="E85" s="602">
        <f>E83-E84</f>
        <v>0</v>
      </c>
      <c r="F85" s="182"/>
      <c r="G85" s="577"/>
      <c r="H85" s="578"/>
      <c r="P85" s="935"/>
      <c r="Q85" s="935"/>
      <c r="R85" s="935"/>
      <c r="S85" s="935"/>
      <c r="T85" s="935"/>
      <c r="U85" s="935"/>
      <c r="V85" s="935"/>
      <c r="W85" s="935"/>
      <c r="X85" s="935"/>
      <c r="Y85" s="935"/>
      <c r="Z85" s="935"/>
      <c r="AA85" s="935"/>
      <c r="AB85" s="935"/>
    </row>
    <row r="86" spans="1:28" ht="12.95" customHeight="1">
      <c r="A86" s="563"/>
      <c r="B86" s="40"/>
      <c r="C86" s="387"/>
      <c r="D86" s="40"/>
      <c r="E86" s="579"/>
      <c r="F86" s="40"/>
      <c r="G86" s="577"/>
      <c r="H86" s="578"/>
      <c r="P86" s="935"/>
      <c r="Q86" s="935"/>
      <c r="R86" s="935"/>
      <c r="S86" s="935"/>
      <c r="T86" s="935"/>
      <c r="U86" s="935"/>
      <c r="V86" s="935"/>
      <c r="W86" s="935"/>
      <c r="X86" s="935"/>
      <c r="Y86" s="935"/>
      <c r="Z86" s="935"/>
      <c r="AA86" s="935"/>
      <c r="AB86" s="935"/>
    </row>
    <row r="87" spans="1:28" ht="12.95" customHeight="1">
      <c r="A87" s="563"/>
      <c r="B87" s="40"/>
      <c r="C87" s="387"/>
      <c r="D87" s="40"/>
      <c r="E87" s="40"/>
      <c r="F87" s="40"/>
      <c r="G87" s="577"/>
      <c r="H87" s="578"/>
      <c r="P87" s="935"/>
      <c r="Q87" s="935"/>
      <c r="R87" s="935"/>
      <c r="S87" s="935"/>
      <c r="T87" s="935"/>
      <c r="U87" s="935"/>
      <c r="V87" s="935"/>
      <c r="W87" s="935"/>
      <c r="X87" s="935"/>
      <c r="Y87" s="935"/>
      <c r="Z87" s="935"/>
      <c r="AA87" s="935"/>
      <c r="AB87" s="935"/>
    </row>
    <row r="88" spans="1:28" ht="12.95" customHeight="1">
      <c r="A88" s="563" t="s">
        <v>2068</v>
      </c>
      <c r="B88" s="40"/>
      <c r="C88" s="387"/>
      <c r="D88" s="40"/>
      <c r="E88" s="603">
        <f>'Final Package Page 7'!K34</f>
        <v>0</v>
      </c>
      <c r="F88" s="40"/>
      <c r="G88" s="577"/>
      <c r="H88" s="578"/>
      <c r="P88" s="935"/>
      <c r="Q88" s="935"/>
      <c r="R88" s="935"/>
      <c r="S88" s="935"/>
      <c r="T88" s="935"/>
      <c r="U88" s="935"/>
      <c r="V88" s="935"/>
      <c r="W88" s="935"/>
      <c r="X88" s="935"/>
      <c r="Y88" s="935"/>
      <c r="Z88" s="935"/>
      <c r="AA88" s="935"/>
      <c r="AB88" s="935"/>
    </row>
    <row r="89" spans="1:28" ht="12.95" customHeight="1">
      <c r="A89" s="563"/>
      <c r="B89" s="40"/>
      <c r="C89" s="387"/>
      <c r="D89" s="40"/>
      <c r="E89" s="40"/>
      <c r="F89" s="604"/>
      <c r="G89" s="605" t="s">
        <v>2069</v>
      </c>
      <c r="H89" s="606"/>
      <c r="P89" s="935"/>
      <c r="Q89" s="935"/>
      <c r="R89" s="935"/>
      <c r="S89" s="935"/>
      <c r="T89" s="935"/>
      <c r="U89" s="935"/>
      <c r="V89" s="935"/>
      <c r="W89" s="935"/>
      <c r="X89" s="935"/>
      <c r="Y89" s="935"/>
      <c r="Z89" s="935"/>
      <c r="AA89" s="935"/>
      <c r="AB89" s="935"/>
    </row>
    <row r="90" spans="1:28" ht="12.95" customHeight="1">
      <c r="A90" s="563" t="s">
        <v>2070</v>
      </c>
      <c r="B90" s="40"/>
      <c r="C90" s="387"/>
      <c r="D90" s="40"/>
      <c r="E90" s="607"/>
      <c r="F90" s="608" t="e">
        <f>E83/E88</f>
        <v>#DIV/0!</v>
      </c>
      <c r="G90" s="609" t="s">
        <v>2071</v>
      </c>
      <c r="H90" s="215"/>
      <c r="P90" s="935"/>
      <c r="Q90" s="935"/>
      <c r="R90" s="935"/>
      <c r="S90" s="935"/>
      <c r="T90" s="935"/>
      <c r="U90" s="935"/>
      <c r="V90" s="935"/>
      <c r="W90" s="935"/>
      <c r="X90" s="935"/>
      <c r="Y90" s="935"/>
      <c r="Z90" s="935"/>
      <c r="AA90" s="935"/>
      <c r="AB90" s="935"/>
    </row>
    <row r="91" spans="1:28" ht="12.95" customHeight="1">
      <c r="A91" s="563" t="s">
        <v>2072</v>
      </c>
      <c r="B91" s="40"/>
      <c r="C91" s="387"/>
      <c r="D91" s="40"/>
      <c r="E91" s="607"/>
      <c r="F91" s="608" t="e">
        <f>E85/E88</f>
        <v>#DIV/0!</v>
      </c>
      <c r="G91" s="610" t="e">
        <f>(IF(F40&lt;0,E85+F40,E85)+IF(F44&lt;0,F44,0)+IF(F48&lt;0,F48,0)+IF(F70&lt;0,F70,0))/E88</f>
        <v>#DIV/0!</v>
      </c>
      <c r="H91" s="611"/>
      <c r="P91" s="935"/>
      <c r="Q91" s="935"/>
      <c r="R91" s="935"/>
      <c r="S91" s="935"/>
      <c r="T91" s="935"/>
      <c r="U91" s="935"/>
      <c r="V91" s="935"/>
      <c r="W91" s="935"/>
      <c r="X91" s="935"/>
      <c r="Y91" s="935"/>
      <c r="Z91" s="935"/>
      <c r="AA91" s="935"/>
      <c r="AB91" s="935"/>
    </row>
    <row r="92" spans="1:28" ht="12.95" customHeight="1">
      <c r="A92" s="563"/>
      <c r="B92" s="40"/>
      <c r="C92" s="387"/>
      <c r="D92" s="40"/>
      <c r="E92" s="40"/>
      <c r="F92" s="40"/>
      <c r="G92" s="577"/>
      <c r="H92" s="578"/>
      <c r="P92" s="935"/>
      <c r="Q92" s="935"/>
      <c r="R92" s="935"/>
      <c r="S92" s="935"/>
      <c r="T92" s="935"/>
      <c r="U92" s="935"/>
      <c r="V92" s="935"/>
      <c r="W92" s="935"/>
      <c r="X92" s="935"/>
      <c r="Y92" s="935"/>
      <c r="Z92" s="935"/>
      <c r="AA92" s="935"/>
      <c r="AB92" s="935"/>
    </row>
    <row r="93" spans="1:28" ht="12.95" customHeight="1" thickBot="1">
      <c r="A93" s="612" t="s">
        <v>2073</v>
      </c>
      <c r="B93" s="596"/>
      <c r="C93" s="597"/>
      <c r="D93" s="596"/>
      <c r="E93" s="596"/>
      <c r="F93" s="613">
        <f>'Final Package Page 11-15'!E7/'Final Package Page 7'!M4</f>
        <v>0</v>
      </c>
      <c r="G93" s="614"/>
      <c r="H93" s="578"/>
      <c r="P93" s="935"/>
      <c r="Q93" s="935"/>
      <c r="R93" s="935"/>
      <c r="S93" s="935"/>
      <c r="T93" s="935"/>
      <c r="U93" s="935"/>
      <c r="V93" s="935"/>
      <c r="W93" s="935"/>
      <c r="X93" s="935"/>
      <c r="Y93" s="935"/>
      <c r="Z93" s="935"/>
      <c r="AA93" s="935"/>
      <c r="AB93" s="935"/>
    </row>
    <row r="94" spans="1:28" ht="12" customHeight="1" thickBot="1">
      <c r="A94" s="615"/>
      <c r="B94" s="241"/>
      <c r="D94" s="241"/>
      <c r="F94" s="241"/>
      <c r="H94" s="600"/>
      <c r="I94" s="241"/>
      <c r="P94" s="935"/>
      <c r="Q94" s="935"/>
      <c r="R94" s="935"/>
      <c r="S94" s="935"/>
      <c r="T94" s="935"/>
      <c r="U94" s="935"/>
      <c r="V94" s="935"/>
      <c r="W94" s="935"/>
      <c r="X94" s="935"/>
      <c r="Y94" s="935"/>
      <c r="Z94" s="935"/>
      <c r="AA94" s="935"/>
      <c r="AB94" s="935"/>
    </row>
    <row r="95" spans="1:28" s="617" customFormat="1" ht="15.75">
      <c r="A95" s="2054" t="s">
        <v>2074</v>
      </c>
      <c r="B95" s="2052"/>
      <c r="C95" s="2052"/>
      <c r="D95" s="2052"/>
      <c r="E95" s="2052"/>
      <c r="F95" s="2052"/>
      <c r="G95" s="2053"/>
      <c r="H95" s="616"/>
      <c r="K95" s="1117"/>
      <c r="L95" s="1117"/>
      <c r="M95" s="1117"/>
      <c r="N95" s="1117"/>
      <c r="O95" s="1117"/>
      <c r="P95" s="1073"/>
      <c r="Q95" s="1073"/>
      <c r="R95" s="1073"/>
      <c r="S95" s="1073"/>
      <c r="T95" s="1073"/>
      <c r="U95" s="1073"/>
      <c r="V95" s="1073"/>
      <c r="W95" s="1073"/>
      <c r="X95" s="1073"/>
      <c r="Y95" s="1073"/>
      <c r="Z95" s="1073"/>
      <c r="AA95" s="1073"/>
      <c r="AB95" s="1073"/>
    </row>
    <row r="96" spans="1:28" ht="12.95" customHeight="1">
      <c r="A96" s="581" t="s">
        <v>2075</v>
      </c>
      <c r="B96" s="40"/>
      <c r="C96" s="387"/>
      <c r="D96" s="40"/>
      <c r="E96" s="40"/>
      <c r="F96" s="608" t="e">
        <f>('Final Package Page 10'!P82)/('Final Package Page 8'!C31+'Final Package Page 8'!C52)</f>
        <v>#DIV/0!</v>
      </c>
      <c r="G96" s="577"/>
      <c r="H96" s="578"/>
    </row>
    <row r="97" spans="1:10" ht="12.95" customHeight="1">
      <c r="A97" s="563" t="s">
        <v>1697</v>
      </c>
      <c r="B97" s="40"/>
      <c r="C97" s="387"/>
      <c r="D97" s="40"/>
      <c r="E97" s="40"/>
      <c r="F97" s="608" t="e">
        <f>'Final Package Page 10'!P85+'Final Package Page 10'!P86/('Final Package Page 8'!C31+'Final Package Page 8'!C52)</f>
        <v>#DIV/0!</v>
      </c>
      <c r="G97" s="577"/>
      <c r="H97" s="578"/>
    </row>
    <row r="98" spans="1:10" ht="12.95" customHeight="1">
      <c r="A98" s="569" t="s">
        <v>1698</v>
      </c>
      <c r="B98" s="219"/>
      <c r="C98" s="215"/>
      <c r="D98" s="219"/>
      <c r="E98" s="219"/>
      <c r="F98" s="732" t="e">
        <f>('Final Package Page 10'!P83)/('Final Package Page 8'!C31+'Final Package Page 8'!C52)</f>
        <v>#DIV/0!</v>
      </c>
      <c r="G98" s="577"/>
      <c r="H98" s="578"/>
    </row>
    <row r="99" spans="1:10" ht="12.95" customHeight="1">
      <c r="A99" s="569" t="s">
        <v>1699</v>
      </c>
      <c r="B99" s="219"/>
      <c r="C99" s="215"/>
      <c r="D99" s="219"/>
      <c r="E99" s="219"/>
      <c r="F99" s="732" t="e">
        <f>'Final Package Page 10'!P84/('Final Package Page 8'!C31+'Final Package Page 8'!C52)</f>
        <v>#DIV/0!</v>
      </c>
      <c r="G99" s="577"/>
      <c r="H99" s="578"/>
    </row>
    <row r="100" spans="1:10" ht="12.95" customHeight="1">
      <c r="A100" s="569" t="s">
        <v>679</v>
      </c>
      <c r="B100" s="219"/>
      <c r="C100" s="215"/>
      <c r="D100" s="219"/>
      <c r="E100" s="219"/>
      <c r="F100" s="732" t="e">
        <f>'Final Package Page 10'!P79/('Final Package Page 8'!C31+'Final Package Page 8'!C52)</f>
        <v>#DIV/0!</v>
      </c>
      <c r="G100" s="577"/>
      <c r="H100" s="578"/>
    </row>
    <row r="101" spans="1:10" ht="12.95" customHeight="1">
      <c r="A101" s="569" t="s">
        <v>695</v>
      </c>
      <c r="B101" s="219"/>
      <c r="C101" s="215"/>
      <c r="D101" s="219"/>
      <c r="E101" s="219"/>
      <c r="F101" s="732" t="e">
        <f>'Final Package Page 10'!P85/('Final Package Page 8'!C31+'Final Package Page 8'!C52)</f>
        <v>#DIV/0!</v>
      </c>
      <c r="G101" s="577"/>
      <c r="H101" s="578"/>
    </row>
    <row r="102" spans="1:10" ht="12.95" customHeight="1">
      <c r="A102" s="563" t="s">
        <v>206</v>
      </c>
      <c r="B102" s="40"/>
      <c r="C102" s="387"/>
      <c r="D102" s="40"/>
      <c r="E102" s="40"/>
      <c r="F102" s="1286" t="e">
        <f>SUM(F96:F100)</f>
        <v>#DIV/0!</v>
      </c>
      <c r="G102" s="605" t="s">
        <v>2069</v>
      </c>
      <c r="H102" s="606"/>
      <c r="I102" s="241" t="s">
        <v>716</v>
      </c>
    </row>
    <row r="103" spans="1:10" ht="12.95" customHeight="1">
      <c r="A103" s="563"/>
      <c r="B103" s="182"/>
      <c r="C103" s="387"/>
      <c r="D103" s="182"/>
      <c r="E103" s="40"/>
      <c r="F103" s="608"/>
      <c r="G103" s="609" t="s">
        <v>2071</v>
      </c>
      <c r="H103" s="215"/>
    </row>
    <row r="104" spans="1:10" ht="12.95" customHeight="1" thickBot="1">
      <c r="A104" s="595" t="s">
        <v>1700</v>
      </c>
      <c r="B104" s="596"/>
      <c r="C104" s="597"/>
      <c r="D104" s="596"/>
      <c r="E104" s="596"/>
      <c r="F104" s="618" t="e">
        <f>'Final Package Page 11-15'!E113/'Final Package Page 8'!C31+'Final Package Page 8'!C52</f>
        <v>#DIV/0!</v>
      </c>
      <c r="G104" s="619" t="e">
        <f>(IF(F40&lt;0,F40+'Final Package Page 11-15'!E113,'Final Package Page 11-15'!E113)+IF(F44&lt;0,F44,0)+IF(F48&lt;0,F48,0)+IF(F70&lt;0,F70,0))/('Final Package Page 8'!C31+'Final Package Page 8'!C52)</f>
        <v>#DIV/0!</v>
      </c>
      <c r="H104" s="620"/>
    </row>
    <row r="105" spans="1:10" ht="6" customHeight="1" thickBot="1">
      <c r="F105" s="621"/>
      <c r="H105" s="600"/>
    </row>
    <row r="106" spans="1:10" ht="15">
      <c r="A106" s="2051" t="s">
        <v>1701</v>
      </c>
      <c r="B106" s="2052"/>
      <c r="C106" s="2052"/>
      <c r="D106" s="2052"/>
      <c r="E106" s="2052"/>
      <c r="F106" s="2052"/>
      <c r="G106" s="2053"/>
      <c r="H106" s="2254" t="s">
        <v>458</v>
      </c>
      <c r="I106" s="2257"/>
      <c r="J106" s="2257"/>
    </row>
    <row r="107" spans="1:10" ht="12.95" customHeight="1">
      <c r="A107" s="563" t="s">
        <v>2306</v>
      </c>
      <c r="B107" s="40"/>
      <c r="C107" s="387"/>
      <c r="D107" s="40"/>
      <c r="E107" s="40"/>
      <c r="F107" s="608">
        <f>'Final Package Page 17'!H31</f>
        <v>0</v>
      </c>
      <c r="G107" s="577"/>
      <c r="H107" s="2258"/>
      <c r="I107" s="2257"/>
      <c r="J107" s="2257"/>
    </row>
    <row r="108" spans="1:10" ht="12.95" customHeight="1">
      <c r="A108" s="569" t="s">
        <v>2307</v>
      </c>
      <c r="B108" s="219"/>
      <c r="C108" s="215"/>
      <c r="D108" s="219"/>
      <c r="E108" s="219"/>
      <c r="F108" s="732"/>
      <c r="G108" s="741" t="e">
        <f>F7</f>
        <v>#DIV/0!</v>
      </c>
      <c r="H108" s="2258"/>
      <c r="I108" s="2257"/>
      <c r="J108" s="2257"/>
    </row>
    <row r="109" spans="1:10" ht="12.95" customHeight="1">
      <c r="A109" s="563" t="s">
        <v>2308</v>
      </c>
      <c r="B109" s="40"/>
      <c r="C109" s="387"/>
      <c r="D109" s="40"/>
      <c r="E109" s="40"/>
      <c r="F109" s="624"/>
      <c r="G109" s="623" t="e">
        <f>(F107/'Final Package Page 8'!C31+'Final Package Page 8'!C52)/12</f>
        <v>#DIV/0!</v>
      </c>
      <c r="H109" s="2258"/>
      <c r="I109" s="2257"/>
      <c r="J109" s="2257"/>
    </row>
    <row r="110" spans="1:10" ht="12.95" customHeight="1" thickBot="1">
      <c r="A110" s="595" t="e">
        <f>IF(G110&lt;0,"OVER","UNDER")</f>
        <v>#DIV/0!</v>
      </c>
      <c r="B110" s="596" t="s">
        <v>1063</v>
      </c>
      <c r="C110" s="597"/>
      <c r="D110" s="596"/>
      <c r="E110" s="596"/>
      <c r="F110" s="596"/>
      <c r="G110" s="625" t="e">
        <f>G108-G109</f>
        <v>#DIV/0!</v>
      </c>
      <c r="H110" s="2258"/>
      <c r="I110" s="2257"/>
      <c r="J110" s="2257"/>
    </row>
    <row r="111" spans="1:10" ht="12.95" customHeight="1">
      <c r="A111" s="40"/>
      <c r="B111" s="40"/>
      <c r="C111" s="387"/>
      <c r="D111" s="40"/>
      <c r="E111" s="40"/>
      <c r="F111" s="40"/>
      <c r="G111" s="580"/>
      <c r="H111" s="580"/>
      <c r="I111" s="544"/>
    </row>
    <row r="112" spans="1:10" ht="12.95" customHeight="1">
      <c r="A112" s="63"/>
      <c r="B112" s="781"/>
      <c r="C112" s="781"/>
      <c r="D112" s="781"/>
      <c r="E112" s="781"/>
      <c r="F112" s="782"/>
      <c r="G112" s="783"/>
      <c r="H112" s="783"/>
      <c r="I112" s="784"/>
      <c r="J112" s="784"/>
    </row>
    <row r="113" spans="1:9" ht="6" customHeight="1" thickBot="1">
      <c r="I113" s="544"/>
    </row>
    <row r="114" spans="1:9" ht="15">
      <c r="A114" s="626" t="s">
        <v>2309</v>
      </c>
      <c r="B114" s="627"/>
      <c r="C114" s="627"/>
      <c r="D114" s="627"/>
      <c r="E114" s="627"/>
      <c r="F114" s="627"/>
      <c r="G114" s="628"/>
      <c r="H114" s="628"/>
      <c r="I114" s="629"/>
    </row>
    <row r="115" spans="1:9" ht="12.95" customHeight="1">
      <c r="A115" s="695" t="s">
        <v>55</v>
      </c>
      <c r="B115" s="696"/>
      <c r="C115" s="696"/>
      <c r="D115" s="696"/>
      <c r="E115" s="696"/>
      <c r="F115" s="696"/>
      <c r="G115" s="697"/>
      <c r="H115" s="697"/>
      <c r="I115" s="698"/>
    </row>
    <row r="116" spans="1:9" ht="12.95" customHeight="1">
      <c r="A116" s="581"/>
      <c r="B116" s="40"/>
      <c r="C116" s="387"/>
      <c r="D116" s="40"/>
      <c r="E116" s="40"/>
      <c r="F116" s="40"/>
      <c r="G116" s="642" t="s">
        <v>2310</v>
      </c>
      <c r="H116" s="622"/>
      <c r="I116" s="630"/>
    </row>
    <row r="117" spans="1:9" ht="12.95" customHeight="1">
      <c r="A117" s="563" t="s">
        <v>1516</v>
      </c>
      <c r="B117" s="182"/>
      <c r="C117" s="387"/>
      <c r="D117" s="182"/>
      <c r="E117" s="387" t="s">
        <v>2311</v>
      </c>
      <c r="F117" s="387" t="s">
        <v>2312</v>
      </c>
      <c r="G117" s="701" t="s">
        <v>2313</v>
      </c>
      <c r="H117" s="631"/>
      <c r="I117" s="543"/>
    </row>
    <row r="118" spans="1:9" ht="12.95" customHeight="1">
      <c r="A118" s="692">
        <f>'Final Package Page 8'!B12</f>
        <v>0</v>
      </c>
      <c r="B118" s="182" t="s">
        <v>1517</v>
      </c>
      <c r="C118" s="387"/>
      <c r="D118" s="182"/>
      <c r="E118" s="326">
        <f>'Final Package Page 8'!C12</f>
        <v>0</v>
      </c>
      <c r="F118" s="624">
        <f>'Final Package Page 8'!F12</f>
        <v>0</v>
      </c>
      <c r="G118" s="642">
        <f>F118*E118*12</f>
        <v>0</v>
      </c>
      <c r="H118" s="622"/>
      <c r="I118" s="543"/>
    </row>
    <row r="119" spans="1:9" ht="12.95" customHeight="1">
      <c r="A119" s="692">
        <f>'Final Package Page 8'!B13</f>
        <v>0</v>
      </c>
      <c r="B119" s="182" t="s">
        <v>1517</v>
      </c>
      <c r="C119" s="387"/>
      <c r="D119" s="182"/>
      <c r="E119" s="326">
        <f>'Final Package Page 8'!C13</f>
        <v>0</v>
      </c>
      <c r="F119" s="624">
        <f>'Final Package Page 8'!F13</f>
        <v>0</v>
      </c>
      <c r="G119" s="642">
        <f t="shared" ref="G119:G136" si="1">F119*E119*12</f>
        <v>0</v>
      </c>
      <c r="H119" s="622"/>
      <c r="I119" s="543"/>
    </row>
    <row r="120" spans="1:9" ht="12.95" customHeight="1">
      <c r="A120" s="692">
        <f>'Final Package Page 8'!B14</f>
        <v>0</v>
      </c>
      <c r="B120" s="182" t="s">
        <v>1517</v>
      </c>
      <c r="C120" s="387"/>
      <c r="D120" s="182"/>
      <c r="E120" s="326">
        <f>'Final Package Page 8'!C14</f>
        <v>0</v>
      </c>
      <c r="F120" s="624">
        <f>'Final Package Page 8'!F14</f>
        <v>0</v>
      </c>
      <c r="G120" s="642">
        <f t="shared" si="1"/>
        <v>0</v>
      </c>
      <c r="H120" s="622"/>
      <c r="I120" s="543"/>
    </row>
    <row r="121" spans="1:9" ht="12.95" customHeight="1">
      <c r="A121" s="692">
        <f>'Final Package Page 8'!B15</f>
        <v>0</v>
      </c>
      <c r="B121" s="182" t="s">
        <v>1517</v>
      </c>
      <c r="C121" s="387"/>
      <c r="D121" s="182"/>
      <c r="E121" s="326">
        <f>'Final Package Page 8'!C15</f>
        <v>0</v>
      </c>
      <c r="F121" s="624">
        <f>'Final Package Page 8'!F15</f>
        <v>0</v>
      </c>
      <c r="G121" s="642">
        <f t="shared" si="1"/>
        <v>0</v>
      </c>
      <c r="H121" s="622"/>
      <c r="I121" s="543"/>
    </row>
    <row r="122" spans="1:9" ht="12.95" customHeight="1">
      <c r="A122" s="692">
        <f>'Final Package Page 8'!B16</f>
        <v>0</v>
      </c>
      <c r="B122" s="182" t="s">
        <v>1517</v>
      </c>
      <c r="C122" s="387"/>
      <c r="D122" s="182"/>
      <c r="E122" s="326">
        <f>'Final Package Page 8'!C16</f>
        <v>0</v>
      </c>
      <c r="F122" s="624">
        <f>'Final Package Page 8'!F16</f>
        <v>0</v>
      </c>
      <c r="G122" s="642">
        <f t="shared" si="1"/>
        <v>0</v>
      </c>
      <c r="H122" s="622"/>
      <c r="I122" s="543"/>
    </row>
    <row r="123" spans="1:9" ht="12.95" customHeight="1">
      <c r="A123" s="692">
        <f>'Final Package Page 8'!B17</f>
        <v>0</v>
      </c>
      <c r="B123" s="182" t="s">
        <v>1517</v>
      </c>
      <c r="C123" s="387"/>
      <c r="D123" s="182"/>
      <c r="E123" s="326">
        <f>'Final Package Page 8'!C17</f>
        <v>0</v>
      </c>
      <c r="F123" s="624">
        <f>'Final Package Page 8'!F17</f>
        <v>0</v>
      </c>
      <c r="G123" s="642">
        <f t="shared" si="1"/>
        <v>0</v>
      </c>
      <c r="H123" s="622"/>
      <c r="I123" s="543"/>
    </row>
    <row r="124" spans="1:9" ht="12.95" customHeight="1">
      <c r="A124" s="692">
        <f>'Final Package Page 8'!B18</f>
        <v>0</v>
      </c>
      <c r="B124" s="182" t="s">
        <v>1517</v>
      </c>
      <c r="C124" s="387"/>
      <c r="D124" s="182"/>
      <c r="E124" s="326">
        <f>'Final Package Page 8'!C18</f>
        <v>0</v>
      </c>
      <c r="F124" s="624">
        <f>'Final Package Page 8'!F18</f>
        <v>0</v>
      </c>
      <c r="G124" s="642">
        <f t="shared" si="1"/>
        <v>0</v>
      </c>
      <c r="H124" s="622"/>
      <c r="I124" s="543"/>
    </row>
    <row r="125" spans="1:9" ht="12.95" customHeight="1">
      <c r="A125" s="692">
        <f>'Final Package Page 8'!B19</f>
        <v>0</v>
      </c>
      <c r="B125" s="182" t="s">
        <v>1517</v>
      </c>
      <c r="C125" s="387"/>
      <c r="D125" s="182"/>
      <c r="E125" s="326">
        <f>'Final Package Page 8'!C19</f>
        <v>0</v>
      </c>
      <c r="F125" s="624">
        <f>'Final Package Page 8'!F19</f>
        <v>0</v>
      </c>
      <c r="G125" s="642">
        <f t="shared" si="1"/>
        <v>0</v>
      </c>
      <c r="H125" s="622"/>
      <c r="I125" s="543"/>
    </row>
    <row r="126" spans="1:9" ht="12.95" customHeight="1">
      <c r="A126" s="692">
        <f>'Final Package Page 8'!B20</f>
        <v>0</v>
      </c>
      <c r="B126" s="182" t="s">
        <v>1517</v>
      </c>
      <c r="C126" s="387"/>
      <c r="D126" s="182"/>
      <c r="E126" s="326">
        <f>'Final Package Page 8'!C20</f>
        <v>0</v>
      </c>
      <c r="F126" s="624">
        <f>'Final Package Page 8'!F20</f>
        <v>0</v>
      </c>
      <c r="G126" s="642">
        <f t="shared" si="1"/>
        <v>0</v>
      </c>
      <c r="H126" s="622"/>
      <c r="I126" s="543"/>
    </row>
    <row r="127" spans="1:9">
      <c r="A127" s="692">
        <f>'Final Package Page 8'!B21</f>
        <v>0</v>
      </c>
      <c r="B127" s="182" t="s">
        <v>1517</v>
      </c>
      <c r="C127" s="387"/>
      <c r="D127" s="182"/>
      <c r="E127" s="326">
        <f>'Final Package Page 8'!C21</f>
        <v>0</v>
      </c>
      <c r="F127" s="624">
        <f>'Final Package Page 8'!F21</f>
        <v>0</v>
      </c>
      <c r="G127" s="642">
        <f t="shared" si="1"/>
        <v>0</v>
      </c>
      <c r="H127" s="622"/>
      <c r="I127" s="543"/>
    </row>
    <row r="128" spans="1:9">
      <c r="A128" s="692">
        <f>'Final Package Page 8'!B22</f>
        <v>0</v>
      </c>
      <c r="B128" s="182" t="s">
        <v>1517</v>
      </c>
      <c r="C128" s="387"/>
      <c r="D128" s="182"/>
      <c r="E128" s="326">
        <f>'Final Package Page 8'!C22</f>
        <v>0</v>
      </c>
      <c r="F128" s="624">
        <f>'Final Package Page 8'!F22</f>
        <v>0</v>
      </c>
      <c r="G128" s="642">
        <f t="shared" si="1"/>
        <v>0</v>
      </c>
      <c r="H128" s="622"/>
      <c r="I128" s="543"/>
    </row>
    <row r="129" spans="1:9">
      <c r="A129" s="692">
        <f>'Final Package Page 8'!B23</f>
        <v>0</v>
      </c>
      <c r="B129" s="182" t="s">
        <v>1517</v>
      </c>
      <c r="C129" s="387"/>
      <c r="D129" s="182"/>
      <c r="E129" s="326">
        <f>'Final Package Page 8'!C23</f>
        <v>0</v>
      </c>
      <c r="F129" s="624">
        <f>'Final Package Page 8'!F23</f>
        <v>0</v>
      </c>
      <c r="G129" s="642">
        <f t="shared" si="1"/>
        <v>0</v>
      </c>
      <c r="H129" s="622"/>
      <c r="I129" s="543"/>
    </row>
    <row r="130" spans="1:9">
      <c r="A130" s="692">
        <f>'Final Package Page 8'!B24</f>
        <v>0</v>
      </c>
      <c r="B130" s="182" t="s">
        <v>1517</v>
      </c>
      <c r="C130" s="387"/>
      <c r="D130" s="182"/>
      <c r="E130" s="326">
        <f>'Final Package Page 8'!C24</f>
        <v>0</v>
      </c>
      <c r="F130" s="624">
        <f>'Final Package Page 8'!F24</f>
        <v>0</v>
      </c>
      <c r="G130" s="642">
        <f t="shared" si="1"/>
        <v>0</v>
      </c>
      <c r="H130" s="622"/>
      <c r="I130" s="543"/>
    </row>
    <row r="131" spans="1:9">
      <c r="A131" s="692">
        <f>'Final Package Page 8'!B25</f>
        <v>0</v>
      </c>
      <c r="B131" s="182" t="s">
        <v>1517</v>
      </c>
      <c r="C131" s="387"/>
      <c r="D131" s="182"/>
      <c r="E131" s="326">
        <f>'Final Package Page 8'!C25</f>
        <v>0</v>
      </c>
      <c r="F131" s="624">
        <f>'Final Package Page 8'!F25</f>
        <v>0</v>
      </c>
      <c r="G131" s="642">
        <f t="shared" si="1"/>
        <v>0</v>
      </c>
      <c r="H131" s="622"/>
      <c r="I131" s="543"/>
    </row>
    <row r="132" spans="1:9">
      <c r="A132" s="692">
        <f>'Final Package Page 8'!B26</f>
        <v>0</v>
      </c>
      <c r="B132" s="182" t="s">
        <v>1517</v>
      </c>
      <c r="C132" s="387"/>
      <c r="D132" s="182"/>
      <c r="E132" s="326">
        <f>'Final Package Page 8'!C26</f>
        <v>0</v>
      </c>
      <c r="F132" s="624">
        <f>'Final Package Page 8'!F26</f>
        <v>0</v>
      </c>
      <c r="G132" s="642">
        <f t="shared" si="1"/>
        <v>0</v>
      </c>
      <c r="H132" s="622"/>
      <c r="I132" s="543"/>
    </row>
    <row r="133" spans="1:9">
      <c r="A133" s="692">
        <f>'Final Package Page 8'!B27</f>
        <v>0</v>
      </c>
      <c r="B133" s="182" t="s">
        <v>1517</v>
      </c>
      <c r="C133" s="387"/>
      <c r="D133" s="182"/>
      <c r="E133" s="326">
        <f>'Final Package Page 8'!C27</f>
        <v>0</v>
      </c>
      <c r="F133" s="624">
        <f>'Final Package Page 8'!F27</f>
        <v>0</v>
      </c>
      <c r="G133" s="642">
        <f t="shared" si="1"/>
        <v>0</v>
      </c>
      <c r="H133" s="622"/>
      <c r="I133" s="543"/>
    </row>
    <row r="134" spans="1:9">
      <c r="A134" s="692">
        <f>'Final Package Page 8'!B28</f>
        <v>0</v>
      </c>
      <c r="B134" s="182" t="s">
        <v>1517</v>
      </c>
      <c r="C134" s="387"/>
      <c r="D134" s="182"/>
      <c r="E134" s="326">
        <f>'Final Package Page 8'!C28</f>
        <v>0</v>
      </c>
      <c r="F134" s="624">
        <f>'Final Package Page 8'!F28</f>
        <v>0</v>
      </c>
      <c r="G134" s="642">
        <f t="shared" si="1"/>
        <v>0</v>
      </c>
      <c r="H134" s="622"/>
      <c r="I134" s="543"/>
    </row>
    <row r="135" spans="1:9">
      <c r="A135" s="692">
        <f>'Final Package Page 8'!B29</f>
        <v>0</v>
      </c>
      <c r="B135" s="182" t="s">
        <v>1517</v>
      </c>
      <c r="C135" s="387"/>
      <c r="D135" s="182"/>
      <c r="E135" s="326">
        <f>'Final Package Page 8'!C29</f>
        <v>0</v>
      </c>
      <c r="F135" s="624">
        <f>'Final Package Page 8'!F29</f>
        <v>0</v>
      </c>
      <c r="G135" s="642">
        <f t="shared" si="1"/>
        <v>0</v>
      </c>
      <c r="H135" s="622"/>
      <c r="I135" s="543"/>
    </row>
    <row r="136" spans="1:9">
      <c r="A136" s="692">
        <f>'Final Package Page 8'!B30</f>
        <v>0</v>
      </c>
      <c r="B136" s="182" t="s">
        <v>1517</v>
      </c>
      <c r="C136" s="387"/>
      <c r="D136" s="182"/>
      <c r="E136" s="326">
        <f>'Final Package Page 8'!C30</f>
        <v>0</v>
      </c>
      <c r="F136" s="624">
        <f>'Final Package Page 8'!F30</f>
        <v>0</v>
      </c>
      <c r="G136" s="642">
        <f t="shared" si="1"/>
        <v>0</v>
      </c>
      <c r="H136" s="622"/>
      <c r="I136" s="543"/>
    </row>
    <row r="137" spans="1:9">
      <c r="A137" s="879" t="s">
        <v>56</v>
      </c>
      <c r="B137" s="880"/>
      <c r="C137" s="880"/>
      <c r="D137" s="880"/>
      <c r="E137" s="881"/>
      <c r="F137" s="882"/>
      <c r="G137" s="883"/>
      <c r="H137" s="883"/>
      <c r="I137" s="884"/>
    </row>
    <row r="138" spans="1:9" ht="12.95" customHeight="1">
      <c r="A138" s="581"/>
      <c r="B138" s="40"/>
      <c r="C138" s="387"/>
      <c r="D138" s="40"/>
      <c r="E138" s="387"/>
      <c r="F138" s="387"/>
      <c r="G138" s="642" t="s">
        <v>2310</v>
      </c>
      <c r="H138" s="622"/>
      <c r="I138" s="630"/>
    </row>
    <row r="139" spans="1:9" ht="12.95" customHeight="1">
      <c r="A139" s="563" t="s">
        <v>1516</v>
      </c>
      <c r="B139" s="182"/>
      <c r="C139" s="387"/>
      <c r="D139" s="182"/>
      <c r="E139" s="387" t="s">
        <v>2311</v>
      </c>
      <c r="F139" s="387" t="s">
        <v>2312</v>
      </c>
      <c r="G139" s="701" t="s">
        <v>2313</v>
      </c>
      <c r="H139" s="631"/>
      <c r="I139" s="543"/>
    </row>
    <row r="140" spans="1:9">
      <c r="A140" s="700">
        <f>'Page 17'!B38</f>
        <v>0</v>
      </c>
      <c r="B140" s="182" t="s">
        <v>1517</v>
      </c>
      <c r="C140" s="693"/>
      <c r="D140" s="693"/>
      <c r="E140" s="326">
        <f>'Final Package Page 8'!C38</f>
        <v>0</v>
      </c>
      <c r="F140" s="326">
        <f>'Final Package Page 8'!F38</f>
        <v>0</v>
      </c>
      <c r="G140" s="642">
        <f>F140*E140*12</f>
        <v>0</v>
      </c>
      <c r="H140" s="699"/>
      <c r="I140" s="694"/>
    </row>
    <row r="141" spans="1:9">
      <c r="A141" s="700">
        <f>'Page 17'!B39</f>
        <v>0</v>
      </c>
      <c r="B141" s="182" t="s">
        <v>1517</v>
      </c>
      <c r="C141" s="387"/>
      <c r="D141" s="182"/>
      <c r="E141" s="326">
        <f>'Final Package Page 8'!C39</f>
        <v>0</v>
      </c>
      <c r="F141" s="326">
        <f>'Final Package Page 8'!F39</f>
        <v>0</v>
      </c>
      <c r="G141" s="642">
        <f>F141*E141*12</f>
        <v>0</v>
      </c>
      <c r="H141" s="622"/>
      <c r="I141" s="543"/>
    </row>
    <row r="142" spans="1:9">
      <c r="A142" s="879" t="s">
        <v>1138</v>
      </c>
      <c r="B142" s="880"/>
      <c r="C142" s="880"/>
      <c r="D142" s="880"/>
      <c r="E142" s="881"/>
      <c r="F142" s="882"/>
      <c r="G142" s="883"/>
      <c r="H142" s="883"/>
      <c r="I142" s="884"/>
    </row>
    <row r="143" spans="1:9" ht="12.95" customHeight="1">
      <c r="A143" s="846"/>
      <c r="B143" s="847"/>
      <c r="C143" s="847"/>
      <c r="D143" s="847"/>
      <c r="E143" s="847"/>
      <c r="F143" s="847"/>
      <c r="G143" s="850" t="s">
        <v>2310</v>
      </c>
      <c r="H143" s="848"/>
      <c r="I143" s="849"/>
    </row>
    <row r="144" spans="1:9" ht="12.95" customHeight="1">
      <c r="A144" s="563" t="s">
        <v>1516</v>
      </c>
      <c r="B144" s="182"/>
      <c r="C144" s="387"/>
      <c r="D144" s="182"/>
      <c r="E144" s="387" t="s">
        <v>2311</v>
      </c>
      <c r="F144" s="387" t="s">
        <v>2312</v>
      </c>
      <c r="G144" s="701" t="s">
        <v>2313</v>
      </c>
      <c r="H144" s="631"/>
      <c r="I144" s="2025" t="s">
        <v>2245</v>
      </c>
    </row>
    <row r="145" spans="1:9" ht="12.95" customHeight="1">
      <c r="A145" s="692">
        <f>'Page 17'!B46</f>
        <v>0</v>
      </c>
      <c r="B145" s="182" t="s">
        <v>1517</v>
      </c>
      <c r="C145" s="387"/>
      <c r="D145" s="182"/>
      <c r="E145" s="683">
        <f>'Final Package Page 8'!C46</f>
        <v>0</v>
      </c>
      <c r="F145" s="608">
        <f>'Final Package Page 8'!F46</f>
        <v>0</v>
      </c>
      <c r="G145" s="622">
        <f t="shared" ref="G145:G150" si="2">F145*E145*12</f>
        <v>0</v>
      </c>
      <c r="H145" s="622"/>
      <c r="I145" s="2026"/>
    </row>
    <row r="146" spans="1:9">
      <c r="A146" s="692">
        <f>'Page 17'!B47</f>
        <v>0</v>
      </c>
      <c r="B146" s="182" t="s">
        <v>1517</v>
      </c>
      <c r="C146" s="387"/>
      <c r="D146" s="182"/>
      <c r="E146" s="683">
        <f>'Final Package Page 8'!C47</f>
        <v>0</v>
      </c>
      <c r="F146" s="608">
        <f>'Final Package Page 8'!F47</f>
        <v>0</v>
      </c>
      <c r="G146" s="622">
        <f t="shared" si="2"/>
        <v>0</v>
      </c>
      <c r="H146" s="622"/>
      <c r="I146" s="2026"/>
    </row>
    <row r="147" spans="1:9">
      <c r="A147" s="692">
        <f>'Page 17'!B48</f>
        <v>0</v>
      </c>
      <c r="B147" s="182" t="s">
        <v>1517</v>
      </c>
      <c r="C147" s="387"/>
      <c r="D147" s="182"/>
      <c r="E147" s="683">
        <f>'Final Package Page 8'!C48</f>
        <v>0</v>
      </c>
      <c r="F147" s="608">
        <f>'Final Package Page 8'!F48</f>
        <v>0</v>
      </c>
      <c r="G147" s="622">
        <f t="shared" si="2"/>
        <v>0</v>
      </c>
      <c r="H147" s="622"/>
      <c r="I147" s="2026"/>
    </row>
    <row r="148" spans="1:9">
      <c r="A148" s="692">
        <f>'Page 17'!B49</f>
        <v>0</v>
      </c>
      <c r="B148" s="182" t="s">
        <v>1517</v>
      </c>
      <c r="C148" s="387"/>
      <c r="D148" s="182"/>
      <c r="E148" s="683">
        <f>'Final Package Page 8'!C49</f>
        <v>0</v>
      </c>
      <c r="F148" s="608">
        <f>'Final Package Page 8'!F49</f>
        <v>0</v>
      </c>
      <c r="G148" s="622">
        <f t="shared" si="2"/>
        <v>0</v>
      </c>
      <c r="H148" s="622"/>
      <c r="I148" s="2026"/>
    </row>
    <row r="149" spans="1:9">
      <c r="A149" s="692">
        <f>'Page 17'!B50</f>
        <v>0</v>
      </c>
      <c r="B149" s="182" t="s">
        <v>1517</v>
      </c>
      <c r="C149" s="387"/>
      <c r="D149" s="182"/>
      <c r="E149" s="683">
        <f>'Final Package Page 8'!C50</f>
        <v>0</v>
      </c>
      <c r="F149" s="608">
        <f>'Final Package Page 8'!F50</f>
        <v>0</v>
      </c>
      <c r="G149" s="622">
        <f t="shared" si="2"/>
        <v>0</v>
      </c>
      <c r="H149" s="622"/>
      <c r="I149" s="2026"/>
    </row>
    <row r="150" spans="1:9">
      <c r="A150" s="692">
        <f>'Page 17'!B51</f>
        <v>0</v>
      </c>
      <c r="B150" s="182" t="s">
        <v>1517</v>
      </c>
      <c r="C150" s="387"/>
      <c r="D150" s="182"/>
      <c r="E150" s="683">
        <f>'Final Package Page 8'!C51</f>
        <v>0</v>
      </c>
      <c r="F150" s="608">
        <f>'Final Package Page 8'!F51</f>
        <v>0</v>
      </c>
      <c r="G150" s="622">
        <f t="shared" si="2"/>
        <v>0</v>
      </c>
      <c r="H150" s="622"/>
      <c r="I150" s="2026"/>
    </row>
    <row r="151" spans="1:9">
      <c r="A151" s="563"/>
      <c r="B151" s="40" t="s">
        <v>2314</v>
      </c>
      <c r="C151" s="387"/>
      <c r="D151" s="40"/>
      <c r="E151" s="40"/>
      <c r="F151" s="608">
        <f>'Final Package Page 8'!F52</f>
        <v>0</v>
      </c>
      <c r="G151" s="622">
        <f>F151*E151*12</f>
        <v>0</v>
      </c>
      <c r="H151" s="622"/>
      <c r="I151" s="2026"/>
    </row>
    <row r="152" spans="1:9">
      <c r="A152" s="563"/>
      <c r="B152" s="40" t="s">
        <v>2315</v>
      </c>
      <c r="C152" s="387"/>
      <c r="D152" s="40"/>
      <c r="E152" s="40"/>
      <c r="F152" s="608">
        <f>'Final Package Page 9'!H12</f>
        <v>0</v>
      </c>
      <c r="G152" s="622">
        <f>F152*12</f>
        <v>0</v>
      </c>
      <c r="H152" s="622"/>
      <c r="I152" s="2026"/>
    </row>
    <row r="153" spans="1:9">
      <c r="A153" s="632" t="s">
        <v>2316</v>
      </c>
      <c r="B153" s="633"/>
      <c r="C153" s="634"/>
      <c r="D153" s="633"/>
      <c r="E153" s="633"/>
      <c r="F153" s="633"/>
      <c r="G153" s="635">
        <f>SUM(G118:G152)</f>
        <v>0</v>
      </c>
      <c r="H153" s="622"/>
      <c r="I153" s="2026"/>
    </row>
    <row r="154" spans="1:9">
      <c r="A154" s="563" t="s">
        <v>2317</v>
      </c>
      <c r="B154" s="40"/>
      <c r="C154" s="387"/>
      <c r="D154" s="40"/>
      <c r="E154" s="40"/>
      <c r="F154" s="40"/>
      <c r="G154" s="622">
        <f>G153*'Final Package Page 9'!D15</f>
        <v>0</v>
      </c>
      <c r="H154" s="622"/>
      <c r="I154" s="2026"/>
    </row>
    <row r="155" spans="1:9">
      <c r="A155" s="563" t="s">
        <v>2318</v>
      </c>
      <c r="B155" s="40"/>
      <c r="C155" s="387"/>
      <c r="D155" s="40"/>
      <c r="E155" s="40"/>
      <c r="F155" s="40"/>
      <c r="G155" s="635">
        <f>G153-G154</f>
        <v>0</v>
      </c>
      <c r="H155" s="622"/>
      <c r="I155" s="577">
        <f>G155</f>
        <v>0</v>
      </c>
    </row>
    <row r="156" spans="1:9">
      <c r="A156" s="563" t="s">
        <v>2319</v>
      </c>
      <c r="B156" s="40"/>
      <c r="C156" s="387"/>
      <c r="D156" s="40"/>
      <c r="E156" s="40"/>
      <c r="F156" s="40"/>
      <c r="G156" s="622">
        <f>'Final Package Page 17'!H31+'Final Package Page 17'!H33</f>
        <v>0</v>
      </c>
      <c r="H156" s="622"/>
      <c r="I156" s="951" t="e">
        <f>((F7*('Final Package Page 8'!C31+'Final Package Page 8'!C52))*12)+(F9*('Final Package Page 8'!C31+'Final Package Page 8'!C52))</f>
        <v>#DIV/0!</v>
      </c>
    </row>
    <row r="157" spans="1:9">
      <c r="A157" s="563" t="s">
        <v>2320</v>
      </c>
      <c r="B157" s="40"/>
      <c r="C157" s="387"/>
      <c r="D157" s="40"/>
      <c r="E157" s="40"/>
      <c r="F157" s="40"/>
      <c r="G157" s="635">
        <f>G155-G156</f>
        <v>0</v>
      </c>
      <c r="H157" s="622"/>
      <c r="I157" s="577" t="e">
        <f>I155-I156</f>
        <v>#DIV/0!</v>
      </c>
    </row>
    <row r="158" spans="1:9">
      <c r="A158" s="563" t="s">
        <v>2321</v>
      </c>
      <c r="B158" s="40"/>
      <c r="C158" s="387"/>
      <c r="D158" s="40"/>
      <c r="E158" s="40"/>
      <c r="F158" s="40"/>
      <c r="G158" s="622">
        <f>'Final Package Page 10'!AF22</f>
        <v>0</v>
      </c>
      <c r="H158" s="622"/>
      <c r="I158" s="577">
        <f>'Final Package Page 10'!AF22</f>
        <v>0</v>
      </c>
    </row>
    <row r="159" spans="1:9" ht="13.5" thickBot="1">
      <c r="A159" s="595" t="s">
        <v>2322</v>
      </c>
      <c r="B159" s="596"/>
      <c r="C159" s="597"/>
      <c r="D159" s="596"/>
      <c r="E159" s="596"/>
      <c r="F159" s="596"/>
      <c r="G159" s="636" t="e">
        <f>G157/G158</f>
        <v>#DIV/0!</v>
      </c>
      <c r="H159" s="636"/>
      <c r="I159" s="637" t="e">
        <f>I157/I158</f>
        <v>#DIV/0!</v>
      </c>
    </row>
    <row r="160" spans="1:9" ht="6.75" customHeight="1">
      <c r="A160" s="40"/>
      <c r="B160" s="40"/>
      <c r="C160" s="387"/>
      <c r="D160" s="40"/>
      <c r="E160" s="40"/>
      <c r="F160" s="40"/>
      <c r="G160" s="785"/>
      <c r="H160" s="785"/>
      <c r="I160" s="785"/>
    </row>
    <row r="161" spans="1:12" ht="6" customHeight="1" thickBot="1"/>
    <row r="162" spans="1:12" ht="15.75">
      <c r="A162" s="638" t="s">
        <v>2323</v>
      </c>
      <c r="B162" s="639"/>
      <c r="C162" s="639"/>
      <c r="D162" s="639"/>
      <c r="E162" s="639"/>
      <c r="F162" s="639"/>
      <c r="G162" s="640"/>
      <c r="H162" s="640"/>
      <c r="I162" s="641"/>
      <c r="K162" s="808">
        <f>'Page 5'!AB10</f>
        <v>0</v>
      </c>
      <c r="L162" s="808">
        <f>'Page 5'!AC10</f>
        <v>0</v>
      </c>
    </row>
    <row r="163" spans="1:12">
      <c r="A163" s="563" t="s">
        <v>1516</v>
      </c>
      <c r="B163" s="182"/>
      <c r="C163" s="387"/>
      <c r="D163" s="182"/>
      <c r="E163" s="387" t="s">
        <v>2311</v>
      </c>
      <c r="F163" s="387" t="s">
        <v>2324</v>
      </c>
      <c r="G163" s="642" t="s">
        <v>2325</v>
      </c>
      <c r="H163" s="642"/>
      <c r="I163" s="2095" t="s">
        <v>1940</v>
      </c>
    </row>
    <row r="164" spans="1:12">
      <c r="A164" s="692">
        <f>'Final Package Page 8'!B12</f>
        <v>0</v>
      </c>
      <c r="B164" s="182" t="s">
        <v>1517</v>
      </c>
      <c r="C164" s="387"/>
      <c r="D164" s="182"/>
      <c r="E164" s="683">
        <f>IF('Final Package Page 8'!J12&gt;0,'Final Package Page 8'!C12,0)</f>
        <v>0</v>
      </c>
      <c r="F164" s="541">
        <f>IF(A164=0,A$15,IF(A164=1,A$16,IF(A164=2,A$17,IF(A164=3,A$18,IF(A164=4,A$19,IF(A164=" ",0,A$19))))))</f>
        <v>100000</v>
      </c>
      <c r="G164" s="622">
        <f>F164*E164</f>
        <v>0</v>
      </c>
      <c r="H164" s="622"/>
      <c r="I164" s="2025"/>
    </row>
    <row r="165" spans="1:12">
      <c r="A165" s="692">
        <f>'Final Package Page 8'!B13</f>
        <v>0</v>
      </c>
      <c r="B165" s="182" t="s">
        <v>1517</v>
      </c>
      <c r="C165" s="387"/>
      <c r="D165" s="182"/>
      <c r="E165" s="683">
        <f>IF('Final Package Page 8'!J13&gt;0,'Final Package Page 8'!C13,0)</f>
        <v>0</v>
      </c>
      <c r="F165" s="541">
        <f t="shared" ref="F165:F182" si="3">IF(A165=0,A$15,IF(A165=1,A$16,IF(A165=2,A$17,IF(A165=3,A$18,IF(A165=4,A$19,IF(A165=" ",0,A$19))))))</f>
        <v>100000</v>
      </c>
      <c r="G165" s="622">
        <f t="shared" ref="G165:G182" si="4">F165*E165</f>
        <v>0</v>
      </c>
      <c r="H165" s="622"/>
      <c r="I165" s="2025"/>
    </row>
    <row r="166" spans="1:12">
      <c r="A166" s="692">
        <f>'Final Package Page 8'!B14</f>
        <v>0</v>
      </c>
      <c r="B166" s="182" t="s">
        <v>1517</v>
      </c>
      <c r="C166" s="387"/>
      <c r="D166" s="182"/>
      <c r="E166" s="683">
        <f>IF('Final Package Page 8'!J14&gt;0,'Final Package Page 8'!C14,0)</f>
        <v>0</v>
      </c>
      <c r="F166" s="541">
        <f t="shared" si="3"/>
        <v>100000</v>
      </c>
      <c r="G166" s="622">
        <f t="shared" si="4"/>
        <v>0</v>
      </c>
      <c r="H166" s="622"/>
      <c r="I166" s="2025"/>
    </row>
    <row r="167" spans="1:12">
      <c r="A167" s="692">
        <f>'Final Package Page 8'!B15</f>
        <v>0</v>
      </c>
      <c r="B167" s="182" t="s">
        <v>1517</v>
      </c>
      <c r="C167" s="387"/>
      <c r="D167" s="182"/>
      <c r="E167" s="683">
        <f>IF('Final Package Page 8'!J15&gt;0,'Final Package Page 8'!C15,0)</f>
        <v>0</v>
      </c>
      <c r="F167" s="541">
        <f t="shared" si="3"/>
        <v>100000</v>
      </c>
      <c r="G167" s="622">
        <f t="shared" si="4"/>
        <v>0</v>
      </c>
      <c r="H167" s="622"/>
      <c r="I167" s="2025"/>
    </row>
    <row r="168" spans="1:12">
      <c r="A168" s="692">
        <f>'Final Package Page 8'!B16</f>
        <v>0</v>
      </c>
      <c r="B168" s="182" t="s">
        <v>1517</v>
      </c>
      <c r="C168" s="387"/>
      <c r="D168" s="182"/>
      <c r="E168" s="683">
        <f>IF('Final Package Page 8'!J16&gt;0,'Final Package Page 8'!C16,0)</f>
        <v>0</v>
      </c>
      <c r="F168" s="541">
        <f t="shared" si="3"/>
        <v>100000</v>
      </c>
      <c r="G168" s="622">
        <f t="shared" si="4"/>
        <v>0</v>
      </c>
      <c r="H168" s="622"/>
      <c r="I168" s="2025"/>
    </row>
    <row r="169" spans="1:12">
      <c r="A169" s="692">
        <f>'Final Package Page 8'!B17</f>
        <v>0</v>
      </c>
      <c r="B169" s="182" t="s">
        <v>1517</v>
      </c>
      <c r="C169" s="387"/>
      <c r="D169" s="182"/>
      <c r="E169" s="683">
        <f>IF('Final Package Page 8'!J17&gt;0,'Final Package Page 8'!C17,0)</f>
        <v>0</v>
      </c>
      <c r="F169" s="541">
        <f t="shared" si="3"/>
        <v>100000</v>
      </c>
      <c r="G169" s="622">
        <f t="shared" si="4"/>
        <v>0</v>
      </c>
      <c r="H169" s="622"/>
      <c r="I169" s="2025"/>
    </row>
    <row r="170" spans="1:12">
      <c r="A170" s="692">
        <f>'Final Package Page 8'!B18</f>
        <v>0</v>
      </c>
      <c r="B170" s="182" t="s">
        <v>1517</v>
      </c>
      <c r="C170" s="387"/>
      <c r="D170" s="182"/>
      <c r="E170" s="683">
        <f>IF('Final Package Page 8'!J18&gt;0,'Final Package Page 8'!C18,0)</f>
        <v>0</v>
      </c>
      <c r="F170" s="541">
        <f t="shared" si="3"/>
        <v>100000</v>
      </c>
      <c r="G170" s="622">
        <f t="shared" si="4"/>
        <v>0</v>
      </c>
      <c r="H170" s="622"/>
      <c r="I170" s="2025"/>
    </row>
    <row r="171" spans="1:12">
      <c r="A171" s="692">
        <f>'Final Package Page 8'!B19</f>
        <v>0</v>
      </c>
      <c r="B171" s="182" t="s">
        <v>1517</v>
      </c>
      <c r="C171" s="387"/>
      <c r="D171" s="182"/>
      <c r="E171" s="683">
        <f>IF('Final Package Page 8'!J19&gt;0,'Final Package Page 8'!C19,0)</f>
        <v>0</v>
      </c>
      <c r="F171" s="541">
        <f t="shared" si="3"/>
        <v>100000</v>
      </c>
      <c r="G171" s="622">
        <f t="shared" si="4"/>
        <v>0</v>
      </c>
      <c r="H171" s="622"/>
      <c r="I171" s="2025"/>
    </row>
    <row r="172" spans="1:12">
      <c r="A172" s="692">
        <f>'Final Package Page 8'!B20</f>
        <v>0</v>
      </c>
      <c r="B172" s="182" t="s">
        <v>1517</v>
      </c>
      <c r="C172" s="387"/>
      <c r="D172" s="182"/>
      <c r="E172" s="683">
        <f>IF('Final Package Page 8'!J20&gt;0,'Final Package Page 8'!C20,0)</f>
        <v>0</v>
      </c>
      <c r="F172" s="541">
        <f t="shared" si="3"/>
        <v>100000</v>
      </c>
      <c r="G172" s="622">
        <f t="shared" si="4"/>
        <v>0</v>
      </c>
      <c r="H172" s="622"/>
      <c r="I172" s="2025"/>
    </row>
    <row r="173" spans="1:12">
      <c r="A173" s="692">
        <f>'Final Package Page 8'!B21</f>
        <v>0</v>
      </c>
      <c r="B173" s="182" t="s">
        <v>1517</v>
      </c>
      <c r="C173" s="387"/>
      <c r="D173" s="182"/>
      <c r="E173" s="683">
        <f>IF('Final Package Page 8'!J21&gt;0,'Final Package Page 8'!C21,0)</f>
        <v>0</v>
      </c>
      <c r="F173" s="541">
        <f t="shared" si="3"/>
        <v>100000</v>
      </c>
      <c r="G173" s="622">
        <f t="shared" si="4"/>
        <v>0</v>
      </c>
      <c r="H173" s="622"/>
      <c r="I173" s="2025"/>
    </row>
    <row r="174" spans="1:12">
      <c r="A174" s="692">
        <f>'Final Package Page 8'!B22</f>
        <v>0</v>
      </c>
      <c r="B174" s="182" t="s">
        <v>1517</v>
      </c>
      <c r="C174" s="387"/>
      <c r="D174" s="182"/>
      <c r="E174" s="683">
        <f>IF('Final Package Page 8'!J22&gt;0,'Final Package Page 8'!C22,0)</f>
        <v>0</v>
      </c>
      <c r="F174" s="541">
        <f t="shared" si="3"/>
        <v>100000</v>
      </c>
      <c r="G174" s="622">
        <f t="shared" si="4"/>
        <v>0</v>
      </c>
      <c r="H174" s="622"/>
      <c r="I174" s="2025"/>
    </row>
    <row r="175" spans="1:12">
      <c r="A175" s="692">
        <f>'Final Package Page 8'!B23</f>
        <v>0</v>
      </c>
      <c r="B175" s="182" t="s">
        <v>1517</v>
      </c>
      <c r="C175" s="387"/>
      <c r="D175" s="182"/>
      <c r="E175" s="683">
        <f>IF('Final Package Page 8'!J23&gt;0,'Final Package Page 8'!C23,0)</f>
        <v>0</v>
      </c>
      <c r="F175" s="541">
        <f t="shared" si="3"/>
        <v>100000</v>
      </c>
      <c r="G175" s="622">
        <f t="shared" si="4"/>
        <v>0</v>
      </c>
      <c r="H175" s="622"/>
      <c r="I175" s="2025"/>
    </row>
    <row r="176" spans="1:12">
      <c r="A176" s="692">
        <f>'Final Package Page 8'!B24</f>
        <v>0</v>
      </c>
      <c r="B176" s="182" t="s">
        <v>1517</v>
      </c>
      <c r="C176" s="387"/>
      <c r="D176" s="182"/>
      <c r="E176" s="683">
        <f>IF('Final Package Page 8'!J24&gt;0,'Final Package Page 8'!C24,0)</f>
        <v>0</v>
      </c>
      <c r="F176" s="541">
        <f t="shared" si="3"/>
        <v>100000</v>
      </c>
      <c r="G176" s="622">
        <f t="shared" si="4"/>
        <v>0</v>
      </c>
      <c r="H176" s="622"/>
      <c r="I176" s="2025"/>
    </row>
    <row r="177" spans="1:28">
      <c r="A177" s="692">
        <f>'Final Package Page 8'!B25</f>
        <v>0</v>
      </c>
      <c r="B177" s="182" t="s">
        <v>1517</v>
      </c>
      <c r="C177" s="387"/>
      <c r="D177" s="182"/>
      <c r="E177" s="683">
        <f>IF('Final Package Page 8'!J25&gt;0,'Final Package Page 8'!C25,0)</f>
        <v>0</v>
      </c>
      <c r="F177" s="541">
        <f t="shared" si="3"/>
        <v>100000</v>
      </c>
      <c r="G177" s="622">
        <f t="shared" si="4"/>
        <v>0</v>
      </c>
      <c r="H177" s="622"/>
      <c r="I177" s="2025"/>
    </row>
    <row r="178" spans="1:28">
      <c r="A178" s="692">
        <f>'Final Package Page 8'!B26</f>
        <v>0</v>
      </c>
      <c r="B178" s="182" t="s">
        <v>1517</v>
      </c>
      <c r="C178" s="387"/>
      <c r="D178" s="182"/>
      <c r="E178" s="683">
        <f>IF('Final Package Page 8'!J26&gt;0,'Final Package Page 8'!C26,0)</f>
        <v>0</v>
      </c>
      <c r="F178" s="541">
        <f t="shared" si="3"/>
        <v>100000</v>
      </c>
      <c r="G178" s="622">
        <f t="shared" si="4"/>
        <v>0</v>
      </c>
      <c r="H178" s="622"/>
      <c r="I178" s="2025"/>
    </row>
    <row r="179" spans="1:28">
      <c r="A179" s="692">
        <f>'Final Package Page 8'!B27</f>
        <v>0</v>
      </c>
      <c r="B179" s="182" t="s">
        <v>1517</v>
      </c>
      <c r="C179" s="387"/>
      <c r="D179" s="182"/>
      <c r="E179" s="683">
        <f>IF('Final Package Page 8'!J27&gt;0,'Final Package Page 8'!C27,0)</f>
        <v>0</v>
      </c>
      <c r="F179" s="541">
        <f t="shared" si="3"/>
        <v>100000</v>
      </c>
      <c r="G179" s="622">
        <f t="shared" si="4"/>
        <v>0</v>
      </c>
      <c r="H179" s="622"/>
      <c r="I179" s="2025"/>
    </row>
    <row r="180" spans="1:28">
      <c r="A180" s="692">
        <f>'Final Package Page 8'!B28</f>
        <v>0</v>
      </c>
      <c r="B180" s="182" t="s">
        <v>1517</v>
      </c>
      <c r="C180" s="387"/>
      <c r="D180" s="182"/>
      <c r="E180" s="683">
        <f>IF('Final Package Page 8'!J28&gt;0,'Final Package Page 8'!C28,0)</f>
        <v>0</v>
      </c>
      <c r="F180" s="541">
        <f t="shared" si="3"/>
        <v>100000</v>
      </c>
      <c r="G180" s="622">
        <f t="shared" si="4"/>
        <v>0</v>
      </c>
      <c r="H180" s="622"/>
      <c r="I180" s="2025"/>
    </row>
    <row r="181" spans="1:28">
      <c r="A181" s="692">
        <f>'Final Package Page 8'!B29</f>
        <v>0</v>
      </c>
      <c r="B181" s="182" t="s">
        <v>1517</v>
      </c>
      <c r="C181" s="387"/>
      <c r="D181" s="182"/>
      <c r="E181" s="683">
        <f>IF('Final Package Page 8'!J29&gt;0,'Final Package Page 8'!C29,0)</f>
        <v>0</v>
      </c>
      <c r="F181" s="541">
        <f t="shared" si="3"/>
        <v>100000</v>
      </c>
      <c r="G181" s="622">
        <f t="shared" si="4"/>
        <v>0</v>
      </c>
      <c r="H181" s="622"/>
      <c r="I181" s="2025"/>
    </row>
    <row r="182" spans="1:28">
      <c r="A182" s="692">
        <f>'Final Package Page 8'!B30</f>
        <v>0</v>
      </c>
      <c r="B182" s="182" t="s">
        <v>1517</v>
      </c>
      <c r="C182" s="387"/>
      <c r="D182" s="182"/>
      <c r="E182" s="683">
        <f>IF('Final Package Page 8'!J30&gt;0,'Final Package Page 8'!C30,0)</f>
        <v>0</v>
      </c>
      <c r="F182" s="541">
        <f t="shared" si="3"/>
        <v>100000</v>
      </c>
      <c r="G182" s="622">
        <f t="shared" si="4"/>
        <v>0</v>
      </c>
      <c r="H182" s="622"/>
      <c r="I182" s="2025"/>
    </row>
    <row r="183" spans="1:28">
      <c r="A183" s="556" t="s">
        <v>155</v>
      </c>
      <c r="B183" s="182" t="s">
        <v>1517</v>
      </c>
      <c r="C183" s="387"/>
      <c r="D183" s="182"/>
      <c r="E183" s="683">
        <f>'Final Package Page 8'!C31</f>
        <v>0</v>
      </c>
      <c r="F183" s="644">
        <v>0</v>
      </c>
      <c r="G183" s="644">
        <f>F183*E183</f>
        <v>0</v>
      </c>
      <c r="H183" s="622"/>
      <c r="I183" s="2025"/>
    </row>
    <row r="184" spans="1:28">
      <c r="A184" s="563" t="s">
        <v>2326</v>
      </c>
      <c r="B184" s="40"/>
      <c r="C184" s="387"/>
      <c r="D184" s="40"/>
      <c r="E184" s="40">
        <f>SUM(E164:E183)</f>
        <v>0</v>
      </c>
      <c r="F184" s="622"/>
      <c r="G184" s="622">
        <f>SUM(G164:G183)</f>
        <v>0</v>
      </c>
      <c r="H184" s="622"/>
      <c r="I184" s="577">
        <f>G184</f>
        <v>0</v>
      </c>
    </row>
    <row r="185" spans="1:28">
      <c r="A185" s="563" t="s">
        <v>160</v>
      </c>
      <c r="B185" s="40"/>
      <c r="C185" s="387"/>
      <c r="D185" s="40"/>
      <c r="E185" s="40"/>
      <c r="F185" s="622"/>
      <c r="G185" s="1153">
        <f>IF(J185=0,100%,130%)</f>
        <v>1</v>
      </c>
      <c r="H185" s="622"/>
      <c r="I185" s="1154">
        <f>IF(J185=0,100%,130%)</f>
        <v>1</v>
      </c>
      <c r="J185" s="808">
        <f>'Page 7'!Z41</f>
        <v>0</v>
      </c>
    </row>
    <row r="186" spans="1:28">
      <c r="A186" s="563"/>
      <c r="B186" s="40"/>
      <c r="C186" s="387"/>
      <c r="D186" s="40"/>
      <c r="E186" s="40"/>
      <c r="F186" s="622"/>
      <c r="G186" s="622">
        <f>G184*G185</f>
        <v>0</v>
      </c>
      <c r="H186" s="622"/>
      <c r="I186" s="577">
        <f>I184*I185</f>
        <v>0</v>
      </c>
    </row>
    <row r="187" spans="1:28">
      <c r="A187" s="563" t="s">
        <v>2327</v>
      </c>
      <c r="B187" s="40"/>
      <c r="C187" s="387"/>
      <c r="D187" s="40"/>
      <c r="E187" s="40"/>
      <c r="F187" s="622"/>
      <c r="G187" s="672" t="e">
        <f>IF(F$40&lt;0,('Final Package Page 11-15'!I118+'Final Package Page 11-15'!J118)+F$40,('Final Package Page 11-15'!I118+'Final Package Page 11-15'!J118))+IF(F$44&lt;0,F$44,0)+IF(F$48&lt;0,F$48,0)+IF(F$70&lt;0,F$70,0)</f>
        <v>#DIV/0!</v>
      </c>
      <c r="H187" s="622"/>
      <c r="I187" s="577" t="e">
        <f>'Final Package Page 11-15'!I118+'Final Package Page 11-15'!J118</f>
        <v>#DIV/0!</v>
      </c>
    </row>
    <row r="188" spans="1:28">
      <c r="A188" s="563" t="e">
        <f>IF(G189&lt;0,"OVER","UNDER")</f>
        <v>#DIV/0!</v>
      </c>
      <c r="B188" s="40" t="s">
        <v>1063</v>
      </c>
      <c r="C188" s="387"/>
      <c r="D188" s="40"/>
      <c r="E188" s="40"/>
      <c r="F188" s="622"/>
      <c r="G188" s="635" t="e">
        <f>G186-G187</f>
        <v>#DIV/0!</v>
      </c>
      <c r="H188" s="635"/>
      <c r="I188" s="645" t="e">
        <f>I186-I187</f>
        <v>#DIV/0!</v>
      </c>
    </row>
    <row r="189" spans="1:28" ht="13.5" thickBot="1">
      <c r="A189" s="646" t="s">
        <v>2328</v>
      </c>
      <c r="B189" s="596"/>
      <c r="C189" s="597"/>
      <c r="D189" s="596"/>
      <c r="E189" s="596"/>
      <c r="F189" s="596"/>
      <c r="G189" s="647" t="e">
        <f>G188/G184</f>
        <v>#DIV/0!</v>
      </c>
      <c r="H189" s="647"/>
      <c r="I189" s="599" t="e">
        <f>I188/I184</f>
        <v>#DIV/0!</v>
      </c>
    </row>
    <row r="190" spans="1:28" ht="5.25" customHeight="1"/>
    <row r="191" spans="1:28" s="549" customFormat="1" ht="16.5" thickBot="1">
      <c r="A191" s="552"/>
      <c r="B191" s="552"/>
      <c r="C191" s="553"/>
      <c r="D191" s="552"/>
      <c r="E191" s="552"/>
      <c r="F191" s="552"/>
      <c r="G191" s="554"/>
      <c r="H191" s="554"/>
      <c r="K191" s="1116"/>
      <c r="L191" s="1116"/>
      <c r="M191" s="1116"/>
      <c r="N191" s="1116"/>
      <c r="O191" s="1116"/>
      <c r="P191" s="1075"/>
      <c r="Q191" s="1075"/>
      <c r="R191" s="1075"/>
      <c r="S191" s="1075"/>
      <c r="T191" s="1075"/>
      <c r="U191" s="1075"/>
      <c r="V191" s="1075"/>
      <c r="W191" s="1075"/>
      <c r="X191" s="1075"/>
      <c r="Y191" s="1075"/>
      <c r="Z191" s="1075"/>
      <c r="AA191" s="1075"/>
      <c r="AB191" s="1075"/>
    </row>
    <row r="192" spans="1:28" s="549" customFormat="1" ht="15.75">
      <c r="A192" s="2054" t="s">
        <v>2329</v>
      </c>
      <c r="B192" s="2052"/>
      <c r="C192" s="2052"/>
      <c r="D192" s="2052"/>
      <c r="E192" s="2052"/>
      <c r="F192" s="2052"/>
      <c r="G192" s="2053"/>
      <c r="H192" s="648"/>
      <c r="K192" s="1116"/>
      <c r="L192" s="1116"/>
      <c r="M192" s="1116"/>
      <c r="N192" s="1116"/>
      <c r="O192" s="1116"/>
      <c r="P192" s="1075"/>
      <c r="Q192" s="1075"/>
      <c r="R192" s="1075"/>
      <c r="S192" s="1075"/>
      <c r="T192" s="1075"/>
      <c r="U192" s="1075"/>
      <c r="V192" s="1075"/>
      <c r="W192" s="1075"/>
      <c r="X192" s="1075"/>
      <c r="Y192" s="1075"/>
      <c r="Z192" s="1075"/>
      <c r="AA192" s="1075"/>
      <c r="AB192" s="1075"/>
    </row>
    <row r="193" spans="1:28" s="549" customFormat="1" ht="15.75">
      <c r="A193" s="649"/>
      <c r="B193" s="435"/>
      <c r="C193" s="387"/>
      <c r="D193" s="435"/>
      <c r="E193" s="435" t="s">
        <v>2330</v>
      </c>
      <c r="F193" s="650" t="s">
        <v>2331</v>
      </c>
      <c r="G193" s="651"/>
      <c r="H193" s="648"/>
      <c r="K193" s="1116"/>
      <c r="L193" s="1116"/>
      <c r="M193" s="1116"/>
      <c r="N193" s="1116"/>
      <c r="O193" s="1116"/>
      <c r="P193" s="1075"/>
      <c r="Q193" s="1075"/>
      <c r="R193" s="1075"/>
      <c r="S193" s="1075"/>
      <c r="T193" s="1075"/>
      <c r="U193" s="1075"/>
      <c r="V193" s="1075"/>
      <c r="W193" s="1075"/>
      <c r="X193" s="1075"/>
      <c r="Y193" s="1075"/>
      <c r="Z193" s="1075"/>
      <c r="AA193" s="1075"/>
      <c r="AB193" s="1075"/>
    </row>
    <row r="194" spans="1:28" s="549" customFormat="1" ht="15.75">
      <c r="A194" s="632" t="s">
        <v>1007</v>
      </c>
      <c r="B194" s="652"/>
      <c r="C194" s="653"/>
      <c r="D194" s="652"/>
      <c r="E194" s="654">
        <f>'Final Package Page 17'!H31</f>
        <v>0</v>
      </c>
      <c r="F194" s="655" t="e">
        <f>(F7*('Final Package Page 8'!C31+'Final Package Page 8'!C52))*12</f>
        <v>#DIV/0!</v>
      </c>
      <c r="G194" s="561"/>
      <c r="H194" s="562"/>
      <c r="K194" s="1116"/>
      <c r="L194" s="1116"/>
      <c r="M194" s="1116"/>
      <c r="N194" s="1116"/>
      <c r="O194" s="1116"/>
      <c r="P194" s="1075"/>
      <c r="Q194" s="1075"/>
      <c r="R194" s="1075"/>
      <c r="S194" s="1075"/>
      <c r="T194" s="1075"/>
      <c r="U194" s="1075"/>
      <c r="V194" s="1075"/>
      <c r="W194" s="1075"/>
      <c r="X194" s="1075"/>
      <c r="Y194" s="1075"/>
      <c r="Z194" s="1075"/>
      <c r="AA194" s="1075"/>
      <c r="AB194" s="1075"/>
    </row>
    <row r="195" spans="1:28" ht="12.75" customHeight="1">
      <c r="A195" s="563" t="s">
        <v>1362</v>
      </c>
      <c r="B195" s="40"/>
      <c r="C195" s="387"/>
      <c r="D195" s="40"/>
      <c r="E195" s="656">
        <f>'Final Package Page 17'!H33</f>
        <v>0</v>
      </c>
      <c r="F195" s="656">
        <f>F9*('Final Package Page 8'!C31+'Final Package Page 8'!C52)</f>
        <v>0</v>
      </c>
      <c r="G195" s="577"/>
      <c r="H195" s="2096" t="s">
        <v>1378</v>
      </c>
      <c r="I195" s="2031"/>
      <c r="J195" s="2031"/>
    </row>
    <row r="196" spans="1:28">
      <c r="A196" s="563" t="s">
        <v>1361</v>
      </c>
      <c r="B196" s="40"/>
      <c r="C196" s="387"/>
      <c r="D196" s="40"/>
      <c r="E196" s="657">
        <f>'Final Package Page 10'!AF87</f>
        <v>0</v>
      </c>
      <c r="F196" s="657">
        <f>'Final Package Page 10'!AF87</f>
        <v>0</v>
      </c>
      <c r="G196" s="577"/>
      <c r="H196" s="2032"/>
      <c r="I196" s="2031"/>
      <c r="J196" s="2031"/>
    </row>
    <row r="197" spans="1:28" ht="13.5" thickBot="1">
      <c r="A197" s="563" t="s">
        <v>206</v>
      </c>
      <c r="B197" s="40"/>
      <c r="C197" s="387"/>
      <c r="D197" s="40"/>
      <c r="E197" s="658">
        <f>SUM(E194:E196)</f>
        <v>0</v>
      </c>
      <c r="F197" s="659" t="e">
        <f>SUM(F194:F196)</f>
        <v>#DIV/0!</v>
      </c>
      <c r="G197" s="577"/>
      <c r="H197" s="2032"/>
      <c r="I197" s="2031"/>
      <c r="J197" s="2031"/>
    </row>
    <row r="198" spans="1:28" ht="13.5" thickTop="1">
      <c r="A198" s="563" t="s">
        <v>696</v>
      </c>
      <c r="B198" s="40"/>
      <c r="C198" s="387"/>
      <c r="D198" s="40"/>
      <c r="E198" s="660">
        <f>E197/12*4</f>
        <v>0</v>
      </c>
      <c r="F198" s="660" t="e">
        <f>F197/12*4</f>
        <v>#DIV/0!</v>
      </c>
      <c r="G198" s="684" t="e">
        <f>F200/F198</f>
        <v>#DIV/0!</v>
      </c>
      <c r="H198" s="2096" t="s">
        <v>460</v>
      </c>
      <c r="I198" s="2031"/>
      <c r="J198" s="2031"/>
    </row>
    <row r="199" spans="1:28">
      <c r="A199" s="563" t="s">
        <v>697</v>
      </c>
      <c r="B199" s="40"/>
      <c r="C199" s="387"/>
      <c r="D199" s="40"/>
      <c r="E199" s="660">
        <f>E197/12*6</f>
        <v>0</v>
      </c>
      <c r="F199" s="660" t="e">
        <f>F197/12*6</f>
        <v>#DIV/0!</v>
      </c>
      <c r="G199" s="684" t="e">
        <f>F200/F199</f>
        <v>#DIV/0!</v>
      </c>
      <c r="H199" s="2032"/>
      <c r="I199" s="2031"/>
      <c r="J199" s="2031"/>
    </row>
    <row r="200" spans="1:28">
      <c r="A200" s="563" t="s">
        <v>1691</v>
      </c>
      <c r="B200" s="40"/>
      <c r="C200" s="387"/>
      <c r="D200" s="40"/>
      <c r="E200" s="607">
        <f>'10% Package Page 14-18'!E109</f>
        <v>0</v>
      </c>
      <c r="F200" s="656">
        <f>'10% Package Page 14-18'!E109</f>
        <v>0</v>
      </c>
      <c r="G200" s="577"/>
      <c r="H200" s="2032"/>
      <c r="I200" s="2031"/>
      <c r="J200" s="2031"/>
    </row>
    <row r="201" spans="1:28" ht="13.5" thickBot="1">
      <c r="A201" s="595"/>
      <c r="B201" s="596"/>
      <c r="C201" s="597"/>
      <c r="D201" s="596"/>
      <c r="E201" s="661"/>
      <c r="F201" s="662"/>
      <c r="G201" s="663"/>
      <c r="H201" s="1303"/>
      <c r="I201" s="1302"/>
      <c r="J201" s="1302"/>
    </row>
    <row r="202" spans="1:28" ht="13.5" thickBot="1">
      <c r="G202" s="1024">
        <f>ROUND((G201*100),0)</f>
        <v>0</v>
      </c>
      <c r="H202" s="600"/>
    </row>
    <row r="203" spans="1:28" ht="15.75">
      <c r="A203" s="2054" t="s">
        <v>1692</v>
      </c>
      <c r="B203" s="2052"/>
      <c r="C203" s="2052"/>
      <c r="D203" s="2052"/>
      <c r="E203" s="2052"/>
      <c r="F203" s="2052"/>
      <c r="G203" s="2053"/>
      <c r="H203" s="2096" t="s">
        <v>1379</v>
      </c>
      <c r="I203" s="2031"/>
      <c r="J203" s="2031"/>
    </row>
    <row r="204" spans="1:28" ht="15.75">
      <c r="A204" s="632" t="s">
        <v>1362</v>
      </c>
      <c r="B204" s="652"/>
      <c r="C204" s="653"/>
      <c r="D204" s="652"/>
      <c r="E204" s="654">
        <f>'Final Package Page 17'!H33</f>
        <v>0</v>
      </c>
      <c r="F204" s="560"/>
      <c r="G204" s="561"/>
      <c r="H204" s="2032"/>
      <c r="I204" s="2031"/>
      <c r="J204" s="2031"/>
    </row>
    <row r="205" spans="1:28">
      <c r="A205" s="563" t="s">
        <v>459</v>
      </c>
      <c r="B205" s="40"/>
      <c r="C205" s="387"/>
      <c r="D205" s="40"/>
      <c r="E205" s="326">
        <f>'Final Package Page 8'!C31+'Final Package Page 8'!C52</f>
        <v>0</v>
      </c>
      <c r="F205" s="40"/>
      <c r="G205" s="577"/>
      <c r="H205" s="2032"/>
      <c r="I205" s="2031"/>
      <c r="J205" s="2031"/>
    </row>
    <row r="206" spans="1:28">
      <c r="A206" s="556" t="s">
        <v>1693</v>
      </c>
      <c r="B206" s="47"/>
      <c r="C206" s="643"/>
      <c r="D206" s="47"/>
      <c r="E206" s="657" t="e">
        <f>E204/E205</f>
        <v>#DIV/0!</v>
      </c>
      <c r="F206" s="40"/>
      <c r="G206" s="577"/>
      <c r="H206" s="2096" t="s">
        <v>1380</v>
      </c>
      <c r="I206" s="2031"/>
      <c r="J206" s="2031"/>
    </row>
    <row r="207" spans="1:28">
      <c r="A207" s="563"/>
      <c r="B207" s="40"/>
      <c r="C207" s="387"/>
      <c r="D207" s="40"/>
      <c r="E207" s="660"/>
      <c r="F207" s="40"/>
      <c r="G207" s="577"/>
      <c r="H207" s="2032"/>
      <c r="I207" s="2031"/>
      <c r="J207" s="2031"/>
    </row>
    <row r="208" spans="1:28" ht="13.5" thickBot="1">
      <c r="A208" s="595" t="s">
        <v>1713</v>
      </c>
      <c r="B208" s="596"/>
      <c r="C208" s="597"/>
      <c r="D208" s="596"/>
      <c r="E208" s="596" t="s">
        <v>1714</v>
      </c>
      <c r="F208" s="596"/>
      <c r="G208" s="614"/>
      <c r="H208" s="2032"/>
      <c r="I208" s="2031"/>
      <c r="J208" s="2031"/>
    </row>
    <row r="209" spans="1:12" ht="13.5" thickBot="1"/>
    <row r="210" spans="1:12" ht="15.75">
      <c r="A210" s="2054" t="s">
        <v>1694</v>
      </c>
      <c r="B210" s="2052"/>
      <c r="C210" s="2052"/>
      <c r="D210" s="2052"/>
      <c r="E210" s="2052"/>
      <c r="F210" s="2052"/>
      <c r="G210" s="2053"/>
      <c r="H210" s="2045" t="s">
        <v>2104</v>
      </c>
      <c r="I210" s="1477"/>
      <c r="J210" s="1477"/>
    </row>
    <row r="211" spans="1:12" ht="15.75">
      <c r="A211" s="632" t="s">
        <v>1823</v>
      </c>
      <c r="B211" s="652"/>
      <c r="C211" s="653"/>
      <c r="D211" s="652"/>
      <c r="E211" s="654">
        <f>'Final Package Page 4'!M9</f>
        <v>0</v>
      </c>
      <c r="F211" s="655"/>
      <c r="G211" s="665">
        <f>E211*10</f>
        <v>0</v>
      </c>
      <c r="H211" s="2046"/>
      <c r="I211" s="1477"/>
      <c r="J211" s="1477"/>
    </row>
    <row r="212" spans="1:12">
      <c r="A212" s="563" t="s">
        <v>1824</v>
      </c>
      <c r="B212" s="40"/>
      <c r="C212" s="387"/>
      <c r="D212" s="40"/>
      <c r="E212" s="656"/>
      <c r="F212" s="656">
        <f>'Final Package Page 10'!P21</f>
        <v>0</v>
      </c>
      <c r="G212" s="577"/>
      <c r="H212" s="2046"/>
      <c r="I212" s="1477"/>
      <c r="J212" s="1477"/>
    </row>
    <row r="213" spans="1:12">
      <c r="A213" s="666" t="s">
        <v>1825</v>
      </c>
      <c r="B213" s="667"/>
      <c r="C213" s="668"/>
      <c r="D213" s="667"/>
      <c r="E213" s="669"/>
      <c r="F213" s="669">
        <f>'Final Package Page 11-15'!E92</f>
        <v>0</v>
      </c>
      <c r="G213" s="577"/>
      <c r="H213" s="2243"/>
      <c r="I213" s="1520"/>
      <c r="J213" s="1520"/>
    </row>
    <row r="214" spans="1:12">
      <c r="A214" s="563" t="s">
        <v>1695</v>
      </c>
      <c r="B214" s="40"/>
      <c r="C214" s="387"/>
      <c r="D214" s="40"/>
      <c r="E214" s="660"/>
      <c r="F214" s="656"/>
      <c r="G214" s="670">
        <f>F212-F213</f>
        <v>0</v>
      </c>
      <c r="H214" s="2243"/>
      <c r="I214" s="1520"/>
      <c r="J214" s="1520"/>
    </row>
    <row r="215" spans="1:12">
      <c r="A215" s="563"/>
      <c r="B215" s="40"/>
      <c r="C215" s="387"/>
      <c r="D215" s="40"/>
      <c r="E215" s="660"/>
      <c r="F215" s="656"/>
      <c r="G215" s="670"/>
      <c r="H215" s="660"/>
    </row>
    <row r="216" spans="1:12" ht="13.5" thickBot="1">
      <c r="A216" s="595" t="s">
        <v>1696</v>
      </c>
      <c r="B216" s="596"/>
      <c r="C216" s="597"/>
      <c r="D216" s="596"/>
      <c r="E216" s="596"/>
      <c r="F216" s="596"/>
      <c r="G216" s="663" t="e">
        <f>G214/G211</f>
        <v>#DIV/0!</v>
      </c>
      <c r="H216" s="671"/>
    </row>
    <row r="217" spans="1:12" ht="13.5" thickBot="1">
      <c r="A217" s="40"/>
      <c r="B217" s="40"/>
      <c r="C217" s="387"/>
      <c r="D217" s="40"/>
      <c r="E217" s="40"/>
      <c r="F217" s="40"/>
      <c r="G217" s="671"/>
      <c r="H217" s="671"/>
    </row>
    <row r="218" spans="1:12" ht="15.75">
      <c r="A218" s="638" t="s">
        <v>420</v>
      </c>
      <c r="B218" s="639"/>
      <c r="C218" s="639"/>
      <c r="D218" s="639"/>
      <c r="E218" s="639"/>
      <c r="F218" s="639"/>
      <c r="G218" s="640"/>
      <c r="H218" s="640"/>
      <c r="I218" s="641"/>
      <c r="K218" s="808">
        <f>'Page 5'!AB15</f>
        <v>0</v>
      </c>
      <c r="L218" s="808">
        <f>'Page 5'!AC15</f>
        <v>0</v>
      </c>
    </row>
    <row r="219" spans="1:12">
      <c r="A219" s="563" t="s">
        <v>1516</v>
      </c>
      <c r="B219" s="182"/>
      <c r="C219" s="387"/>
      <c r="D219" s="182"/>
      <c r="E219" s="387" t="s">
        <v>2311</v>
      </c>
      <c r="F219" s="387" t="s">
        <v>2324</v>
      </c>
      <c r="G219" s="642" t="s">
        <v>2325</v>
      </c>
      <c r="H219" s="2107" t="s">
        <v>1381</v>
      </c>
      <c r="I219" s="2108"/>
    </row>
    <row r="220" spans="1:12">
      <c r="A220" s="692">
        <f>'Final Package Page 8'!B12</f>
        <v>0</v>
      </c>
      <c r="B220" s="40" t="s">
        <v>1517</v>
      </c>
      <c r="C220" s="734">
        <f>'Final Package Page 8'!D12</f>
        <v>0</v>
      </c>
      <c r="D220" s="735">
        <f>C220*E220</f>
        <v>0</v>
      </c>
      <c r="E220" s="733">
        <f>IF('Final Package Page 8'!K12&gt;0,'Final Package Page 8'!C12,0)</f>
        <v>0</v>
      </c>
      <c r="F220" s="541">
        <f>IF(A220=0,A$23,IF(A220=1,A$24,IF(A220=2,A$25,IF(A220=3,A$26,IF(A220=4,A$27,IF(A220=" ",0,A$27))))))</f>
        <v>88000</v>
      </c>
      <c r="G220" s="622">
        <f>F220*E220</f>
        <v>0</v>
      </c>
      <c r="H220" s="1477"/>
      <c r="I220" s="2109"/>
    </row>
    <row r="221" spans="1:12">
      <c r="A221" s="692">
        <f>'Final Package Page 8'!B13</f>
        <v>0</v>
      </c>
      <c r="B221" s="40" t="s">
        <v>1517</v>
      </c>
      <c r="C221" s="734">
        <f>'Final Package Page 8'!D13</f>
        <v>0</v>
      </c>
      <c r="D221" s="735">
        <f t="shared" ref="D221:D238" si="5">C221*E221</f>
        <v>0</v>
      </c>
      <c r="E221" s="733">
        <f>IF('Final Package Page 8'!K13&gt;0,'Final Package Page 8'!C13,0)</f>
        <v>0</v>
      </c>
      <c r="F221" s="541">
        <f t="shared" ref="F221:F238" si="6">IF(A221=0,A$23,IF(A221=1,A$24,IF(A221=2,A$25,IF(A221=3,A$26,IF(A221=4,A$27,IF(A221=" ",0,A$27))))))</f>
        <v>88000</v>
      </c>
      <c r="G221" s="622">
        <f t="shared" ref="G221:G238" si="7">F221*E221</f>
        <v>0</v>
      </c>
      <c r="H221" s="1477"/>
      <c r="I221" s="2109"/>
    </row>
    <row r="222" spans="1:12">
      <c r="A222" s="692">
        <f>'Final Package Page 8'!B14</f>
        <v>0</v>
      </c>
      <c r="B222" s="40" t="s">
        <v>1517</v>
      </c>
      <c r="C222" s="734">
        <f>'Final Package Page 8'!D14</f>
        <v>0</v>
      </c>
      <c r="D222" s="735">
        <f t="shared" si="5"/>
        <v>0</v>
      </c>
      <c r="E222" s="733">
        <f>IF('Final Package Page 8'!K14&gt;0,'Final Package Page 8'!C14,0)</f>
        <v>0</v>
      </c>
      <c r="F222" s="541">
        <f t="shared" si="6"/>
        <v>88000</v>
      </c>
      <c r="G222" s="622">
        <f t="shared" si="7"/>
        <v>0</v>
      </c>
      <c r="H222" s="1477"/>
      <c r="I222" s="2109"/>
    </row>
    <row r="223" spans="1:12">
      <c r="A223" s="692">
        <f>'Final Package Page 8'!B15</f>
        <v>0</v>
      </c>
      <c r="B223" s="40" t="s">
        <v>1517</v>
      </c>
      <c r="C223" s="734">
        <f>'Final Package Page 8'!D15</f>
        <v>0</v>
      </c>
      <c r="D223" s="735">
        <f t="shared" si="5"/>
        <v>0</v>
      </c>
      <c r="E223" s="733">
        <f>IF('Final Package Page 8'!K15&gt;0,'Final Package Page 8'!C15,0)</f>
        <v>0</v>
      </c>
      <c r="F223" s="541">
        <f t="shared" si="6"/>
        <v>88000</v>
      </c>
      <c r="G223" s="622">
        <f t="shared" si="7"/>
        <v>0</v>
      </c>
      <c r="H223" s="1477"/>
      <c r="I223" s="2109"/>
    </row>
    <row r="224" spans="1:12">
      <c r="A224" s="692">
        <f>'Final Package Page 8'!B16</f>
        <v>0</v>
      </c>
      <c r="B224" s="40" t="s">
        <v>1517</v>
      </c>
      <c r="C224" s="734">
        <f>'Final Package Page 8'!D16</f>
        <v>0</v>
      </c>
      <c r="D224" s="735">
        <f t="shared" si="5"/>
        <v>0</v>
      </c>
      <c r="E224" s="733">
        <f>IF('Final Package Page 8'!K16&gt;0,'Final Package Page 8'!C16,0)</f>
        <v>0</v>
      </c>
      <c r="F224" s="541">
        <f t="shared" si="6"/>
        <v>88000</v>
      </c>
      <c r="G224" s="622">
        <f t="shared" si="7"/>
        <v>0</v>
      </c>
      <c r="H224" s="1477"/>
      <c r="I224" s="2109"/>
    </row>
    <row r="225" spans="1:9">
      <c r="A225" s="692">
        <f>'Final Package Page 8'!B17</f>
        <v>0</v>
      </c>
      <c r="B225" s="40" t="s">
        <v>1517</v>
      </c>
      <c r="C225" s="734">
        <f>'Final Package Page 8'!D17</f>
        <v>0</v>
      </c>
      <c r="D225" s="735">
        <f t="shared" si="5"/>
        <v>0</v>
      </c>
      <c r="E225" s="733">
        <f>IF('Final Package Page 8'!K17&gt;0,'Final Package Page 8'!C17,0)</f>
        <v>0</v>
      </c>
      <c r="F225" s="541">
        <f t="shared" si="6"/>
        <v>88000</v>
      </c>
      <c r="G225" s="622">
        <f t="shared" si="7"/>
        <v>0</v>
      </c>
      <c r="H225" s="1477"/>
      <c r="I225" s="2109"/>
    </row>
    <row r="226" spans="1:9">
      <c r="A226" s="692">
        <f>'Final Package Page 8'!B18</f>
        <v>0</v>
      </c>
      <c r="B226" s="40" t="s">
        <v>1517</v>
      </c>
      <c r="C226" s="734">
        <f>'Final Package Page 8'!D18</f>
        <v>0</v>
      </c>
      <c r="D226" s="735">
        <f t="shared" si="5"/>
        <v>0</v>
      </c>
      <c r="E226" s="733">
        <f>IF('Final Package Page 8'!K18&gt;0,'Final Package Page 8'!C18,0)</f>
        <v>0</v>
      </c>
      <c r="F226" s="541">
        <f t="shared" si="6"/>
        <v>88000</v>
      </c>
      <c r="G226" s="622">
        <f t="shared" si="7"/>
        <v>0</v>
      </c>
      <c r="H226" s="1477"/>
      <c r="I226" s="2109"/>
    </row>
    <row r="227" spans="1:9">
      <c r="A227" s="692">
        <f>'Final Package Page 8'!B19</f>
        <v>0</v>
      </c>
      <c r="B227" s="40" t="s">
        <v>1517</v>
      </c>
      <c r="C227" s="734">
        <f>'Final Package Page 8'!D19</f>
        <v>0</v>
      </c>
      <c r="D227" s="735">
        <f t="shared" si="5"/>
        <v>0</v>
      </c>
      <c r="E227" s="733">
        <f>IF('Final Package Page 8'!K19&gt;0,'Final Package Page 8'!C19,0)</f>
        <v>0</v>
      </c>
      <c r="F227" s="541">
        <f t="shared" si="6"/>
        <v>88000</v>
      </c>
      <c r="G227" s="622">
        <f t="shared" si="7"/>
        <v>0</v>
      </c>
      <c r="H227" s="1477"/>
      <c r="I227" s="2109"/>
    </row>
    <row r="228" spans="1:9">
      <c r="A228" s="692">
        <f>'Final Package Page 8'!B20</f>
        <v>0</v>
      </c>
      <c r="B228" s="40" t="s">
        <v>1517</v>
      </c>
      <c r="C228" s="734">
        <f>'Final Package Page 8'!D20</f>
        <v>0</v>
      </c>
      <c r="D228" s="735">
        <f t="shared" si="5"/>
        <v>0</v>
      </c>
      <c r="E228" s="733">
        <f>IF('Final Package Page 8'!K20&gt;0,'Final Package Page 8'!C20,0)</f>
        <v>0</v>
      </c>
      <c r="F228" s="541">
        <f t="shared" si="6"/>
        <v>88000</v>
      </c>
      <c r="G228" s="622">
        <f t="shared" si="7"/>
        <v>0</v>
      </c>
      <c r="H228" s="1477"/>
      <c r="I228" s="2109"/>
    </row>
    <row r="229" spans="1:9">
      <c r="A229" s="692">
        <f>'Final Package Page 8'!B21</f>
        <v>0</v>
      </c>
      <c r="B229" s="40" t="s">
        <v>1517</v>
      </c>
      <c r="C229" s="734">
        <f>'Final Package Page 8'!D21</f>
        <v>0</v>
      </c>
      <c r="D229" s="735">
        <f t="shared" si="5"/>
        <v>0</v>
      </c>
      <c r="E229" s="733">
        <f>IF('Final Package Page 8'!K21&gt;0,'Final Package Page 8'!C21,0)</f>
        <v>0</v>
      </c>
      <c r="F229" s="541">
        <f t="shared" si="6"/>
        <v>88000</v>
      </c>
      <c r="G229" s="622">
        <f t="shared" si="7"/>
        <v>0</v>
      </c>
      <c r="H229" s="1477"/>
      <c r="I229" s="2109"/>
    </row>
    <row r="230" spans="1:9">
      <c r="A230" s="692">
        <f>'Final Package Page 8'!B22</f>
        <v>0</v>
      </c>
      <c r="B230" s="40" t="s">
        <v>1517</v>
      </c>
      <c r="C230" s="734">
        <f>'Final Package Page 8'!D22</f>
        <v>0</v>
      </c>
      <c r="D230" s="735">
        <f t="shared" si="5"/>
        <v>0</v>
      </c>
      <c r="E230" s="733">
        <f>IF('Final Package Page 8'!K22&gt;0,'Final Package Page 8'!C22,0)</f>
        <v>0</v>
      </c>
      <c r="F230" s="541">
        <f t="shared" si="6"/>
        <v>88000</v>
      </c>
      <c r="G230" s="622">
        <f t="shared" si="7"/>
        <v>0</v>
      </c>
      <c r="H230" s="1477"/>
      <c r="I230" s="2109"/>
    </row>
    <row r="231" spans="1:9">
      <c r="A231" s="692">
        <f>'Final Package Page 8'!B23</f>
        <v>0</v>
      </c>
      <c r="B231" s="40" t="s">
        <v>1517</v>
      </c>
      <c r="C231" s="734">
        <f>'Final Package Page 8'!D23</f>
        <v>0</v>
      </c>
      <c r="D231" s="735">
        <f t="shared" si="5"/>
        <v>0</v>
      </c>
      <c r="E231" s="733">
        <f>IF('Final Package Page 8'!K23&gt;0,'Final Package Page 8'!C23,0)</f>
        <v>0</v>
      </c>
      <c r="F231" s="541">
        <f t="shared" si="6"/>
        <v>88000</v>
      </c>
      <c r="G231" s="622">
        <f t="shared" si="7"/>
        <v>0</v>
      </c>
      <c r="H231" s="1477"/>
      <c r="I231" s="2109"/>
    </row>
    <row r="232" spans="1:9">
      <c r="A232" s="692">
        <f>'Final Package Page 8'!B24</f>
        <v>0</v>
      </c>
      <c r="B232" s="40" t="s">
        <v>1517</v>
      </c>
      <c r="C232" s="734">
        <f>'Final Package Page 8'!D24</f>
        <v>0</v>
      </c>
      <c r="D232" s="735">
        <f t="shared" si="5"/>
        <v>0</v>
      </c>
      <c r="E232" s="733">
        <f>IF('Final Package Page 8'!K24&gt;0,'Final Package Page 8'!C24,0)</f>
        <v>0</v>
      </c>
      <c r="F232" s="541">
        <f t="shared" si="6"/>
        <v>88000</v>
      </c>
      <c r="G232" s="622">
        <f t="shared" si="7"/>
        <v>0</v>
      </c>
      <c r="H232" s="1477"/>
      <c r="I232" s="2109"/>
    </row>
    <row r="233" spans="1:9">
      <c r="A233" s="692">
        <f>'Final Package Page 8'!B25</f>
        <v>0</v>
      </c>
      <c r="B233" s="40" t="s">
        <v>1517</v>
      </c>
      <c r="C233" s="734">
        <f>'Final Package Page 8'!D25</f>
        <v>0</v>
      </c>
      <c r="D233" s="735">
        <f t="shared" si="5"/>
        <v>0</v>
      </c>
      <c r="E233" s="733">
        <f>IF('Final Package Page 8'!K25&gt;0,'Final Package Page 8'!C25,0)</f>
        <v>0</v>
      </c>
      <c r="F233" s="541">
        <f t="shared" si="6"/>
        <v>88000</v>
      </c>
      <c r="G233" s="622">
        <f t="shared" si="7"/>
        <v>0</v>
      </c>
      <c r="H233" s="1477"/>
      <c r="I233" s="2109"/>
    </row>
    <row r="234" spans="1:9">
      <c r="A234" s="692">
        <f>'Final Package Page 8'!B26</f>
        <v>0</v>
      </c>
      <c r="B234" s="40" t="s">
        <v>1517</v>
      </c>
      <c r="C234" s="734">
        <f>'Final Package Page 8'!D26</f>
        <v>0</v>
      </c>
      <c r="D234" s="735">
        <f t="shared" si="5"/>
        <v>0</v>
      </c>
      <c r="E234" s="733">
        <f>IF('Final Package Page 8'!K26&gt;0,'Final Package Page 8'!C26,0)</f>
        <v>0</v>
      </c>
      <c r="F234" s="541">
        <f t="shared" si="6"/>
        <v>88000</v>
      </c>
      <c r="G234" s="622">
        <f t="shared" si="7"/>
        <v>0</v>
      </c>
      <c r="H234" s="1477"/>
      <c r="I234" s="2109"/>
    </row>
    <row r="235" spans="1:9">
      <c r="A235" s="692">
        <f>'Final Package Page 8'!B27</f>
        <v>0</v>
      </c>
      <c r="B235" s="40" t="s">
        <v>1517</v>
      </c>
      <c r="C235" s="734">
        <f>'Final Package Page 8'!D27</f>
        <v>0</v>
      </c>
      <c r="D235" s="735">
        <f t="shared" si="5"/>
        <v>0</v>
      </c>
      <c r="E235" s="733">
        <f>IF('Final Package Page 8'!K27&gt;0,'Final Package Page 8'!C27,0)</f>
        <v>0</v>
      </c>
      <c r="F235" s="541">
        <f t="shared" si="6"/>
        <v>88000</v>
      </c>
      <c r="G235" s="622">
        <f t="shared" si="7"/>
        <v>0</v>
      </c>
      <c r="H235" s="1477"/>
      <c r="I235" s="2109"/>
    </row>
    <row r="236" spans="1:9">
      <c r="A236" s="692">
        <f>'Final Package Page 8'!B28</f>
        <v>0</v>
      </c>
      <c r="B236" s="40" t="s">
        <v>1517</v>
      </c>
      <c r="C236" s="734">
        <f>'Final Package Page 8'!D28</f>
        <v>0</v>
      </c>
      <c r="D236" s="735">
        <f t="shared" si="5"/>
        <v>0</v>
      </c>
      <c r="E236" s="733">
        <f>IF('Final Package Page 8'!K28&gt;0,'Final Package Page 8'!C28,0)</f>
        <v>0</v>
      </c>
      <c r="F236" s="541">
        <f t="shared" si="6"/>
        <v>88000</v>
      </c>
      <c r="G236" s="622">
        <f t="shared" si="7"/>
        <v>0</v>
      </c>
      <c r="H236" s="1477"/>
      <c r="I236" s="2109"/>
    </row>
    <row r="237" spans="1:9">
      <c r="A237" s="692">
        <f>'Final Package Page 8'!B29</f>
        <v>0</v>
      </c>
      <c r="B237" s="40" t="s">
        <v>1517</v>
      </c>
      <c r="C237" s="734">
        <f>'Final Package Page 8'!D29</f>
        <v>0</v>
      </c>
      <c r="D237" s="735">
        <f t="shared" si="5"/>
        <v>0</v>
      </c>
      <c r="E237" s="733">
        <f>IF('Final Package Page 8'!K29&gt;0,'Final Package Page 8'!C29,0)</f>
        <v>0</v>
      </c>
      <c r="F237" s="541">
        <f t="shared" si="6"/>
        <v>88000</v>
      </c>
      <c r="G237" s="622">
        <f t="shared" si="7"/>
        <v>0</v>
      </c>
      <c r="H237" s="1477"/>
      <c r="I237" s="2109"/>
    </row>
    <row r="238" spans="1:9">
      <c r="A238" s="692">
        <f>'Final Package Page 8'!B30</f>
        <v>0</v>
      </c>
      <c r="B238" s="40" t="s">
        <v>1517</v>
      </c>
      <c r="C238" s="734">
        <f>'Final Package Page 8'!D30</f>
        <v>0</v>
      </c>
      <c r="D238" s="735">
        <f t="shared" si="5"/>
        <v>0</v>
      </c>
      <c r="E238" s="733">
        <f>IF('Final Package Page 8'!K30&gt;0,'Final Package Page 8'!C30,0)</f>
        <v>0</v>
      </c>
      <c r="F238" s="541">
        <f t="shared" si="6"/>
        <v>88000</v>
      </c>
      <c r="G238" s="622">
        <f t="shared" si="7"/>
        <v>0</v>
      </c>
      <c r="H238" s="1477"/>
      <c r="I238" s="2109"/>
    </row>
    <row r="239" spans="1:9">
      <c r="A239" s="563"/>
      <c r="B239" s="40" t="s">
        <v>1139</v>
      </c>
      <c r="C239" s="736"/>
      <c r="D239" s="737">
        <f>SUM(D220:D238)</f>
        <v>0</v>
      </c>
      <c r="E239" s="672"/>
      <c r="F239" s="40">
        <v>0</v>
      </c>
      <c r="G239" s="644">
        <f>F239*E239</f>
        <v>0</v>
      </c>
      <c r="H239" s="1477"/>
      <c r="I239" s="2109"/>
    </row>
    <row r="240" spans="1:9">
      <c r="A240" s="563" t="s">
        <v>2326</v>
      </c>
      <c r="B240" s="40"/>
      <c r="C240" s="387"/>
      <c r="D240" s="40"/>
      <c r="E240" s="683">
        <f>SUM(E220:E239)</f>
        <v>0</v>
      </c>
      <c r="F240" s="622"/>
      <c r="G240" s="622">
        <f>SUM(G220:G239)</f>
        <v>0</v>
      </c>
      <c r="H240" s="1477"/>
      <c r="I240" s="2109"/>
    </row>
    <row r="241" spans="1:10">
      <c r="A241" s="563" t="s">
        <v>421</v>
      </c>
      <c r="B241" s="40"/>
      <c r="C241" s="387"/>
      <c r="D241" s="40"/>
      <c r="E241" s="40"/>
      <c r="F241" s="622"/>
      <c r="G241" s="622">
        <f>'Final Package Page 4'!M11</f>
        <v>0</v>
      </c>
      <c r="H241" s="1477"/>
      <c r="I241" s="2109"/>
    </row>
    <row r="242" spans="1:10" ht="13.5" thickBot="1">
      <c r="A242" s="595" t="str">
        <f>IF(G242&lt;0,"OVER","UNDER")</f>
        <v>UNDER</v>
      </c>
      <c r="B242" s="596" t="s">
        <v>1063</v>
      </c>
      <c r="C242" s="597"/>
      <c r="D242" s="596"/>
      <c r="E242" s="596"/>
      <c r="F242" s="596"/>
      <c r="G242" s="673">
        <f>G240-G241</f>
        <v>0</v>
      </c>
      <c r="H242" s="674"/>
      <c r="I242" s="599" t="e">
        <f>G242/G240</f>
        <v>#DIV/0!</v>
      </c>
    </row>
    <row r="243" spans="1:10" ht="13.5" thickBot="1"/>
    <row r="244" spans="1:10" ht="16.5" hidden="1" thickBot="1">
      <c r="A244" s="2250" t="s">
        <v>422</v>
      </c>
      <c r="B244" s="2251"/>
      <c r="C244" s="2251"/>
      <c r="D244" s="2251"/>
      <c r="E244" s="2251"/>
      <c r="F244" s="2251"/>
      <c r="G244" s="2251"/>
      <c r="H244" s="1081"/>
      <c r="I244" s="923" t="s">
        <v>423</v>
      </c>
      <c r="J244" s="923"/>
    </row>
    <row r="245" spans="1:10" ht="16.5" hidden="1" thickBot="1">
      <c r="A245" s="923" t="s">
        <v>421</v>
      </c>
      <c r="B245" s="1082"/>
      <c r="C245" s="1083"/>
      <c r="D245" s="1082"/>
      <c r="E245" s="1084"/>
      <c r="F245" s="1084"/>
      <c r="G245" s="1085">
        <f>'10% Package Page 4'!J11</f>
        <v>0</v>
      </c>
      <c r="H245" s="1085"/>
      <c r="I245" s="923" t="s">
        <v>1518</v>
      </c>
      <c r="J245" s="923"/>
    </row>
    <row r="246" spans="1:10" ht="13.5" hidden="1" thickBot="1">
      <c r="A246" s="923" t="s">
        <v>424</v>
      </c>
      <c r="B246" s="923"/>
      <c r="C246" s="1086"/>
      <c r="D246" s="923"/>
      <c r="E246" s="1087"/>
      <c r="F246" s="1087"/>
      <c r="G246" s="1088">
        <f>G245*0.25</f>
        <v>0</v>
      </c>
      <c r="H246" s="1088"/>
      <c r="I246" s="923" t="s">
        <v>426</v>
      </c>
      <c r="J246" s="923"/>
    </row>
    <row r="247" spans="1:10" ht="13.5" hidden="1" thickBot="1">
      <c r="A247" s="923" t="s">
        <v>425</v>
      </c>
      <c r="B247" s="923"/>
      <c r="C247" s="1086"/>
      <c r="D247" s="923"/>
      <c r="E247" s="1087"/>
      <c r="F247" s="1087"/>
      <c r="G247" s="1088">
        <f>'Page 5'!S19</f>
        <v>0</v>
      </c>
      <c r="H247" s="1088"/>
      <c r="I247" s="1088">
        <f>IF(G246&gt;G247,G246-G247,0)</f>
        <v>0</v>
      </c>
      <c r="J247" s="923"/>
    </row>
    <row r="248" spans="1:10" ht="13.5" hidden="1" thickBot="1">
      <c r="A248" s="923" t="s">
        <v>427</v>
      </c>
      <c r="B248" s="923"/>
      <c r="C248" s="1086"/>
      <c r="D248" s="923"/>
      <c r="E248" s="1089"/>
      <c r="F248" s="1087"/>
      <c r="G248" s="1087" t="str">
        <f>IF(G247&lt;G246,"NO","YES")</f>
        <v>YES</v>
      </c>
      <c r="H248" s="1087"/>
      <c r="I248" s="923"/>
      <c r="J248" s="923"/>
    </row>
    <row r="249" spans="1:10" ht="13.5" hidden="1" thickBot="1">
      <c r="A249" s="923" t="s">
        <v>428</v>
      </c>
      <c r="B249" s="923"/>
      <c r="C249" s="1086"/>
      <c r="D249" s="923"/>
      <c r="E249" s="1089"/>
      <c r="F249" s="1087"/>
      <c r="G249" s="1090">
        <f>G245*0.045</f>
        <v>0</v>
      </c>
      <c r="H249" s="1090"/>
      <c r="I249" s="923"/>
      <c r="J249" s="923"/>
    </row>
    <row r="250" spans="1:10" ht="13.5" hidden="1" thickBot="1">
      <c r="A250" s="923" t="str">
        <f>A247</f>
        <v>AMOUNT OF MATCH</v>
      </c>
      <c r="B250" s="923"/>
      <c r="C250" s="1086"/>
      <c r="D250" s="923"/>
      <c r="E250" s="923"/>
      <c r="F250" s="923"/>
      <c r="G250" s="1090">
        <f>G247</f>
        <v>0</v>
      </c>
      <c r="H250" s="2252" t="s">
        <v>1382</v>
      </c>
      <c r="I250" s="2253"/>
      <c r="J250" s="2253"/>
    </row>
    <row r="251" spans="1:10" ht="13.5" hidden="1" thickBot="1">
      <c r="A251" s="923" t="s">
        <v>427</v>
      </c>
      <c r="B251" s="923"/>
      <c r="C251" s="1086"/>
      <c r="D251" s="923"/>
      <c r="E251" s="1089"/>
      <c r="F251" s="1087"/>
      <c r="G251" s="1087" t="str">
        <f>IF(G250&lt;G249,"NO","YES")</f>
        <v>YES</v>
      </c>
      <c r="H251" s="2253"/>
      <c r="I251" s="2253"/>
      <c r="J251" s="2253"/>
    </row>
    <row r="252" spans="1:10" ht="13.5" hidden="1" thickBot="1">
      <c r="A252" s="923" t="s">
        <v>429</v>
      </c>
      <c r="B252" s="923"/>
      <c r="C252" s="1086"/>
      <c r="D252" s="923"/>
      <c r="E252" s="923"/>
      <c r="F252" s="923"/>
      <c r="G252" s="1088">
        <f>IF(G247&gt;G246,G247-G246,0)</f>
        <v>0</v>
      </c>
      <c r="H252" s="2253"/>
      <c r="I252" s="2253"/>
      <c r="J252" s="2253"/>
    </row>
    <row r="253" spans="1:10" ht="13.5" hidden="1" thickBot="1">
      <c r="A253" s="40"/>
      <c r="B253" s="40"/>
      <c r="C253" s="387"/>
      <c r="D253" s="40"/>
      <c r="E253" s="40"/>
      <c r="F253" s="40"/>
      <c r="G253" s="622"/>
      <c r="H253" s="622"/>
    </row>
    <row r="254" spans="1:10" ht="15.75">
      <c r="A254" s="638" t="s">
        <v>430</v>
      </c>
      <c r="B254" s="639"/>
      <c r="C254" s="639"/>
      <c r="D254" s="639"/>
      <c r="E254" s="639"/>
      <c r="F254" s="639"/>
      <c r="G254" s="640"/>
      <c r="H254" s="640"/>
      <c r="I254" s="641"/>
    </row>
    <row r="255" spans="1:10">
      <c r="A255" s="563" t="s">
        <v>1516</v>
      </c>
      <c r="B255" s="182"/>
      <c r="C255" s="387"/>
      <c r="D255" s="182"/>
      <c r="E255" s="387" t="s">
        <v>2311</v>
      </c>
      <c r="F255" s="387" t="s">
        <v>2324</v>
      </c>
      <c r="G255" s="642" t="s">
        <v>2325</v>
      </c>
      <c r="H255" s="642"/>
      <c r="I255" s="2033" t="s">
        <v>1383</v>
      </c>
    </row>
    <row r="256" spans="1:10">
      <c r="A256" s="692">
        <f>'Final Package Page 8'!B12</f>
        <v>0</v>
      </c>
      <c r="B256" s="40" t="s">
        <v>1517</v>
      </c>
      <c r="C256" s="387"/>
      <c r="D256" s="40"/>
      <c r="E256" s="683">
        <f>'Final Package Page 8'!C12</f>
        <v>0</v>
      </c>
      <c r="F256" s="541">
        <f>IF(A256=0,E$15,IF(A256=1,E$16,IF(A256=2,E$17,IF(A256=3,E$18,IF(A256=4,E$19,IF(A256=" ",0,E$19))))))</f>
        <v>106400</v>
      </c>
      <c r="G256" s="622">
        <f>F256*E256</f>
        <v>0</v>
      </c>
      <c r="H256" s="622"/>
      <c r="I256" s="2034"/>
    </row>
    <row r="257" spans="1:9">
      <c r="A257" s="692">
        <f>'Final Package Page 8'!B13</f>
        <v>0</v>
      </c>
      <c r="B257" s="40" t="s">
        <v>1517</v>
      </c>
      <c r="C257" s="387"/>
      <c r="D257" s="40"/>
      <c r="E257" s="683">
        <f>'Final Package Page 8'!C13</f>
        <v>0</v>
      </c>
      <c r="F257" s="541">
        <f t="shared" ref="F257:F274" si="8">IF(A257=0,E$15,IF(A257=1,E$16,IF(A257=2,E$17,IF(A257=3,E$18,IF(A257=4,E$19,IF(A257=" ",0,E$19))))))</f>
        <v>106400</v>
      </c>
      <c r="G257" s="622">
        <f t="shared" ref="G257:G274" si="9">F257*E257</f>
        <v>0</v>
      </c>
      <c r="H257" s="622"/>
      <c r="I257" s="2034"/>
    </row>
    <row r="258" spans="1:9">
      <c r="A258" s="692">
        <f>'Final Package Page 8'!B14</f>
        <v>0</v>
      </c>
      <c r="B258" s="40" t="s">
        <v>1517</v>
      </c>
      <c r="C258" s="387"/>
      <c r="D258" s="40"/>
      <c r="E258" s="683">
        <f>'Final Package Page 8'!C14</f>
        <v>0</v>
      </c>
      <c r="F258" s="541">
        <f t="shared" si="8"/>
        <v>106400</v>
      </c>
      <c r="G258" s="622">
        <f t="shared" si="9"/>
        <v>0</v>
      </c>
      <c r="H258" s="622"/>
      <c r="I258" s="2034"/>
    </row>
    <row r="259" spans="1:9">
      <c r="A259" s="692">
        <f>'Final Package Page 8'!B15</f>
        <v>0</v>
      </c>
      <c r="B259" s="40" t="s">
        <v>1517</v>
      </c>
      <c r="C259" s="387"/>
      <c r="D259" s="40"/>
      <c r="E259" s="683">
        <f>'Final Package Page 8'!C15</f>
        <v>0</v>
      </c>
      <c r="F259" s="541">
        <f t="shared" si="8"/>
        <v>106400</v>
      </c>
      <c r="G259" s="622">
        <f t="shared" si="9"/>
        <v>0</v>
      </c>
      <c r="H259" s="622"/>
      <c r="I259" s="2034"/>
    </row>
    <row r="260" spans="1:9">
      <c r="A260" s="692">
        <f>'Final Package Page 8'!B16</f>
        <v>0</v>
      </c>
      <c r="B260" s="40" t="s">
        <v>1517</v>
      </c>
      <c r="C260" s="387"/>
      <c r="D260" s="40"/>
      <c r="E260" s="683">
        <f>'Final Package Page 8'!C16</f>
        <v>0</v>
      </c>
      <c r="F260" s="541">
        <f t="shared" si="8"/>
        <v>106400</v>
      </c>
      <c r="G260" s="622">
        <f t="shared" si="9"/>
        <v>0</v>
      </c>
      <c r="H260" s="622"/>
      <c r="I260" s="2034"/>
    </row>
    <row r="261" spans="1:9">
      <c r="A261" s="692">
        <f>'Final Package Page 8'!B17</f>
        <v>0</v>
      </c>
      <c r="B261" s="40" t="s">
        <v>1517</v>
      </c>
      <c r="C261" s="387"/>
      <c r="D261" s="40"/>
      <c r="E261" s="683">
        <f>'Final Package Page 8'!C17</f>
        <v>0</v>
      </c>
      <c r="F261" s="541">
        <f t="shared" si="8"/>
        <v>106400</v>
      </c>
      <c r="G261" s="622">
        <f t="shared" si="9"/>
        <v>0</v>
      </c>
      <c r="H261" s="622"/>
      <c r="I261" s="2034"/>
    </row>
    <row r="262" spans="1:9">
      <c r="A262" s="692">
        <f>'Final Package Page 8'!B18</f>
        <v>0</v>
      </c>
      <c r="B262" s="40" t="s">
        <v>1517</v>
      </c>
      <c r="C262" s="387"/>
      <c r="D262" s="40"/>
      <c r="E262" s="683">
        <f>'Final Package Page 8'!C18</f>
        <v>0</v>
      </c>
      <c r="F262" s="541">
        <f t="shared" si="8"/>
        <v>106400</v>
      </c>
      <c r="G262" s="622">
        <f t="shared" si="9"/>
        <v>0</v>
      </c>
      <c r="H262" s="622"/>
      <c r="I262" s="2034"/>
    </row>
    <row r="263" spans="1:9">
      <c r="A263" s="692">
        <f>'Final Package Page 8'!B19</f>
        <v>0</v>
      </c>
      <c r="B263" s="40" t="s">
        <v>1517</v>
      </c>
      <c r="C263" s="387"/>
      <c r="D263" s="40"/>
      <c r="E263" s="683">
        <f>'Final Package Page 8'!C19</f>
        <v>0</v>
      </c>
      <c r="F263" s="541">
        <f t="shared" si="8"/>
        <v>106400</v>
      </c>
      <c r="G263" s="622">
        <f t="shared" si="9"/>
        <v>0</v>
      </c>
      <c r="H263" s="622"/>
      <c r="I263" s="2034"/>
    </row>
    <row r="264" spans="1:9">
      <c r="A264" s="692">
        <f>'Final Package Page 8'!B20</f>
        <v>0</v>
      </c>
      <c r="B264" s="40" t="s">
        <v>1517</v>
      </c>
      <c r="C264" s="387"/>
      <c r="D264" s="40"/>
      <c r="E264" s="683">
        <f>'Final Package Page 8'!C20</f>
        <v>0</v>
      </c>
      <c r="F264" s="541">
        <f t="shared" si="8"/>
        <v>106400</v>
      </c>
      <c r="G264" s="622">
        <f t="shared" si="9"/>
        <v>0</v>
      </c>
      <c r="H264" s="622"/>
      <c r="I264" s="2034"/>
    </row>
    <row r="265" spans="1:9">
      <c r="A265" s="692">
        <f>'Final Package Page 8'!B21</f>
        <v>0</v>
      </c>
      <c r="B265" s="40" t="s">
        <v>1517</v>
      </c>
      <c r="C265" s="387"/>
      <c r="D265" s="40"/>
      <c r="E265" s="683">
        <f>'Final Package Page 8'!C21</f>
        <v>0</v>
      </c>
      <c r="F265" s="541">
        <f t="shared" si="8"/>
        <v>106400</v>
      </c>
      <c r="G265" s="622">
        <f t="shared" si="9"/>
        <v>0</v>
      </c>
      <c r="H265" s="622"/>
      <c r="I265" s="2034"/>
    </row>
    <row r="266" spans="1:9">
      <c r="A266" s="692">
        <f>'Final Package Page 8'!B22</f>
        <v>0</v>
      </c>
      <c r="B266" s="40" t="s">
        <v>1517</v>
      </c>
      <c r="C266" s="387"/>
      <c r="D266" s="40"/>
      <c r="E266" s="683">
        <f>'Final Package Page 8'!C22</f>
        <v>0</v>
      </c>
      <c r="F266" s="541">
        <f t="shared" si="8"/>
        <v>106400</v>
      </c>
      <c r="G266" s="622">
        <f t="shared" si="9"/>
        <v>0</v>
      </c>
      <c r="H266" s="622"/>
      <c r="I266" s="2034"/>
    </row>
    <row r="267" spans="1:9">
      <c r="A267" s="692">
        <f>'Final Package Page 8'!B23</f>
        <v>0</v>
      </c>
      <c r="B267" s="40" t="s">
        <v>1517</v>
      </c>
      <c r="C267" s="387"/>
      <c r="D267" s="40"/>
      <c r="E267" s="683">
        <f>'Final Package Page 8'!C23</f>
        <v>0</v>
      </c>
      <c r="F267" s="541">
        <f t="shared" si="8"/>
        <v>106400</v>
      </c>
      <c r="G267" s="622">
        <f t="shared" si="9"/>
        <v>0</v>
      </c>
      <c r="H267" s="622"/>
      <c r="I267" s="2034"/>
    </row>
    <row r="268" spans="1:9">
      <c r="A268" s="692">
        <f>'Final Package Page 8'!B24</f>
        <v>0</v>
      </c>
      <c r="B268" s="40" t="s">
        <v>1517</v>
      </c>
      <c r="C268" s="387"/>
      <c r="D268" s="40"/>
      <c r="E268" s="683">
        <f>'Final Package Page 8'!C24</f>
        <v>0</v>
      </c>
      <c r="F268" s="541">
        <f t="shared" si="8"/>
        <v>106400</v>
      </c>
      <c r="G268" s="622">
        <f t="shared" si="9"/>
        <v>0</v>
      </c>
      <c r="H268" s="622"/>
      <c r="I268" s="2034"/>
    </row>
    <row r="269" spans="1:9">
      <c r="A269" s="692">
        <f>'Final Package Page 8'!B25</f>
        <v>0</v>
      </c>
      <c r="B269" s="40" t="s">
        <v>1517</v>
      </c>
      <c r="C269" s="387"/>
      <c r="D269" s="40"/>
      <c r="E269" s="683">
        <f>'Final Package Page 8'!C25</f>
        <v>0</v>
      </c>
      <c r="F269" s="541">
        <f t="shared" si="8"/>
        <v>106400</v>
      </c>
      <c r="G269" s="622">
        <f t="shared" si="9"/>
        <v>0</v>
      </c>
      <c r="H269" s="622"/>
      <c r="I269" s="2034"/>
    </row>
    <row r="270" spans="1:9">
      <c r="A270" s="692">
        <f>'Final Package Page 8'!B26</f>
        <v>0</v>
      </c>
      <c r="B270" s="40" t="s">
        <v>1517</v>
      </c>
      <c r="C270" s="387"/>
      <c r="D270" s="40"/>
      <c r="E270" s="683">
        <f>'Final Package Page 8'!C26</f>
        <v>0</v>
      </c>
      <c r="F270" s="541">
        <f t="shared" si="8"/>
        <v>106400</v>
      </c>
      <c r="G270" s="622">
        <f t="shared" si="9"/>
        <v>0</v>
      </c>
      <c r="H270" s="622"/>
      <c r="I270" s="2034"/>
    </row>
    <row r="271" spans="1:9">
      <c r="A271" s="692">
        <f>'Final Package Page 8'!B27</f>
        <v>0</v>
      </c>
      <c r="B271" s="40" t="s">
        <v>1517</v>
      </c>
      <c r="C271" s="387"/>
      <c r="D271" s="40"/>
      <c r="E271" s="683">
        <f>'Final Package Page 8'!C27</f>
        <v>0</v>
      </c>
      <c r="F271" s="541">
        <f t="shared" si="8"/>
        <v>106400</v>
      </c>
      <c r="G271" s="622">
        <f t="shared" si="9"/>
        <v>0</v>
      </c>
      <c r="H271" s="622"/>
      <c r="I271" s="2034"/>
    </row>
    <row r="272" spans="1:9">
      <c r="A272" s="692">
        <f>'Final Package Page 8'!B28</f>
        <v>0</v>
      </c>
      <c r="B272" s="40" t="s">
        <v>1517</v>
      </c>
      <c r="C272" s="387"/>
      <c r="D272" s="40"/>
      <c r="E272" s="683">
        <f>'Final Package Page 8'!C28</f>
        <v>0</v>
      </c>
      <c r="F272" s="541">
        <f t="shared" si="8"/>
        <v>106400</v>
      </c>
      <c r="G272" s="622">
        <f t="shared" si="9"/>
        <v>0</v>
      </c>
      <c r="H272" s="622"/>
      <c r="I272" s="2034"/>
    </row>
    <row r="273" spans="1:9">
      <c r="A273" s="692">
        <f>'Final Package Page 8'!B29</f>
        <v>0</v>
      </c>
      <c r="B273" s="40" t="s">
        <v>1517</v>
      </c>
      <c r="C273" s="387"/>
      <c r="D273" s="40"/>
      <c r="E273" s="683">
        <f>'Final Package Page 8'!C29</f>
        <v>0</v>
      </c>
      <c r="F273" s="541">
        <f t="shared" si="8"/>
        <v>106400</v>
      </c>
      <c r="G273" s="622">
        <f t="shared" si="9"/>
        <v>0</v>
      </c>
      <c r="H273" s="622"/>
      <c r="I273" s="2034"/>
    </row>
    <row r="274" spans="1:9">
      <c r="A274" s="692">
        <f>'Final Package Page 8'!B30</f>
        <v>0</v>
      </c>
      <c r="B274" s="40" t="s">
        <v>1517</v>
      </c>
      <c r="C274" s="387"/>
      <c r="D274" s="40"/>
      <c r="E274" s="683">
        <f>'Final Package Page 8'!C30</f>
        <v>0</v>
      </c>
      <c r="F274" s="541">
        <f t="shared" si="8"/>
        <v>106400</v>
      </c>
      <c r="G274" s="622">
        <f t="shared" si="9"/>
        <v>0</v>
      </c>
      <c r="H274" s="622"/>
      <c r="I274" s="2034"/>
    </row>
    <row r="275" spans="1:9">
      <c r="A275" s="563"/>
      <c r="B275" s="40" t="s">
        <v>1139</v>
      </c>
      <c r="C275" s="387"/>
      <c r="D275" s="40"/>
      <c r="E275" s="672">
        <f>'Final Package Page 8'!C40</f>
        <v>0</v>
      </c>
      <c r="F275" s="541">
        <v>0</v>
      </c>
      <c r="G275" s="622">
        <f t="shared" ref="G275:G281" si="10">F275*E275</f>
        <v>0</v>
      </c>
      <c r="H275" s="622"/>
      <c r="I275" s="2034"/>
    </row>
    <row r="276" spans="1:9">
      <c r="A276" s="692">
        <f>'Final Package Page 8'!B46</f>
        <v>0</v>
      </c>
      <c r="B276" s="40" t="s">
        <v>1517</v>
      </c>
      <c r="C276" s="387"/>
      <c r="D276" s="40"/>
      <c r="E276" s="683">
        <f>'Final Package Page 8'!C46</f>
        <v>0</v>
      </c>
      <c r="F276" s="541">
        <f t="shared" ref="F276:F281" si="11">IF(A276=0,E$15,IF(A276=1,E$16,IF(A276=2,E$17,IF(A276=3,E$18,IF(A276=4,E$19,IF(A276=" ",0,E$19))))))</f>
        <v>106400</v>
      </c>
      <c r="G276" s="622">
        <f t="shared" si="10"/>
        <v>0</v>
      </c>
      <c r="H276" s="622"/>
      <c r="I276" s="1170"/>
    </row>
    <row r="277" spans="1:9">
      <c r="A277" s="692">
        <f>'Final Package Page 8'!B47</f>
        <v>0</v>
      </c>
      <c r="B277" s="40" t="s">
        <v>1517</v>
      </c>
      <c r="C277" s="387"/>
      <c r="D277" s="40"/>
      <c r="E277" s="683">
        <f>'Final Package Page 8'!C47</f>
        <v>0</v>
      </c>
      <c r="F277" s="541">
        <f t="shared" si="11"/>
        <v>106400</v>
      </c>
      <c r="G277" s="622">
        <f t="shared" si="10"/>
        <v>0</v>
      </c>
      <c r="H277" s="622"/>
      <c r="I277" s="1170"/>
    </row>
    <row r="278" spans="1:9">
      <c r="A278" s="692">
        <f>'Final Package Page 8'!B48</f>
        <v>0</v>
      </c>
      <c r="B278" s="40" t="s">
        <v>1517</v>
      </c>
      <c r="C278" s="387"/>
      <c r="D278" s="40"/>
      <c r="E278" s="683">
        <f>'Final Package Page 8'!C48</f>
        <v>0</v>
      </c>
      <c r="F278" s="541">
        <f t="shared" si="11"/>
        <v>106400</v>
      </c>
      <c r="G278" s="622">
        <f t="shared" si="10"/>
        <v>0</v>
      </c>
      <c r="H278" s="622"/>
      <c r="I278" s="1170"/>
    </row>
    <row r="279" spans="1:9">
      <c r="A279" s="692">
        <f>'Final Package Page 8'!B49</f>
        <v>0</v>
      </c>
      <c r="B279" s="40" t="s">
        <v>1517</v>
      </c>
      <c r="C279" s="387"/>
      <c r="D279" s="40"/>
      <c r="E279" s="683">
        <f>'Final Package Page 8'!C49</f>
        <v>0</v>
      </c>
      <c r="F279" s="541">
        <f t="shared" si="11"/>
        <v>106400</v>
      </c>
      <c r="G279" s="622">
        <f t="shared" si="10"/>
        <v>0</v>
      </c>
      <c r="H279" s="622"/>
      <c r="I279" s="1170"/>
    </row>
    <row r="280" spans="1:9">
      <c r="A280" s="692">
        <f>'Final Package Page 8'!B50</f>
        <v>0</v>
      </c>
      <c r="B280" s="40" t="s">
        <v>1517</v>
      </c>
      <c r="C280" s="387"/>
      <c r="D280" s="40"/>
      <c r="E280" s="683">
        <f>'Final Package Page 8'!C50</f>
        <v>0</v>
      </c>
      <c r="F280" s="541">
        <f t="shared" si="11"/>
        <v>106400</v>
      </c>
      <c r="G280" s="622">
        <f t="shared" si="10"/>
        <v>0</v>
      </c>
      <c r="H280" s="622"/>
      <c r="I280" s="1170"/>
    </row>
    <row r="281" spans="1:9">
      <c r="A281" s="692">
        <f>'Final Package Page 8'!B51</f>
        <v>0</v>
      </c>
      <c r="B281" s="40" t="s">
        <v>1517</v>
      </c>
      <c r="C281" s="387"/>
      <c r="D281" s="40"/>
      <c r="E281" s="683">
        <f>'Final Package Page 8'!C51</f>
        <v>0</v>
      </c>
      <c r="F281" s="541">
        <f t="shared" si="11"/>
        <v>106400</v>
      </c>
      <c r="G281" s="622">
        <f t="shared" si="10"/>
        <v>0</v>
      </c>
      <c r="H281" s="622"/>
      <c r="I281" s="1170"/>
    </row>
    <row r="282" spans="1:9">
      <c r="A282" s="563" t="s">
        <v>2326</v>
      </c>
      <c r="B282" s="40"/>
      <c r="C282" s="387"/>
      <c r="D282" s="40"/>
      <c r="E282" s="40">
        <f>SUM(E256:E275)</f>
        <v>0</v>
      </c>
      <c r="F282" s="622"/>
      <c r="G282" s="622">
        <f>SUM(G256:G281)</f>
        <v>0</v>
      </c>
      <c r="H282" s="622"/>
      <c r="I282" s="577">
        <f>G282</f>
        <v>0</v>
      </c>
    </row>
    <row r="283" spans="1:9">
      <c r="A283" s="563" t="s">
        <v>160</v>
      </c>
      <c r="B283" s="40"/>
      <c r="C283" s="387"/>
      <c r="D283" s="40"/>
      <c r="E283" s="40"/>
      <c r="F283" s="622"/>
      <c r="G283" s="1153">
        <f>IF(J185=0,100%,130%)</f>
        <v>1</v>
      </c>
      <c r="H283" s="622"/>
      <c r="I283" s="1154">
        <f>IF(J185=0,100%,130%)</f>
        <v>1</v>
      </c>
    </row>
    <row r="284" spans="1:9">
      <c r="A284" s="563"/>
      <c r="B284" s="40"/>
      <c r="C284" s="387"/>
      <c r="D284" s="40"/>
      <c r="E284" s="40"/>
      <c r="F284" s="622"/>
      <c r="G284" s="622">
        <f>G282*G283</f>
        <v>0</v>
      </c>
      <c r="H284" s="622"/>
      <c r="I284" s="577">
        <f>I282*I283</f>
        <v>0</v>
      </c>
    </row>
    <row r="285" spans="1:9">
      <c r="A285" s="563" t="s">
        <v>431</v>
      </c>
      <c r="B285" s="40"/>
      <c r="C285" s="387"/>
      <c r="D285" s="40"/>
      <c r="E285" s="40"/>
      <c r="F285" s="622"/>
      <c r="G285" s="622">
        <f>IF(F$40&lt;0,'Final Package Page 11-15'!E113+F$40,'Final Package Page 11-15'!E113)+IF(F$44&lt;0,F$44,0)+IF(F$48&lt;0,F$48,0)+IF(F$70&lt;0,F$70,0)</f>
        <v>0</v>
      </c>
      <c r="H285" s="622"/>
      <c r="I285" s="577">
        <f>'Final Package Page 11-15'!E113</f>
        <v>0</v>
      </c>
    </row>
    <row r="286" spans="1:9">
      <c r="A286" s="563" t="e">
        <f>IF(G287&lt;0,"OVER","UNDER")</f>
        <v>#DIV/0!</v>
      </c>
      <c r="B286" s="40" t="s">
        <v>1063</v>
      </c>
      <c r="C286" s="387"/>
      <c r="D286" s="40"/>
      <c r="E286" s="40"/>
      <c r="F286" s="622"/>
      <c r="G286" s="635">
        <f>G284-G285</f>
        <v>0</v>
      </c>
      <c r="H286" s="635"/>
      <c r="I286" s="645">
        <f>I284-I285</f>
        <v>0</v>
      </c>
    </row>
    <row r="287" spans="1:9" ht="13.5" thickBot="1">
      <c r="A287" s="646" t="s">
        <v>2328</v>
      </c>
      <c r="B287" s="596"/>
      <c r="C287" s="597"/>
      <c r="D287" s="596"/>
      <c r="E287" s="596"/>
      <c r="F287" s="596"/>
      <c r="G287" s="647" t="e">
        <f>G286/G284</f>
        <v>#DIV/0!</v>
      </c>
      <c r="H287" s="647"/>
      <c r="I287" s="599" t="e">
        <f>I286/I284</f>
        <v>#DIV/0!</v>
      </c>
    </row>
    <row r="288" spans="1:9" ht="13.5" thickBot="1">
      <c r="A288" s="786"/>
      <c r="B288" s="40"/>
      <c r="C288" s="387"/>
      <c r="D288" s="40"/>
      <c r="E288" s="40"/>
      <c r="F288" s="40"/>
      <c r="G288" s="664"/>
      <c r="H288" s="664"/>
      <c r="I288" s="664"/>
    </row>
    <row r="289" spans="1:10" ht="15.75">
      <c r="A289" s="638" t="s">
        <v>1384</v>
      </c>
      <c r="B289" s="639"/>
      <c r="C289" s="639"/>
      <c r="D289" s="639"/>
      <c r="E289" s="639"/>
      <c r="F289" s="639"/>
      <c r="G289" s="640"/>
      <c r="H289" s="640"/>
      <c r="I289" s="641"/>
    </row>
    <row r="290" spans="1:10">
      <c r="A290" s="676"/>
      <c r="B290" s="677" t="s">
        <v>432</v>
      </c>
      <c r="C290" s="678"/>
      <c r="D290" s="677"/>
      <c r="E290" s="851">
        <f>F40+F44+F48+F70</f>
        <v>0</v>
      </c>
      <c r="F290" s="677"/>
      <c r="G290" s="852"/>
      <c r="H290" s="852"/>
      <c r="I290" s="853"/>
    </row>
    <row r="291" spans="1:10">
      <c r="A291" s="676"/>
      <c r="B291" s="677" t="s">
        <v>433</v>
      </c>
      <c r="C291" s="678"/>
      <c r="D291" s="677"/>
      <c r="E291" s="854">
        <f>'Final Package Page 11-15'!E113</f>
        <v>0</v>
      </c>
      <c r="F291" s="677"/>
      <c r="G291" s="852"/>
      <c r="H291" s="852"/>
      <c r="I291" s="853"/>
    </row>
    <row r="292" spans="1:10">
      <c r="A292" s="676"/>
      <c r="B292" s="677" t="s">
        <v>434</v>
      </c>
      <c r="C292" s="678"/>
      <c r="D292" s="677"/>
      <c r="E292" s="855" t="e">
        <f>E290/E291</f>
        <v>#DIV/0!</v>
      </c>
      <c r="F292" s="677"/>
      <c r="G292" s="852"/>
      <c r="H292" s="852"/>
      <c r="I292" s="853"/>
    </row>
    <row r="293" spans="1:10">
      <c r="A293" s="676"/>
      <c r="B293" s="677"/>
      <c r="C293" s="678"/>
      <c r="D293" s="677"/>
      <c r="E293" s="677"/>
      <c r="F293" s="677"/>
      <c r="G293" s="852"/>
      <c r="H293" s="852"/>
      <c r="I293" s="853"/>
    </row>
    <row r="294" spans="1:10">
      <c r="A294" s="676"/>
      <c r="B294" s="851" t="str">
        <f>A39</f>
        <v>PROPOSED BUILDERS PROFIT</v>
      </c>
      <c r="C294" s="856"/>
      <c r="D294" s="851"/>
      <c r="E294" s="851"/>
      <c r="F294" s="851">
        <f>F39</f>
        <v>0</v>
      </c>
      <c r="G294" s="852"/>
      <c r="H294" s="852"/>
      <c r="I294" s="853"/>
    </row>
    <row r="295" spans="1:10">
      <c r="A295" s="563"/>
      <c r="B295" s="40" t="str">
        <f>A43</f>
        <v>PROPOSED BUILDERS OVERHEAD</v>
      </c>
      <c r="C295" s="387"/>
      <c r="D295" s="40"/>
      <c r="E295" s="580"/>
      <c r="F295" s="580">
        <f>F43</f>
        <v>0</v>
      </c>
      <c r="G295" s="622"/>
      <c r="H295" s="622"/>
      <c r="I295" s="543"/>
    </row>
    <row r="296" spans="1:10">
      <c r="A296" s="563"/>
      <c r="B296" s="40" t="str">
        <f>A47</f>
        <v>PROPOSED GENERAL REQUIREMENTS</v>
      </c>
      <c r="C296" s="387"/>
      <c r="D296" s="40"/>
      <c r="E296" s="40"/>
      <c r="F296" s="580">
        <f>F47</f>
        <v>0</v>
      </c>
      <c r="G296" s="622"/>
      <c r="H296" s="622"/>
      <c r="I296" s="543"/>
    </row>
    <row r="297" spans="1:10">
      <c r="A297" s="563"/>
      <c r="B297" s="40" t="str">
        <f>A65</f>
        <v>ACQUISITION</v>
      </c>
      <c r="C297" s="387"/>
      <c r="D297" s="40"/>
      <c r="E297" s="40"/>
      <c r="F297" s="579">
        <f>E65</f>
        <v>0</v>
      </c>
      <c r="G297" s="622"/>
      <c r="H297" s="622"/>
      <c r="I297" s="543"/>
    </row>
    <row r="298" spans="1:10">
      <c r="A298" s="563"/>
      <c r="B298" s="40"/>
      <c r="C298" s="387"/>
      <c r="D298" s="40"/>
      <c r="E298" s="40"/>
      <c r="F298" s="580">
        <f>SUM(F294:F297)</f>
        <v>0</v>
      </c>
      <c r="G298" s="622"/>
      <c r="H298" s="622"/>
      <c r="I298" s="543"/>
    </row>
    <row r="299" spans="1:10">
      <c r="A299" s="563"/>
      <c r="B299" s="40" t="str">
        <f>B60</f>
        <v>DEVELOPMENT COSTS</v>
      </c>
      <c r="C299" s="387"/>
      <c r="D299" s="40"/>
      <c r="E299" s="40"/>
      <c r="F299" s="580">
        <f>F60</f>
        <v>0</v>
      </c>
      <c r="G299" s="622"/>
      <c r="H299" s="622"/>
      <c r="I299" s="543"/>
    </row>
    <row r="300" spans="1:10" ht="13.5" thickBot="1">
      <c r="A300" s="595"/>
      <c r="B300" s="857" t="s">
        <v>435</v>
      </c>
      <c r="C300" s="858"/>
      <c r="D300" s="857"/>
      <c r="E300" s="596"/>
      <c r="F300" s="859" t="e">
        <f>F298/F299</f>
        <v>#DIV/0!</v>
      </c>
      <c r="G300" s="674"/>
      <c r="H300" s="674"/>
      <c r="I300" s="795"/>
    </row>
    <row r="301" spans="1:10" ht="13.5" thickBot="1"/>
    <row r="302" spans="1:10" ht="15.75">
      <c r="A302" s="638" t="s">
        <v>436</v>
      </c>
      <c r="B302" s="639"/>
      <c r="C302" s="639"/>
      <c r="D302" s="639"/>
      <c r="E302" s="639"/>
      <c r="F302" s="639"/>
      <c r="G302" s="640"/>
      <c r="H302" s="640"/>
      <c r="I302" s="641"/>
    </row>
    <row r="303" spans="1:10">
      <c r="A303" s="563"/>
      <c r="B303" s="40"/>
      <c r="C303" s="387"/>
      <c r="D303" s="40"/>
      <c r="E303" s="40"/>
      <c r="F303" s="40" t="s">
        <v>621</v>
      </c>
      <c r="G303" s="40" t="s">
        <v>206</v>
      </c>
      <c r="H303" s="622"/>
      <c r="I303" s="543" t="s">
        <v>437</v>
      </c>
      <c r="J303" s="682"/>
    </row>
    <row r="304" spans="1:10">
      <c r="A304" s="563" t="s">
        <v>438</v>
      </c>
      <c r="B304" s="40"/>
      <c r="C304" s="387"/>
      <c r="D304" s="40"/>
      <c r="E304" s="40"/>
      <c r="F304" s="683">
        <f>E240</f>
        <v>0</v>
      </c>
      <c r="G304" s="683">
        <f>'Final Package Page 8'!C31+'Final Package Page 8'!C40+'Final Package Page 8'!C52</f>
        <v>0</v>
      </c>
      <c r="H304" s="622"/>
      <c r="I304" s="684" t="e">
        <f>F304/G304</f>
        <v>#DIV/0!</v>
      </c>
      <c r="J304" s="1002" t="e">
        <f>IF($L$218=1,"",IF(I304="N/A","N/A",(IF(I$306&lt;I304,"OK","WATCH"))))</f>
        <v>#DIV/0!</v>
      </c>
    </row>
    <row r="305" spans="1:11">
      <c r="A305" s="563" t="s">
        <v>978</v>
      </c>
      <c r="B305" s="40"/>
      <c r="C305" s="387"/>
      <c r="D305" s="40"/>
      <c r="E305" s="40"/>
      <c r="F305" s="733">
        <f>'Final Package Page 7'!K9</f>
        <v>0</v>
      </c>
      <c r="G305" s="683">
        <f>'Final Package Page 8'!E31+'Final Package Page 8'!E40+'Final Package Page 8'!E52</f>
        <v>0</v>
      </c>
      <c r="H305" s="622"/>
      <c r="I305" s="684" t="e">
        <f>F305/G305</f>
        <v>#DIV/0!</v>
      </c>
      <c r="J305" s="1002" t="e">
        <f>IF($L$218=1,"",IF(I305="N/A","N/A",(IF(I$306&lt;I305,"OK","WATCH"))))</f>
        <v>#DIV/0!</v>
      </c>
    </row>
    <row r="306" spans="1:11" ht="13.5" thickBot="1">
      <c r="A306" s="570" t="s">
        <v>979</v>
      </c>
      <c r="B306" s="571"/>
      <c r="C306" s="572"/>
      <c r="D306" s="571"/>
      <c r="E306" s="571"/>
      <c r="F306" s="738">
        <f>'Final Package Page 10'!P16+'Final Package Page 10'!P17</f>
        <v>0</v>
      </c>
      <c r="G306" s="674">
        <f>'Final Package Page 10'!P22</f>
        <v>0</v>
      </c>
      <c r="H306" s="674"/>
      <c r="I306" s="685">
        <f>IF(F306=0,0,F306/G306)</f>
        <v>0</v>
      </c>
      <c r="J306" s="1002"/>
    </row>
    <row r="307" spans="1:11">
      <c r="A307" s="686" t="str">
        <f>"% OF " &amp;H307 &amp; "-BDRM HOME UNIT TO TOTAL "&amp;H307&amp;"-BDRM UNITS"</f>
        <v>% OF 0-BDRM HOME UNIT TO TOTAL 0-BDRM UNITS</v>
      </c>
      <c r="B307" s="687"/>
      <c r="C307" s="688"/>
      <c r="D307" s="687"/>
      <c r="E307" s="687"/>
      <c r="F307" s="687">
        <f>IF($A$220=H307,E$220,0)+IF($A$228=H307,E$228,0)+IF($A$229=H307,E$229,0)+IF($A$230=H307,E$230,0)+IF($A$231=H307,E$231,0)+IF($A$232=H307,E$232,0)+IF($A$233=H307,E$233,0)+IF($A$234=H307,E$234,0)+IF($A$235=H307,E$235,0)+IF($A$236=H307,E$236,0)+IF($A$237=H307,E$237,0)+IF($A$238=H307,E$238,0)</f>
        <v>0</v>
      </c>
      <c r="G307" s="687">
        <f>IF(A$256=H307,E$256,0)+IF(A$264=H307,E$264,0)+IF(A$265=H307,E$265,0)+IF(A$266=H307,E$266,0)+IF(A$267=H307,E$267,0)+IF(A$268=H307,E$268,0)+IF(A$269=H307,E$269,0)+IF(A$270=H307,E$270,0)+IF(A$271=H307,E$271,0)+IF(A$272=H307,E$272,0)+IF(A$273=H307,E$273,0)+IF(A$274=H307,E$274,0)</f>
        <v>0</v>
      </c>
      <c r="H307" s="812">
        <v>0</v>
      </c>
      <c r="I307" s="689" t="str">
        <f>IF(F307=0,"N/A",F307/G307)</f>
        <v>N/A</v>
      </c>
      <c r="J307" s="682" t="str">
        <f>IF(I307="N/A","N/A",(IF(I$306&lt;I307,"OK","WATCH")))</f>
        <v>N/A</v>
      </c>
    </row>
    <row r="308" spans="1:11">
      <c r="A308" s="569" t="str">
        <f>"% OF " &amp;H308 &amp; "-BDRM HOME UNIT TO TOTAL "&amp;H308&amp;"-BDRM UNITS"</f>
        <v>% OF 1-BDRM HOME UNIT TO TOTAL 1-BDRM UNITS</v>
      </c>
      <c r="B308" s="40"/>
      <c r="C308" s="387"/>
      <c r="D308" s="40"/>
      <c r="E308" s="40"/>
      <c r="F308" s="40">
        <f>IF($A$220=H308,E$220,0)+IF($A$228=H308,E$228,0)+IF($A$229=H308,E$229,0)+IF($A$230=H308,E$230,0)+IF($A$231=H308,E$231,0)+IF($A$232=H308,E$232,0)+IF($A$233=H308,E$233,0)+IF($A$234=H308,E$234,0)+IF($A$235=H308,E$235,0)+IF($A$236=H308,E$236,0)+IF($A$237=H308,E$237,0)+IF($A$238=H308,E$238,0)</f>
        <v>0</v>
      </c>
      <c r="G308" s="40">
        <f>IF(A$256=H308,E$256,0)+IF(A$264=H308,E$264,0)+IF(A$265=H308,E$265,0)+IF(A$266=H308,E$266,0)+IF(A$267=H308,E$267,0)+IF(A$268=H308,E$268,0)+IF(A$269=H308,E$269,0)+IF(A$270=H308,E$270,0)+IF(A$271=H308,E$271,0)+IF(A$272=H308,E$272,0)+IF(A$273=H308,E$273,0)+IF(A$274=H308,E$274,0)</f>
        <v>0</v>
      </c>
      <c r="H308" s="813">
        <v>1</v>
      </c>
      <c r="I308" s="690" t="str">
        <f>IF(F308=0,"N/A",F308/G308)</f>
        <v>N/A</v>
      </c>
      <c r="J308" s="682" t="str">
        <f>IF(I308="N/A","N/A",(IF(I$306&lt;I308,"OK","WATCH")))</f>
        <v>N/A</v>
      </c>
    </row>
    <row r="309" spans="1:11">
      <c r="A309" s="569" t="str">
        <f>"% OF " &amp;H309 &amp; "-BDRM HOME UNIT TO TOTAL "&amp;H309&amp;"-BDRM UNITS"</f>
        <v>% OF 2-BDRM HOME UNIT TO TOTAL 2-BDRM UNITS</v>
      </c>
      <c r="B309" s="40"/>
      <c r="C309" s="387"/>
      <c r="D309" s="40"/>
      <c r="E309" s="40"/>
      <c r="F309" s="40">
        <f>IF($A$220=H309,E$220,0)+IF($A$228=H309,E$228,0)+IF($A$229=H309,E$229,0)+IF($A$230=H309,E$230,0)+IF($A$231=H309,E$231,0)+IF($A$232=H309,E$232,0)+IF($A$233=H309,E$233,0)+IF($A$234=H309,E$234,0)+IF($A$235=H309,E$235,0)+IF($A$236=H309,E$236,0)+IF($A$237=H309,E$237,0)+IF($A$238=H309,E$238,0)</f>
        <v>0</v>
      </c>
      <c r="G309" s="40">
        <f>IF(A$256=H309,E$256,0)+IF(A$264=H309,E$264,0)+IF(A$265=H309,E$265,0)+IF(A$266=H309,E$266,0)+IF(A$267=H309,E$267,0)+IF(A$268=H309,E$268,0)+IF(A$269=H309,E$269,0)+IF(A$270=H309,E$270,0)+IF(A$271=H309,E$271,0)+IF(A$272=H309,E$272,0)+IF(A$273=H309,E$273,0)+IF(A$274=H309,E$274,0)</f>
        <v>0</v>
      </c>
      <c r="H309" s="813">
        <v>2</v>
      </c>
      <c r="I309" s="690" t="str">
        <f>IF(F309=0,"N/A",F309/G309)</f>
        <v>N/A</v>
      </c>
      <c r="J309" s="682" t="str">
        <f>IF(I309="N/A","N/A",(IF(I$306&lt;I309,"OK","WATCH")))</f>
        <v>N/A</v>
      </c>
    </row>
    <row r="310" spans="1:11">
      <c r="A310" s="569" t="str">
        <f>"% OF " &amp;H310 &amp; "-BDRM HOME UNIT TO TOTAL "&amp;H310&amp;"-BDRM UNITS"</f>
        <v>% OF 3-BDRM HOME UNIT TO TOTAL 3-BDRM UNITS</v>
      </c>
      <c r="B310" s="40"/>
      <c r="C310" s="387"/>
      <c r="D310" s="40"/>
      <c r="E310" s="40"/>
      <c r="F310" s="40">
        <f>IF($A$220=H310,E$220,0)+IF($A$228=H310,E$228,0)+IF($A$229=H310,E$229,0)+IF($A$230=H310,E$230,0)+IF($A$231=H310,E$231,0)+IF($A$232=H310,E$232,0)+IF($A$233=H310,E$233,0)+IF($A$234=H310,E$234,0)+IF($A$235=H310,E$235,0)+IF($A$236=H310,E$236,0)+IF($A$237=H310,E$237,0)+IF($A$238=H310,E$238,0)</f>
        <v>0</v>
      </c>
      <c r="G310" s="40">
        <f>IF(A$256=H310,E$256,0)+IF(A$264=H310,E$264,0)+IF(A$265=H310,E$265,0)+IF(A$266=H310,E$266,0)+IF(A$267=H310,E$267,0)+IF(A$268=H310,E$268,0)+IF(A$269=H310,E$269,0)+IF(A$270=H310,E$270,0)+IF(A$271=H310,E$271,0)+IF(A$272=H310,E$272,0)+IF(A$273=H310,E$273,0)+IF(A$274=H310,E$274,0)</f>
        <v>0</v>
      </c>
      <c r="H310" s="813">
        <v>3</v>
      </c>
      <c r="I310" s="690" t="str">
        <f>IF(F310=0,"N/A",F310/G310)</f>
        <v>N/A</v>
      </c>
      <c r="J310" s="682" t="str">
        <f>IF(I310="N/A","N/A",(IF(I$306&lt;I310,"OK","WATCH")))</f>
        <v>N/A</v>
      </c>
    </row>
    <row r="311" spans="1:11" ht="13.5" thickBot="1">
      <c r="A311" s="570" t="str">
        <f>"% OF " &amp;H311 &amp; "-BDRM HOME UNIT TO TOTAL "&amp;H311&amp;"-BDRM UNITS"</f>
        <v>% OF 4-BDRM HOME UNIT TO TOTAL 4-BDRM UNITS</v>
      </c>
      <c r="B311" s="596"/>
      <c r="C311" s="597"/>
      <c r="D311" s="596"/>
      <c r="E311" s="596"/>
      <c r="F311" s="596">
        <f>IF($A$220=H311,E$220,0)+IF($A$228=H311,E$228,0)+IF($A$229=H311,E$229,0)+IF($A$230=H311,E$230,0)+IF($A$231=H311,E$231,0)+IF($A$232=H311,E$232,0)+IF($A$233=H311,E$233,0)+IF($A$234=H311,E$234,0)+IF($A$235=H311,E$235,0)+IF($A$236=H311,E$236,0)+IF($A$237=H311,E$237,0)+IF($A$238=H311,E$238,0)</f>
        <v>0</v>
      </c>
      <c r="G311" s="596">
        <f>IF(A$256=H311,E$256,0)+IF(A$264=H311,E$264,0)+IF(A$265=H311,E$265,0)+IF(A$266=H311,E$266,0)+IF(A$267=H311,E$267,0)+IF(A$268=H311,E$268,0)+IF(A$269=H311,E$269,0)+IF(A$270=H311,E$270,0)+IF(A$271=H311,E$271,0)+IF(A$272=H311,E$272,0)+IF(A$273=H311,E$273,0)+IF(A$274=H311,E$274,0)</f>
        <v>0</v>
      </c>
      <c r="H311" s="814">
        <v>4</v>
      </c>
      <c r="I311" s="691" t="str">
        <f>IF(F311=0,"N/A",F311/G311)</f>
        <v>N/A</v>
      </c>
      <c r="J311" s="682" t="str">
        <f>IF(I311="N/A","N/A",(IF(I$306&lt;I311,"OK","WATCH")))</f>
        <v>N/A</v>
      </c>
    </row>
    <row r="313" spans="1:11" ht="55.5" customHeight="1">
      <c r="A313" s="798" t="s">
        <v>1012</v>
      </c>
      <c r="B313" s="798"/>
      <c r="C313" s="798"/>
      <c r="D313" s="798"/>
      <c r="E313" s="798"/>
      <c r="F313" s="798"/>
      <c r="G313" s="799"/>
      <c r="H313" s="799"/>
      <c r="I313" s="798"/>
      <c r="J313" s="798"/>
    </row>
    <row r="314" spans="1:11" ht="18">
      <c r="A314" s="885" t="s">
        <v>1073</v>
      </c>
      <c r="B314" s="886"/>
      <c r="C314" s="886"/>
      <c r="D314" s="886"/>
      <c r="E314" s="886"/>
      <c r="F314" s="886"/>
      <c r="G314" s="887"/>
      <c r="H314" s="887"/>
      <c r="I314" s="886"/>
      <c r="J314" s="888"/>
    </row>
    <row r="315" spans="1:11">
      <c r="A315" s="877">
        <f>'Page 5'!J10</f>
        <v>0</v>
      </c>
      <c r="B315" s="580">
        <f>'Final Package Page 4'!M9</f>
        <v>0</v>
      </c>
      <c r="C315" s="182" t="s">
        <v>1195</v>
      </c>
      <c r="D315" s="40"/>
      <c r="E315" s="40"/>
      <c r="F315" s="40"/>
      <c r="G315" s="622"/>
      <c r="H315" s="622"/>
      <c r="I315" s="40"/>
      <c r="J315" s="806"/>
      <c r="K315" s="808">
        <f>IF(A315="Yes",1,0)</f>
        <v>0</v>
      </c>
    </row>
    <row r="316" spans="1:11">
      <c r="A316" s="805"/>
      <c r="B316" s="580" t="e">
        <f>'Final Package Page 16'!H42</f>
        <v>#DIV/0!</v>
      </c>
      <c r="C316" s="182" t="s">
        <v>1196</v>
      </c>
      <c r="D316" s="40"/>
      <c r="E316" s="40"/>
      <c r="F316" s="40"/>
      <c r="G316" s="622"/>
      <c r="H316" s="622"/>
      <c r="I316" s="40"/>
      <c r="J316" s="806"/>
    </row>
    <row r="317" spans="1:11">
      <c r="A317" s="805"/>
      <c r="B317" s="580" t="e">
        <f>B315-B316</f>
        <v>#DIV/0!</v>
      </c>
      <c r="C317" s="182" t="s">
        <v>363</v>
      </c>
      <c r="D317" s="40"/>
      <c r="E317" s="40"/>
      <c r="F317" s="40"/>
      <c r="G317" s="622"/>
      <c r="H317" s="622"/>
      <c r="I317" s="40"/>
      <c r="J317" s="806"/>
    </row>
    <row r="318" spans="1:11">
      <c r="A318" s="90"/>
      <c r="B318" s="47"/>
      <c r="C318" s="1591" t="s">
        <v>1015</v>
      </c>
      <c r="D318" s="1560"/>
      <c r="E318" s="1560"/>
      <c r="F318" s="1560"/>
      <c r="G318" s="2016"/>
      <c r="H318" s="2016"/>
      <c r="I318" s="1560"/>
      <c r="J318" s="1645"/>
    </row>
    <row r="319" spans="1:11">
      <c r="C319" s="796"/>
      <c r="D319" s="46"/>
      <c r="E319" s="46"/>
      <c r="F319" s="46"/>
      <c r="G319" s="797"/>
      <c r="H319" s="797"/>
      <c r="I319" s="46"/>
      <c r="J319" s="46"/>
    </row>
    <row r="320" spans="1:11" ht="18">
      <c r="A320" s="885" t="s">
        <v>1074</v>
      </c>
      <c r="B320" s="886"/>
      <c r="C320" s="886"/>
      <c r="D320" s="886"/>
      <c r="E320" s="886"/>
      <c r="F320" s="886"/>
      <c r="G320" s="887"/>
      <c r="H320" s="887"/>
      <c r="I320" s="886"/>
      <c r="J320" s="888"/>
    </row>
    <row r="321" spans="1:11">
      <c r="A321" s="877">
        <f>'Page 5'!K15</f>
        <v>0</v>
      </c>
      <c r="B321" s="580">
        <f>'Final Package Page 4'!M11</f>
        <v>0</v>
      </c>
      <c r="C321" s="182" t="s">
        <v>1202</v>
      </c>
      <c r="D321" s="40"/>
      <c r="E321" s="40"/>
      <c r="F321" s="40"/>
      <c r="G321" s="622"/>
      <c r="H321" s="622"/>
      <c r="I321" s="40"/>
      <c r="J321" s="806"/>
    </row>
    <row r="322" spans="1:11">
      <c r="A322" s="805"/>
      <c r="B322" s="580">
        <f>'Final Package Page 10'!P16</f>
        <v>0</v>
      </c>
      <c r="C322" s="182" t="s">
        <v>1203</v>
      </c>
      <c r="D322" s="40"/>
      <c r="E322" s="40"/>
      <c r="F322" s="40"/>
      <c r="G322" s="622"/>
      <c r="H322" s="622"/>
      <c r="I322" s="40"/>
      <c r="J322" s="806"/>
    </row>
    <row r="323" spans="1:11">
      <c r="A323" s="805"/>
      <c r="B323" s="580">
        <f>'Final Package Page 10'!P17</f>
        <v>0</v>
      </c>
      <c r="C323" s="182" t="s">
        <v>1204</v>
      </c>
      <c r="D323" s="40"/>
      <c r="E323" s="40"/>
      <c r="F323" s="40"/>
      <c r="G323" s="622"/>
      <c r="H323" s="622"/>
      <c r="I323" s="40"/>
      <c r="J323" s="806"/>
    </row>
    <row r="324" spans="1:11">
      <c r="A324" s="805"/>
      <c r="B324" s="580">
        <f>B321-SUM(B322:B323)</f>
        <v>0</v>
      </c>
      <c r="C324" s="182" t="s">
        <v>363</v>
      </c>
      <c r="D324" s="40"/>
      <c r="E324" s="40"/>
      <c r="F324" s="40"/>
      <c r="G324" s="622"/>
      <c r="H324" s="622"/>
      <c r="I324" s="40"/>
      <c r="J324" s="806"/>
    </row>
    <row r="325" spans="1:11">
      <c r="A325" s="805"/>
      <c r="B325" s="40"/>
      <c r="C325" s="2103" t="s">
        <v>2248</v>
      </c>
      <c r="D325" s="2038"/>
      <c r="E325" s="2038"/>
      <c r="F325" s="2038"/>
      <c r="G325" s="2038"/>
      <c r="H325" s="2038"/>
      <c r="I325" s="2038"/>
      <c r="J325" s="2104"/>
    </row>
    <row r="326" spans="1:11">
      <c r="A326" s="90"/>
      <c r="B326" s="47"/>
      <c r="C326" s="2105"/>
      <c r="D326" s="2105"/>
      <c r="E326" s="2105"/>
      <c r="F326" s="2105"/>
      <c r="G326" s="2105"/>
      <c r="H326" s="2105"/>
      <c r="I326" s="2105"/>
      <c r="J326" s="2106"/>
    </row>
    <row r="327" spans="1:11" hidden="1">
      <c r="C327" s="241"/>
    </row>
    <row r="328" spans="1:11" ht="15" hidden="1">
      <c r="A328" s="889" t="s">
        <v>670</v>
      </c>
      <c r="B328" s="890"/>
      <c r="C328" s="890"/>
      <c r="D328" s="890"/>
      <c r="E328" s="890"/>
      <c r="F328" s="890"/>
      <c r="G328" s="891"/>
      <c r="H328" s="891"/>
      <c r="I328" s="890"/>
      <c r="J328" s="892"/>
    </row>
    <row r="329" spans="1:11" hidden="1">
      <c r="A329" s="805"/>
      <c r="B329" s="40">
        <f>'Page 6'!L37</f>
        <v>0</v>
      </c>
      <c r="C329" s="182" t="s">
        <v>1013</v>
      </c>
      <c r="D329" s="40"/>
      <c r="E329" s="40"/>
      <c r="F329" s="40"/>
      <c r="G329" s="622"/>
      <c r="H329" s="622"/>
      <c r="I329" s="40"/>
      <c r="J329" s="806"/>
      <c r="K329" s="1003">
        <f>IF($A$315="Yes",0,5)</f>
        <v>5</v>
      </c>
    </row>
    <row r="330" spans="1:11" hidden="1">
      <c r="A330" s="805"/>
      <c r="B330" s="40">
        <f>'Page 6'!K42</f>
        <v>0</v>
      </c>
      <c r="C330" s="182" t="s">
        <v>1014</v>
      </c>
      <c r="D330" s="40"/>
      <c r="E330" s="40"/>
      <c r="F330" s="40"/>
      <c r="G330" s="622"/>
      <c r="H330" s="622"/>
      <c r="I330" s="40"/>
      <c r="J330" s="806"/>
      <c r="K330" s="1003">
        <f>IF($L$218=1,5,0)</f>
        <v>0</v>
      </c>
    </row>
    <row r="331" spans="1:11" hidden="1">
      <c r="A331" s="805"/>
      <c r="B331" s="40"/>
      <c r="C331" s="182" t="s">
        <v>2249</v>
      </c>
      <c r="D331" s="40"/>
      <c r="E331" s="40"/>
      <c r="F331" s="40"/>
      <c r="G331" s="622"/>
      <c r="H331" s="622"/>
      <c r="I331" s="40"/>
      <c r="J331" s="806"/>
    </row>
    <row r="332" spans="1:11" hidden="1">
      <c r="A332" s="805"/>
      <c r="B332" s="40"/>
      <c r="C332" s="2103" t="s">
        <v>2250</v>
      </c>
      <c r="D332" s="2038"/>
      <c r="E332" s="2038"/>
      <c r="F332" s="2038"/>
      <c r="G332" s="2038"/>
      <c r="H332" s="2038"/>
      <c r="I332" s="2038"/>
      <c r="J332" s="2104"/>
    </row>
    <row r="333" spans="1:11" hidden="1">
      <c r="A333" s="90"/>
      <c r="B333" s="47"/>
      <c r="C333" s="2105"/>
      <c r="D333" s="2105"/>
      <c r="E333" s="2105"/>
      <c r="F333" s="2105"/>
      <c r="G333" s="2105"/>
      <c r="H333" s="2105"/>
      <c r="I333" s="2105"/>
      <c r="J333" s="2106"/>
    </row>
    <row r="335" spans="1:11" ht="15">
      <c r="A335" s="1128" t="s">
        <v>1075</v>
      </c>
      <c r="B335" s="1129"/>
      <c r="C335" s="1129"/>
      <c r="D335" s="1129"/>
      <c r="E335" s="1129"/>
      <c r="F335" s="1129"/>
      <c r="G335" s="1130"/>
      <c r="H335" s="1130"/>
      <c r="I335" s="1129"/>
      <c r="J335" s="1131"/>
    </row>
    <row r="336" spans="1:11">
      <c r="A336" s="1132"/>
      <c r="B336" s="1133"/>
      <c r="C336" s="1134"/>
      <c r="D336" s="1135"/>
      <c r="E336" s="1135"/>
      <c r="F336" s="1135"/>
      <c r="G336" s="1136"/>
      <c r="H336" s="1136"/>
      <c r="I336" s="1135"/>
      <c r="J336" s="1137"/>
    </row>
    <row r="337" spans="1:10">
      <c r="A337" s="1132"/>
      <c r="B337" s="1133"/>
      <c r="C337" s="1134"/>
      <c r="D337" s="1135"/>
      <c r="E337" s="1135"/>
      <c r="F337" s="1135"/>
      <c r="G337" s="1136"/>
      <c r="H337" s="1136"/>
      <c r="I337" s="1135"/>
      <c r="J337" s="1137"/>
    </row>
    <row r="338" spans="1:10">
      <c r="A338" s="1132"/>
      <c r="B338" s="1133"/>
      <c r="C338" s="1134"/>
      <c r="D338" s="1135"/>
      <c r="E338" s="1135"/>
      <c r="F338" s="1135"/>
      <c r="G338" s="1136"/>
      <c r="H338" s="1136"/>
      <c r="I338" s="1135"/>
      <c r="J338" s="1137"/>
    </row>
    <row r="339" spans="1:10">
      <c r="A339" s="1132"/>
      <c r="B339" s="1135"/>
      <c r="C339" s="2297"/>
      <c r="D339" s="2297"/>
      <c r="E339" s="2297"/>
      <c r="F339" s="2297"/>
      <c r="G339" s="2297"/>
      <c r="H339" s="2297"/>
      <c r="I339" s="2297"/>
      <c r="J339" s="2298"/>
    </row>
    <row r="340" spans="1:10">
      <c r="A340" s="1138"/>
      <c r="B340" s="1139"/>
      <c r="C340" s="2299"/>
      <c r="D340" s="2299"/>
      <c r="E340" s="2299"/>
      <c r="F340" s="2299"/>
      <c r="G340" s="2299"/>
      <c r="H340" s="2299"/>
      <c r="I340" s="2299"/>
      <c r="J340" s="2300"/>
    </row>
    <row r="341" spans="1:10">
      <c r="C341" s="46"/>
    </row>
    <row r="342" spans="1:10" ht="15">
      <c r="A342" s="889" t="s">
        <v>97</v>
      </c>
      <c r="B342" s="890"/>
      <c r="C342" s="890"/>
      <c r="D342" s="890"/>
      <c r="E342" s="890"/>
      <c r="F342" s="890"/>
      <c r="G342" s="891"/>
      <c r="H342" s="891"/>
      <c r="I342" s="890"/>
      <c r="J342" s="892"/>
    </row>
    <row r="343" spans="1:10">
      <c r="A343" s="805"/>
      <c r="B343" s="580">
        <f>'Final Package Page 10'!P87</f>
        <v>0</v>
      </c>
      <c r="C343" s="49" t="s">
        <v>1205</v>
      </c>
      <c r="D343" s="40"/>
      <c r="E343" s="40"/>
      <c r="F343" s="40"/>
      <c r="G343" s="622"/>
      <c r="H343" s="622"/>
      <c r="I343" s="40"/>
      <c r="J343" s="806"/>
    </row>
    <row r="344" spans="1:10">
      <c r="A344" s="805"/>
      <c r="B344" s="580">
        <f>'Final Package Page 11-15'!E113</f>
        <v>0</v>
      </c>
      <c r="C344" s="49" t="s">
        <v>329</v>
      </c>
      <c r="D344" s="40"/>
      <c r="E344" s="40"/>
      <c r="F344" s="40"/>
      <c r="G344" s="622"/>
      <c r="H344" s="622"/>
      <c r="I344" s="40"/>
      <c r="J344" s="806"/>
    </row>
    <row r="345" spans="1:10">
      <c r="A345" s="805"/>
      <c r="B345" s="580">
        <f>B343-B344</f>
        <v>0</v>
      </c>
      <c r="C345" s="49" t="s">
        <v>363</v>
      </c>
      <c r="D345" s="40"/>
      <c r="E345" s="40"/>
      <c r="F345" s="40"/>
      <c r="G345" s="622"/>
      <c r="H345" s="622"/>
      <c r="I345" s="40"/>
      <c r="J345" s="806"/>
    </row>
    <row r="346" spans="1:10">
      <c r="A346" s="805"/>
      <c r="B346" s="40"/>
      <c r="C346" s="2038" t="s">
        <v>1819</v>
      </c>
      <c r="D346" s="2039"/>
      <c r="E346" s="2039"/>
      <c r="F346" s="2039"/>
      <c r="G346" s="2039"/>
      <c r="H346" s="2039"/>
      <c r="I346" s="2039"/>
      <c r="J346" s="2040"/>
    </row>
    <row r="347" spans="1:10">
      <c r="A347" s="90"/>
      <c r="B347" s="47"/>
      <c r="C347" s="2041"/>
      <c r="D347" s="2041"/>
      <c r="E347" s="2041"/>
      <c r="F347" s="2041"/>
      <c r="G347" s="2041"/>
      <c r="H347" s="2041"/>
      <c r="I347" s="2041"/>
      <c r="J347" s="2042"/>
    </row>
    <row r="348" spans="1:10">
      <c r="C348" s="46"/>
    </row>
    <row r="349" spans="1:10" ht="15">
      <c r="A349" s="889" t="s">
        <v>98</v>
      </c>
      <c r="B349" s="890"/>
      <c r="C349" s="890"/>
      <c r="D349" s="890"/>
      <c r="E349" s="890"/>
      <c r="F349" s="890"/>
      <c r="G349" s="891"/>
      <c r="H349" s="891"/>
      <c r="I349" s="890"/>
      <c r="J349" s="892"/>
    </row>
    <row r="350" spans="1:10">
      <c r="A350" s="805"/>
      <c r="B350" s="580">
        <f>'Final Package Page 18'!L28</f>
        <v>0</v>
      </c>
      <c r="C350" s="182" t="s">
        <v>330</v>
      </c>
      <c r="D350" s="40"/>
      <c r="E350" s="40"/>
      <c r="F350" s="40"/>
      <c r="G350" s="622"/>
      <c r="H350" s="622"/>
      <c r="I350" s="40"/>
      <c r="J350" s="806"/>
    </row>
    <row r="351" spans="1:10">
      <c r="A351" s="805"/>
      <c r="B351" s="580">
        <f>'Final Package Page 10'!P21</f>
        <v>0</v>
      </c>
      <c r="C351" s="182" t="s">
        <v>2261</v>
      </c>
      <c r="D351" s="40"/>
      <c r="E351" s="40"/>
      <c r="F351" s="40"/>
      <c r="G351" s="622"/>
      <c r="H351" s="622"/>
      <c r="I351" s="40"/>
      <c r="J351" s="806"/>
    </row>
    <row r="352" spans="1:10">
      <c r="A352" s="805"/>
      <c r="B352" s="580">
        <f>B350-B351</f>
        <v>0</v>
      </c>
      <c r="C352" s="49" t="s">
        <v>363</v>
      </c>
      <c r="D352" s="40"/>
      <c r="E352" s="40"/>
      <c r="F352" s="40"/>
      <c r="G352" s="622"/>
      <c r="H352" s="622"/>
      <c r="I352" s="40"/>
      <c r="J352" s="806"/>
    </row>
    <row r="353" spans="1:10">
      <c r="A353" s="90"/>
      <c r="B353" s="47"/>
      <c r="C353" s="1591" t="s">
        <v>872</v>
      </c>
      <c r="D353" s="1560"/>
      <c r="E353" s="1560"/>
      <c r="F353" s="1560"/>
      <c r="G353" s="2016"/>
      <c r="H353" s="2016"/>
      <c r="I353" s="1560"/>
      <c r="J353" s="1645"/>
    </row>
    <row r="355" spans="1:10" ht="15" hidden="1">
      <c r="A355" s="889"/>
      <c r="B355" s="890"/>
      <c r="C355" s="890"/>
      <c r="D355" s="890"/>
      <c r="E355" s="890"/>
      <c r="F355" s="890"/>
      <c r="G355" s="891"/>
      <c r="H355" s="891"/>
      <c r="I355" s="890"/>
      <c r="J355" s="892"/>
    </row>
    <row r="356" spans="1:10" hidden="1">
      <c r="A356" s="1004"/>
      <c r="B356" s="49"/>
      <c r="C356" s="182"/>
      <c r="D356" s="92"/>
      <c r="E356" s="92"/>
      <c r="F356" s="92"/>
      <c r="G356" s="92"/>
      <c r="H356" s="92"/>
      <c r="I356" s="92"/>
      <c r="J356" s="1005"/>
    </row>
    <row r="357" spans="1:10" hidden="1">
      <c r="A357" s="1004"/>
      <c r="B357" s="49"/>
      <c r="C357" s="92"/>
      <c r="D357" s="92"/>
      <c r="E357" s="92"/>
      <c r="F357" s="92"/>
      <c r="G357" s="92"/>
      <c r="H357" s="92"/>
      <c r="I357" s="92"/>
      <c r="J357" s="1005"/>
    </row>
    <row r="358" spans="1:10" hidden="1">
      <c r="A358" s="1006"/>
      <c r="B358" s="49"/>
      <c r="C358" s="182"/>
      <c r="D358" s="49"/>
      <c r="E358" s="49"/>
      <c r="F358" s="49"/>
      <c r="G358" s="1007"/>
      <c r="H358" s="1007"/>
      <c r="I358" s="49"/>
      <c r="J358" s="971"/>
    </row>
    <row r="359" spans="1:10" hidden="1">
      <c r="A359" s="1006"/>
      <c r="B359" s="49"/>
      <c r="C359" s="182"/>
      <c r="D359" s="49"/>
      <c r="E359" s="49"/>
      <c r="F359" s="49"/>
      <c r="G359" s="1007"/>
      <c r="H359" s="1007"/>
      <c r="I359" s="49"/>
      <c r="J359" s="971"/>
    </row>
    <row r="360" spans="1:10" hidden="1">
      <c r="A360" s="1006"/>
      <c r="B360" s="49"/>
      <c r="C360" s="901"/>
      <c r="D360" s="1008"/>
      <c r="E360" s="1008"/>
      <c r="F360" s="1008"/>
      <c r="G360" s="1008"/>
      <c r="H360" s="1008"/>
      <c r="I360" s="1008"/>
      <c r="J360" s="1009"/>
    </row>
    <row r="361" spans="1:10" hidden="1">
      <c r="A361" s="1006"/>
      <c r="B361" s="49"/>
      <c r="C361" s="1008"/>
      <c r="D361" s="1008"/>
      <c r="E361" s="1008"/>
      <c r="F361" s="1008"/>
      <c r="G361" s="1008"/>
      <c r="H361" s="1008"/>
      <c r="I361" s="1008"/>
      <c r="J361" s="1009"/>
    </row>
    <row r="362" spans="1:10" hidden="1">
      <c r="A362" s="1006"/>
      <c r="B362" s="49"/>
      <c r="C362" s="1008"/>
      <c r="D362" s="1008"/>
      <c r="E362" s="1008"/>
      <c r="F362" s="1008"/>
      <c r="G362" s="1008"/>
      <c r="H362" s="1008"/>
      <c r="I362" s="1008"/>
      <c r="J362" s="1009"/>
    </row>
    <row r="363" spans="1:10" hidden="1">
      <c r="A363" s="1006"/>
      <c r="B363" s="49"/>
      <c r="C363" s="182"/>
      <c r="D363" s="92"/>
      <c r="E363" s="92"/>
      <c r="F363" s="92"/>
      <c r="G363" s="92"/>
      <c r="H363" s="92"/>
      <c r="I363" s="92"/>
      <c r="J363" s="1005"/>
    </row>
    <row r="364" spans="1:10" hidden="1">
      <c r="A364" s="1006"/>
      <c r="B364" s="49"/>
      <c r="C364" s="92"/>
      <c r="D364" s="92"/>
      <c r="E364" s="92"/>
      <c r="F364" s="92"/>
      <c r="G364" s="92"/>
      <c r="H364" s="92"/>
      <c r="I364" s="92"/>
      <c r="J364" s="1005"/>
    </row>
    <row r="365" spans="1:10" hidden="1">
      <c r="A365" s="1010"/>
      <c r="B365" s="969"/>
      <c r="C365" s="970"/>
      <c r="D365" s="970"/>
      <c r="E365" s="970"/>
      <c r="F365" s="970"/>
      <c r="G365" s="970"/>
      <c r="H365" s="970"/>
      <c r="I365" s="970"/>
      <c r="J365" s="1011"/>
    </row>
    <row r="366" spans="1:10" hidden="1"/>
    <row r="367" spans="1:10" ht="15" hidden="1">
      <c r="A367" s="889" t="s">
        <v>1070</v>
      </c>
      <c r="B367" s="890"/>
      <c r="C367" s="890"/>
      <c r="D367" s="890"/>
      <c r="E367" s="890"/>
      <c r="F367" s="890"/>
      <c r="G367" s="891"/>
      <c r="H367" s="891"/>
      <c r="I367" s="890"/>
      <c r="J367" s="892"/>
    </row>
    <row r="368" spans="1:10" hidden="1">
      <c r="A368" s="877">
        <f>IF('Page 16'!F15&gt;0,1,0)</f>
        <v>1</v>
      </c>
      <c r="B368" s="40"/>
      <c r="C368" s="901" t="s">
        <v>1069</v>
      </c>
      <c r="D368" s="40"/>
      <c r="E368" s="40"/>
      <c r="F368" s="40"/>
      <c r="G368" s="622"/>
      <c r="H368" s="622"/>
      <c r="I368" s="40"/>
      <c r="J368" s="806"/>
    </row>
    <row r="369" spans="1:10" hidden="1">
      <c r="A369" s="877">
        <f>IF('Page 16'!O31&lt;0,1,0)</f>
        <v>0</v>
      </c>
      <c r="B369" s="435" t="str">
        <f>IF(A370=0,"OK","")</f>
        <v/>
      </c>
      <c r="C369" s="901" t="s">
        <v>1071</v>
      </c>
      <c r="D369" s="40"/>
      <c r="E369" s="40"/>
      <c r="F369" s="40"/>
      <c r="G369" s="622"/>
      <c r="H369" s="622"/>
      <c r="I369" s="40"/>
      <c r="J369" s="806"/>
    </row>
    <row r="370" spans="1:10" hidden="1">
      <c r="A370" s="877">
        <f>A368-A369</f>
        <v>1</v>
      </c>
      <c r="B370" s="40"/>
      <c r="C370" s="2103" t="s">
        <v>1659</v>
      </c>
      <c r="D370" s="1504"/>
      <c r="E370" s="1504"/>
      <c r="F370" s="1504"/>
      <c r="G370" s="1504"/>
      <c r="H370" s="1504"/>
      <c r="I370" s="1504"/>
      <c r="J370" s="1640"/>
    </row>
    <row r="371" spans="1:10" hidden="1">
      <c r="A371" s="939"/>
      <c r="B371" s="47"/>
      <c r="C371" s="1505"/>
      <c r="D371" s="1505"/>
      <c r="E371" s="1505"/>
      <c r="F371" s="1505"/>
      <c r="G371" s="1505"/>
      <c r="H371" s="1505"/>
      <c r="I371" s="1505"/>
      <c r="J371" s="1642"/>
    </row>
    <row r="372" spans="1:10" hidden="1"/>
    <row r="373" spans="1:10" ht="15" hidden="1">
      <c r="A373" s="889" t="s">
        <v>1660</v>
      </c>
      <c r="B373" s="890"/>
      <c r="C373" s="890"/>
      <c r="D373" s="890"/>
      <c r="E373" s="890"/>
      <c r="F373" s="890"/>
      <c r="G373" s="891"/>
      <c r="H373" s="891"/>
      <c r="I373" s="890"/>
      <c r="J373" s="892"/>
    </row>
    <row r="374" spans="1:10" hidden="1">
      <c r="A374" s="805"/>
      <c r="B374" s="40"/>
      <c r="C374" s="387"/>
      <c r="D374" s="40"/>
      <c r="E374" s="40"/>
      <c r="F374" s="40"/>
      <c r="G374" s="622"/>
      <c r="H374" s="622"/>
      <c r="I374" s="40"/>
      <c r="J374" s="806"/>
    </row>
    <row r="375" spans="1:10" hidden="1">
      <c r="A375" s="805" t="str">
        <f>IF(B376="Yes","OK","")</f>
        <v/>
      </c>
      <c r="B375" s="40" t="s">
        <v>1024</v>
      </c>
      <c r="C375" s="387"/>
      <c r="D375" s="40"/>
      <c r="E375" s="40"/>
      <c r="F375" s="40"/>
      <c r="G375" s="622"/>
      <c r="H375" s="622"/>
      <c r="I375" s="40"/>
      <c r="J375" s="806"/>
    </row>
    <row r="376" spans="1:10" hidden="1">
      <c r="A376" s="805"/>
      <c r="B376" s="735">
        <f>'Page 6'!V13</f>
        <v>0</v>
      </c>
      <c r="C376" s="387"/>
      <c r="D376" s="40"/>
      <c r="E376" s="40"/>
      <c r="F376" s="40"/>
      <c r="G376" s="622"/>
      <c r="H376" s="622"/>
      <c r="I376" s="40"/>
      <c r="J376" s="806"/>
    </row>
    <row r="377" spans="1:10" hidden="1">
      <c r="A377" s="805" t="str">
        <f>IF(B379="Yes","OK","")</f>
        <v/>
      </c>
      <c r="B377" s="2039" t="s">
        <v>476</v>
      </c>
      <c r="C377" s="1504"/>
      <c r="D377" s="1504"/>
      <c r="E377" s="1504"/>
      <c r="F377" s="1504"/>
      <c r="G377" s="1504"/>
      <c r="H377" s="1504"/>
      <c r="I377" s="1504"/>
      <c r="J377" s="1640"/>
    </row>
    <row r="378" spans="1:10" hidden="1">
      <c r="A378" s="805"/>
      <c r="B378" s="1504"/>
      <c r="C378" s="1504"/>
      <c r="D378" s="1504"/>
      <c r="E378" s="1504"/>
      <c r="F378" s="1504"/>
      <c r="G378" s="1504"/>
      <c r="H378" s="1504"/>
      <c r="I378" s="1504"/>
      <c r="J378" s="1640"/>
    </row>
    <row r="379" spans="1:10" hidden="1">
      <c r="A379" s="805"/>
      <c r="B379" s="735">
        <f>'Page 6'!V15</f>
        <v>0</v>
      </c>
      <c r="C379" s="387"/>
      <c r="D379" s="40"/>
      <c r="E379" s="40"/>
      <c r="F379" s="40"/>
      <c r="G379" s="622"/>
      <c r="H379" s="622"/>
      <c r="I379" s="40"/>
      <c r="J379" s="806"/>
    </row>
    <row r="380" spans="1:10" hidden="1">
      <c r="A380" s="805"/>
      <c r="B380" s="1484" t="s">
        <v>2098</v>
      </c>
      <c r="C380" s="2088"/>
      <c r="D380" s="2088"/>
      <c r="E380" s="2088"/>
      <c r="F380" s="2088"/>
      <c r="G380" s="2088"/>
      <c r="H380" s="2088"/>
      <c r="I380" s="2088"/>
      <c r="J380" s="2089"/>
    </row>
    <row r="381" spans="1:10" hidden="1">
      <c r="A381" s="805"/>
      <c r="B381" s="2088"/>
      <c r="C381" s="2088"/>
      <c r="D381" s="2088"/>
      <c r="E381" s="2088"/>
      <c r="F381" s="2088"/>
      <c r="G381" s="2088"/>
      <c r="H381" s="2088"/>
      <c r="I381" s="2088"/>
      <c r="J381" s="2089"/>
    </row>
    <row r="382" spans="1:10" hidden="1">
      <c r="A382" s="805"/>
      <c r="B382" s="2017" t="s">
        <v>313</v>
      </c>
      <c r="C382" s="2018"/>
      <c r="D382" s="2018"/>
      <c r="E382" s="2018"/>
      <c r="F382" s="2018"/>
      <c r="G382" s="2018"/>
      <c r="H382" s="2018"/>
      <c r="I382" s="2018"/>
      <c r="J382" s="2019"/>
    </row>
    <row r="383" spans="1:10" hidden="1">
      <c r="A383" s="90"/>
      <c r="B383" s="2020"/>
      <c r="C383" s="2020"/>
      <c r="D383" s="2020"/>
      <c r="E383" s="2020"/>
      <c r="F383" s="2020"/>
      <c r="G383" s="2020"/>
      <c r="H383" s="2020"/>
      <c r="I383" s="2020"/>
      <c r="J383" s="2021"/>
    </row>
    <row r="384" spans="1:10" hidden="1"/>
    <row r="385" spans="1:11" ht="15" hidden="1">
      <c r="A385" s="940" t="s">
        <v>490</v>
      </c>
      <c r="B385" s="890" t="s">
        <v>2099</v>
      </c>
      <c r="C385" s="847"/>
      <c r="D385" s="847"/>
      <c r="E385" s="847"/>
      <c r="F385" s="847"/>
      <c r="G385" s="848"/>
      <c r="H385" s="848"/>
      <c r="I385" s="847"/>
      <c r="J385" s="941"/>
    </row>
    <row r="386" spans="1:11" hidden="1">
      <c r="A386" s="805">
        <f>'Page 20'!AD16/12</f>
        <v>45</v>
      </c>
      <c r="B386" s="40" t="s">
        <v>491</v>
      </c>
      <c r="C386" s="387"/>
      <c r="D386" s="40"/>
      <c r="E386" s="40"/>
      <c r="F386" s="40"/>
      <c r="G386" s="622"/>
      <c r="H386" s="622"/>
      <c r="I386" s="40"/>
      <c r="J386" s="806"/>
    </row>
    <row r="387" spans="1:11" hidden="1">
      <c r="A387" s="805" t="e">
        <f>'Page 6'!D42+'Page 6'!K42</f>
        <v>#DIV/0!</v>
      </c>
      <c r="B387" s="40" t="s">
        <v>492</v>
      </c>
      <c r="C387" s="387"/>
      <c r="D387" s="40"/>
      <c r="E387" s="40"/>
      <c r="F387" s="40"/>
      <c r="G387" s="622"/>
      <c r="H387" s="622"/>
      <c r="I387" s="40"/>
      <c r="J387" s="806"/>
    </row>
    <row r="388" spans="1:11" hidden="1">
      <c r="A388" s="877" t="e">
        <f>A386-A387</f>
        <v>#DIV/0!</v>
      </c>
      <c r="B388" s="40"/>
      <c r="C388" s="387"/>
      <c r="D388" s="40"/>
      <c r="E388" s="40"/>
      <c r="F388" s="40"/>
      <c r="G388" s="622"/>
      <c r="H388" s="622"/>
      <c r="I388" s="40"/>
      <c r="J388" s="806"/>
    </row>
    <row r="389" spans="1:11" hidden="1">
      <c r="A389" s="90"/>
      <c r="B389" s="2014" t="s">
        <v>493</v>
      </c>
      <c r="C389" s="2015"/>
      <c r="D389" s="1560"/>
      <c r="E389" s="1560"/>
      <c r="F389" s="1560"/>
      <c r="G389" s="2016"/>
      <c r="H389" s="2016"/>
      <c r="I389" s="1560"/>
      <c r="J389" s="1645"/>
    </row>
    <row r="390" spans="1:11" hidden="1"/>
    <row r="391" spans="1:11" ht="15" hidden="1">
      <c r="A391" s="889" t="s">
        <v>1242</v>
      </c>
      <c r="B391" s="890"/>
      <c r="C391" s="890"/>
      <c r="D391" s="890"/>
      <c r="E391" s="890"/>
      <c r="F391" s="890"/>
      <c r="G391" s="891"/>
      <c r="H391" s="891"/>
      <c r="I391" s="890"/>
      <c r="J391" s="892"/>
    </row>
    <row r="392" spans="1:11" hidden="1">
      <c r="A392" s="805" t="str">
        <f>(IF(A393=0,"OK",""))</f>
        <v>OK</v>
      </c>
      <c r="B392" s="40" t="s">
        <v>1791</v>
      </c>
      <c r="C392" s="387"/>
      <c r="D392" s="40"/>
      <c r="E392" s="40"/>
      <c r="F392" s="40"/>
      <c r="G392" s="622"/>
      <c r="H392" s="622"/>
      <c r="I392" s="40"/>
      <c r="J392" s="806"/>
    </row>
    <row r="393" spans="1:11" hidden="1">
      <c r="A393" s="878">
        <f>'Pages 27-38'!AC109</f>
        <v>0</v>
      </c>
      <c r="B393" s="950" t="s">
        <v>1792</v>
      </c>
      <c r="C393" s="643"/>
      <c r="D393" s="47"/>
      <c r="E393" s="47"/>
      <c r="F393" s="47"/>
      <c r="G393" s="644"/>
      <c r="H393" s="644"/>
      <c r="I393" s="47"/>
      <c r="J393" s="246"/>
    </row>
    <row r="394" spans="1:11" hidden="1"/>
    <row r="395" spans="1:11" ht="15" hidden="1">
      <c r="A395" s="889" t="s">
        <v>2334</v>
      </c>
      <c r="B395" s="890"/>
      <c r="C395" s="890"/>
      <c r="D395" s="890"/>
      <c r="E395" s="890"/>
      <c r="F395" s="890"/>
      <c r="G395" s="891"/>
      <c r="H395" s="891"/>
      <c r="I395" s="890"/>
      <c r="J395" s="892"/>
    </row>
    <row r="396" spans="1:11" hidden="1">
      <c r="A396" s="805" t="str">
        <f>IF(B397="40% of the units in each building must serve households at 50% of the area median IRC (42)(i)(2)(E)(i) ",IF(A397/A398&gt;0.39999,"OK",""),"OK")</f>
        <v>OK</v>
      </c>
      <c r="B396" s="40" t="s">
        <v>2100</v>
      </c>
      <c r="C396" s="387"/>
      <c r="D396" s="40"/>
      <c r="E396" s="40"/>
      <c r="F396" s="40"/>
      <c r="G396" s="622"/>
      <c r="H396" s="622"/>
      <c r="I396" s="40"/>
      <c r="J396" s="806"/>
      <c r="K396" s="808">
        <f>IF(A396="OK",1,0)</f>
        <v>1</v>
      </c>
    </row>
    <row r="397" spans="1:11" hidden="1">
      <c r="A397" s="953">
        <f>'Page 17'!V31</f>
        <v>0</v>
      </c>
      <c r="B397" s="1020">
        <f>'Page 6'!C21</f>
        <v>0</v>
      </c>
      <c r="C397" s="387"/>
      <c r="D397" s="40"/>
      <c r="E397" s="40"/>
      <c r="F397" s="40"/>
      <c r="G397" s="622"/>
      <c r="H397" s="622"/>
      <c r="I397" s="40"/>
      <c r="J397" s="806"/>
    </row>
    <row r="398" spans="1:11" hidden="1">
      <c r="A398" s="954">
        <f>'Page 17'!C31+'Page 17'!C40+'Page 17'!C52</f>
        <v>0</v>
      </c>
      <c r="B398" s="950" t="s">
        <v>2335</v>
      </c>
      <c r="C398" s="643"/>
      <c r="D398" s="47"/>
      <c r="E398" s="47"/>
      <c r="F398" s="47"/>
      <c r="G398" s="644"/>
      <c r="H398" s="644"/>
      <c r="I398" s="47"/>
      <c r="J398" s="246"/>
    </row>
    <row r="399" spans="1:11" hidden="1"/>
    <row r="400" spans="1:11" ht="15" hidden="1">
      <c r="A400" s="889" t="s">
        <v>1350</v>
      </c>
      <c r="B400" s="890"/>
      <c r="C400" s="890"/>
      <c r="D400" s="890"/>
      <c r="E400" s="890"/>
      <c r="F400" s="890"/>
      <c r="G400" s="891"/>
      <c r="H400" s="891"/>
      <c r="I400" s="890"/>
      <c r="J400" s="892"/>
      <c r="K400" s="1003">
        <f>'Page 5'!S23</f>
        <v>0</v>
      </c>
    </row>
    <row r="401" spans="1:11" hidden="1">
      <c r="A401" s="805" t="e">
        <f>IF(B403&lt;0.1001,"OK","")</f>
        <v>#DIV/0!</v>
      </c>
      <c r="B401" s="40">
        <f>'Page 5'!U15</f>
        <v>0</v>
      </c>
      <c r="C401" s="182" t="s">
        <v>1351</v>
      </c>
      <c r="D401" s="40"/>
      <c r="E401" s="40"/>
      <c r="F401" s="40"/>
      <c r="G401" s="622"/>
      <c r="H401" s="622"/>
      <c r="I401" s="40"/>
      <c r="J401" s="806"/>
    </row>
    <row r="402" spans="1:11" hidden="1">
      <c r="A402" s="805"/>
      <c r="B402" s="40">
        <f>'Page 5'!S23</f>
        <v>0</v>
      </c>
      <c r="C402" s="182" t="s">
        <v>1352</v>
      </c>
      <c r="D402" s="40"/>
      <c r="E402" s="40"/>
      <c r="F402" s="40"/>
      <c r="G402" s="622"/>
      <c r="H402" s="622"/>
      <c r="I402" s="40"/>
      <c r="J402" s="806"/>
    </row>
    <row r="403" spans="1:11" hidden="1">
      <c r="A403" s="90"/>
      <c r="B403" s="1021" t="e">
        <f>B402/B401</f>
        <v>#DIV/0!</v>
      </c>
      <c r="C403" s="643"/>
      <c r="D403" s="47"/>
      <c r="E403" s="47"/>
      <c r="F403" s="47"/>
      <c r="G403" s="644"/>
      <c r="H403" s="644"/>
      <c r="I403" s="47"/>
      <c r="J403" s="246"/>
    </row>
    <row r="404" spans="1:11" hidden="1">
      <c r="A404" s="1022" t="s">
        <v>1353</v>
      </c>
      <c r="B404" s="1012"/>
      <c r="C404" s="1012"/>
      <c r="D404" s="1012"/>
      <c r="E404" s="1012"/>
      <c r="F404" s="1012"/>
      <c r="G404" s="1013"/>
      <c r="H404" s="1013"/>
      <c r="I404" s="1012"/>
      <c r="J404" s="1012"/>
      <c r="K404" s="735"/>
    </row>
    <row r="405" spans="1:11" ht="15" hidden="1">
      <c r="A405" s="2011"/>
      <c r="B405" s="1811"/>
      <c r="C405" s="1811"/>
      <c r="D405" s="1811"/>
      <c r="E405" s="1811"/>
      <c r="F405" s="1811"/>
      <c r="G405" s="1811"/>
      <c r="H405" s="1811"/>
      <c r="I405" s="1811"/>
      <c r="J405" s="2087"/>
    </row>
    <row r="406" spans="1:11" ht="15" hidden="1">
      <c r="A406" s="1014"/>
      <c r="B406" s="1015"/>
      <c r="C406" s="1015"/>
      <c r="D406" s="1015"/>
      <c r="E406" s="1015"/>
      <c r="F406" s="1015"/>
      <c r="G406" s="1016"/>
      <c r="H406" s="1016"/>
      <c r="I406" s="1015"/>
      <c r="J406" s="1017"/>
    </row>
    <row r="407" spans="1:11" hidden="1">
      <c r="A407" s="877"/>
      <c r="B407" s="40"/>
      <c r="C407" s="387"/>
      <c r="D407" s="40"/>
      <c r="E407" s="40"/>
      <c r="F407" s="40"/>
      <c r="G407" s="622"/>
      <c r="H407" s="622"/>
      <c r="I407" s="40"/>
      <c r="J407" s="806"/>
    </row>
    <row r="408" spans="1:11" hidden="1">
      <c r="A408" s="805"/>
      <c r="B408" s="40"/>
      <c r="C408" s="387"/>
      <c r="D408" s="40"/>
      <c r="E408" s="40"/>
      <c r="F408" s="40"/>
      <c r="G408" s="622"/>
      <c r="H408" s="622"/>
      <c r="I408" s="40"/>
      <c r="J408" s="806"/>
    </row>
    <row r="409" spans="1:11" hidden="1">
      <c r="A409" s="878"/>
      <c r="B409" s="955"/>
      <c r="C409" s="956"/>
      <c r="D409" s="955"/>
      <c r="E409" s="955"/>
      <c r="F409" s="955"/>
      <c r="G409" s="957"/>
      <c r="H409" s="957"/>
      <c r="I409" s="955"/>
      <c r="J409" s="246"/>
    </row>
    <row r="410" spans="1:11" hidden="1">
      <c r="A410" s="805"/>
      <c r="B410" s="40"/>
      <c r="C410" s="387"/>
      <c r="D410" s="40"/>
      <c r="E410" s="40"/>
      <c r="F410" s="40"/>
      <c r="G410" s="622"/>
      <c r="H410" s="622"/>
      <c r="I410" s="40"/>
      <c r="J410" s="806"/>
    </row>
    <row r="411" spans="1:11" ht="15">
      <c r="A411" s="2011" t="s">
        <v>1686</v>
      </c>
      <c r="B411" s="2012"/>
      <c r="C411" s="2012"/>
      <c r="D411" s="2012"/>
      <c r="E411" s="2012"/>
      <c r="F411" s="2012"/>
      <c r="G411" s="2012"/>
      <c r="H411" s="2012"/>
      <c r="I411" s="2012"/>
      <c r="J411" s="2013"/>
    </row>
    <row r="412" spans="1:11">
      <c r="A412" s="877">
        <f>'Page 5'!AD42</f>
        <v>0</v>
      </c>
      <c r="B412" s="580">
        <f>'Final Package Page 11-15'!E22</f>
        <v>0</v>
      </c>
      <c r="C412" s="49" t="s">
        <v>444</v>
      </c>
      <c r="D412" s="40"/>
      <c r="E412" s="40"/>
      <c r="F412" s="40"/>
      <c r="G412" s="622"/>
      <c r="H412" s="622"/>
      <c r="I412" s="40"/>
      <c r="J412" s="806"/>
    </row>
    <row r="413" spans="1:11">
      <c r="A413" s="877">
        <f>IF(A412&gt;0,0,1)</f>
        <v>1</v>
      </c>
      <c r="B413" s="580">
        <f>'Final Package Page 11-15'!E23</f>
        <v>0</v>
      </c>
      <c r="C413" s="49" t="s">
        <v>445</v>
      </c>
      <c r="D413" s="40"/>
      <c r="E413" s="40"/>
      <c r="F413" s="40"/>
      <c r="G413" s="622"/>
      <c r="H413" s="622"/>
      <c r="I413" s="40"/>
      <c r="J413" s="806"/>
    </row>
    <row r="414" spans="1:11">
      <c r="A414" s="877">
        <f>(15000*'Final Package Page 7'!G34)*'Final Checks'!A413</f>
        <v>0</v>
      </c>
      <c r="B414" s="580" t="e">
        <f>(B412+B413+A414)/'Final Package Page 7'!G34</f>
        <v>#DIV/0!</v>
      </c>
      <c r="C414" s="40" t="s">
        <v>446</v>
      </c>
      <c r="D414" s="40"/>
      <c r="E414" s="40"/>
      <c r="F414" s="40"/>
      <c r="G414" s="622"/>
      <c r="H414" s="622"/>
      <c r="I414" s="40"/>
      <c r="J414" s="806"/>
    </row>
    <row r="415" spans="1:11">
      <c r="A415" s="877"/>
      <c r="B415" s="40"/>
      <c r="C415" s="182" t="s">
        <v>1487</v>
      </c>
      <c r="D415" s="40"/>
      <c r="E415" s="40"/>
      <c r="F415" s="40"/>
      <c r="G415" s="622"/>
      <c r="H415" s="622"/>
      <c r="I415" s="40"/>
      <c r="J415" s="806"/>
    </row>
    <row r="416" spans="1:11">
      <c r="A416" s="878"/>
      <c r="B416" s="955"/>
      <c r="C416" s="1018" t="s">
        <v>2101</v>
      </c>
      <c r="D416" s="955"/>
      <c r="E416" s="955"/>
      <c r="F416" s="955"/>
      <c r="G416" s="957"/>
      <c r="H416" s="957"/>
      <c r="I416" s="955"/>
      <c r="J416" s="1019"/>
    </row>
    <row r="418" spans="1:28" ht="15">
      <c r="A418" s="889" t="s">
        <v>42</v>
      </c>
      <c r="B418" s="847"/>
      <c r="C418" s="847"/>
      <c r="D418" s="847"/>
      <c r="E418" s="847"/>
      <c r="F418" s="847"/>
      <c r="G418" s="848"/>
      <c r="H418" s="848"/>
      <c r="I418" s="847"/>
      <c r="J418" s="941"/>
      <c r="K418" s="22"/>
      <c r="L418" s="22"/>
      <c r="M418" s="22"/>
      <c r="N418" s="1074"/>
    </row>
    <row r="419" spans="1:28">
      <c r="A419" s="1121">
        <f>'Final Package Page 8'!W32</f>
        <v>0</v>
      </c>
      <c r="B419" s="950" t="s">
        <v>43</v>
      </c>
      <c r="C419" s="1122"/>
      <c r="D419" s="1123"/>
      <c r="E419" s="1123"/>
      <c r="F419" s="1123"/>
      <c r="G419" s="1124"/>
      <c r="H419" s="1124"/>
      <c r="I419" s="1123"/>
      <c r="J419" s="1125"/>
      <c r="K419" s="22"/>
      <c r="L419" s="22"/>
      <c r="M419" s="22"/>
      <c r="N419" s="1074"/>
    </row>
    <row r="420" spans="1:28">
      <c r="K420" s="22"/>
      <c r="L420" s="22"/>
      <c r="M420" s="22"/>
      <c r="N420" s="1074"/>
    </row>
    <row r="421" spans="1:28" ht="15">
      <c r="A421" s="889" t="s">
        <v>45</v>
      </c>
      <c r="B421" s="847"/>
      <c r="C421" s="847"/>
      <c r="D421" s="847"/>
      <c r="E421" s="847"/>
      <c r="F421" s="847"/>
      <c r="G421" s="848"/>
      <c r="H421" s="848"/>
      <c r="I421" s="847"/>
      <c r="J421" s="941"/>
      <c r="K421" s="811">
        <f>'Final Package Page 8'!T31</f>
        <v>0</v>
      </c>
      <c r="M421" s="22"/>
      <c r="N421" s="1074"/>
    </row>
    <row r="422" spans="1:28">
      <c r="A422" s="877">
        <f>'Final Package Page 8'!X32</f>
        <v>0</v>
      </c>
      <c r="B422" s="735" t="s">
        <v>46</v>
      </c>
      <c r="C422" s="387"/>
      <c r="D422" s="40"/>
      <c r="E422" s="40"/>
      <c r="F422" s="40"/>
      <c r="G422" s="622"/>
      <c r="H422" s="622"/>
      <c r="I422" s="40"/>
      <c r="J422" s="806"/>
      <c r="K422" s="811">
        <f>'Final Package Page 8'!M33</f>
        <v>0</v>
      </c>
      <c r="L422" s="808">
        <f>IF(L423=1,IF(K423&lt;40%,1,0),0)</f>
        <v>0</v>
      </c>
      <c r="M422" s="22"/>
      <c r="N422" s="1074"/>
    </row>
    <row r="423" spans="1:28">
      <c r="A423" s="1157">
        <f>IF(K422&gt;0,K423,21%)</f>
        <v>0.21</v>
      </c>
      <c r="B423" s="1020" t="s">
        <v>48</v>
      </c>
      <c r="C423" s="1158"/>
      <c r="D423" s="1159"/>
      <c r="E423" s="1159"/>
      <c r="F423" s="1159"/>
      <c r="G423" s="1160"/>
      <c r="H423" s="1160"/>
      <c r="I423" s="1159"/>
      <c r="J423" s="1161"/>
      <c r="K423" s="1120" t="e">
        <f>K421/K422</f>
        <v>#DIV/0!</v>
      </c>
      <c r="L423" s="808">
        <f>IF(B397=K424,1,0)</f>
        <v>0</v>
      </c>
      <c r="M423" s="22"/>
      <c r="N423" s="1074"/>
    </row>
    <row r="424" spans="1:28">
      <c r="A424" s="1126" t="e">
        <f>K423</f>
        <v>#DIV/0!</v>
      </c>
      <c r="B424" s="950" t="s">
        <v>2077</v>
      </c>
      <c r="C424" s="1162"/>
      <c r="D424" s="1163"/>
      <c r="E424" s="1163"/>
      <c r="F424" s="1163"/>
      <c r="G424" s="1164"/>
      <c r="H424" s="1164"/>
      <c r="I424" s="1163"/>
      <c r="J424" s="1165"/>
      <c r="K424" s="808" t="s">
        <v>2078</v>
      </c>
      <c r="M424" s="22"/>
      <c r="N424" s="1074"/>
    </row>
    <row r="426" spans="1:28" ht="15">
      <c r="A426" s="2011" t="s">
        <v>1663</v>
      </c>
      <c r="B426" s="1811"/>
      <c r="C426" s="1811"/>
      <c r="D426" s="1811"/>
      <c r="E426" s="1811"/>
      <c r="F426" s="1811"/>
      <c r="G426" s="1811"/>
      <c r="H426" s="1811"/>
      <c r="I426" s="1811"/>
      <c r="J426" s="2087"/>
      <c r="L426" s="808" t="s">
        <v>1664</v>
      </c>
      <c r="M426" s="808" t="s">
        <v>1665</v>
      </c>
      <c r="O426" s="1182"/>
      <c r="P426" s="1182"/>
      <c r="Q426" s="22"/>
      <c r="R426" s="22"/>
      <c r="S426" s="22"/>
      <c r="T426" s="22"/>
      <c r="U426" s="22"/>
      <c r="V426" s="22"/>
      <c r="W426" s="22"/>
      <c r="X426" s="22"/>
      <c r="Y426" s="22"/>
      <c r="Z426" s="22"/>
      <c r="AA426" s="22"/>
      <c r="AB426" s="22"/>
    </row>
    <row r="427" spans="1:28">
      <c r="A427" s="877" t="str">
        <f>IF(K429+L428+M428=4,"OK","")</f>
        <v/>
      </c>
      <c r="B427" s="40" t="s">
        <v>2105</v>
      </c>
      <c r="C427" s="387"/>
      <c r="D427" s="40"/>
      <c r="E427" s="40"/>
      <c r="F427" s="40"/>
      <c r="G427" s="622"/>
      <c r="H427" s="622"/>
      <c r="I427" s="40"/>
      <c r="J427" s="806"/>
      <c r="K427" s="808">
        <f>'Page 5'!AB10</f>
        <v>0</v>
      </c>
      <c r="L427" s="1120">
        <f>'Final Package Page 10'!X16</f>
        <v>0.03</v>
      </c>
      <c r="M427" s="808">
        <f>'Final Package Page 10'!AD16</f>
        <v>540</v>
      </c>
      <c r="O427" s="1182"/>
      <c r="P427" s="1182"/>
      <c r="Q427" s="22"/>
      <c r="R427" s="22"/>
      <c r="S427" s="22"/>
      <c r="T427" s="22"/>
      <c r="U427" s="22"/>
      <c r="V427" s="22"/>
      <c r="W427" s="22"/>
      <c r="X427" s="22"/>
      <c r="Y427" s="22"/>
      <c r="Z427" s="22"/>
      <c r="AA427" s="22"/>
      <c r="AB427" s="22"/>
    </row>
    <row r="428" spans="1:28">
      <c r="A428" s="1181">
        <f>L427</f>
        <v>0.03</v>
      </c>
      <c r="B428" s="40" t="s">
        <v>1666</v>
      </c>
      <c r="C428" s="387"/>
      <c r="D428" s="40"/>
      <c r="E428" s="40"/>
      <c r="F428" s="40"/>
      <c r="G428" s="622"/>
      <c r="H428" s="622"/>
      <c r="I428" s="40"/>
      <c r="J428" s="806"/>
      <c r="K428" s="808">
        <f>'Page 5'!AB15</f>
        <v>0</v>
      </c>
      <c r="L428" s="808">
        <f>IF(L427&gt;2.99999%,1,0)</f>
        <v>1</v>
      </c>
      <c r="M428" s="808">
        <f>IF(M427=480,1,0)</f>
        <v>0</v>
      </c>
      <c r="O428" s="1182"/>
      <c r="P428" s="1182"/>
      <c r="Q428" s="22"/>
      <c r="R428" s="22"/>
      <c r="S428" s="22"/>
      <c r="T428" s="22"/>
      <c r="U428" s="22"/>
      <c r="V428" s="22"/>
      <c r="W428" s="22"/>
      <c r="X428" s="22"/>
      <c r="Y428" s="22"/>
      <c r="Z428" s="22"/>
      <c r="AA428" s="22"/>
      <c r="AB428" s="22"/>
    </row>
    <row r="429" spans="1:28">
      <c r="A429" s="805">
        <f>M427</f>
        <v>540</v>
      </c>
      <c r="B429" s="40" t="s">
        <v>1667</v>
      </c>
      <c r="C429" s="387"/>
      <c r="D429" s="40"/>
      <c r="E429" s="40"/>
      <c r="F429" s="40"/>
      <c r="G429" s="622"/>
      <c r="H429" s="622"/>
      <c r="I429" s="40"/>
      <c r="J429" s="806"/>
      <c r="K429" s="808">
        <f>SUM(K427:K428)</f>
        <v>0</v>
      </c>
      <c r="O429" s="1182"/>
      <c r="P429" s="1182"/>
      <c r="Q429" s="22"/>
      <c r="R429" s="22"/>
      <c r="S429" s="22"/>
      <c r="T429" s="22"/>
      <c r="U429" s="22"/>
      <c r="V429" s="22"/>
      <c r="W429" s="22"/>
      <c r="X429" s="22"/>
      <c r="Y429" s="22"/>
      <c r="Z429" s="22"/>
      <c r="AA429" s="22"/>
      <c r="AB429" s="22"/>
    </row>
    <row r="430" spans="1:28">
      <c r="A430" s="90"/>
      <c r="B430" s="2111" t="s">
        <v>1668</v>
      </c>
      <c r="C430" s="2112"/>
      <c r="D430" s="2112"/>
      <c r="E430" s="2112"/>
      <c r="F430" s="2112"/>
      <c r="G430" s="2112"/>
      <c r="H430" s="2112"/>
      <c r="I430" s="2112"/>
      <c r="J430" s="246"/>
      <c r="K430" s="808">
        <f>IF(K429=2,0,1)</f>
        <v>1</v>
      </c>
      <c r="L430" s="808">
        <f>IF(L427&gt;2.9999%,0,1)</f>
        <v>0</v>
      </c>
      <c r="M430" s="808">
        <f>IF(M427=480,0,1)</f>
        <v>1</v>
      </c>
      <c r="N430" s="808">
        <f>SUM(K430:M430)</f>
        <v>2</v>
      </c>
      <c r="O430" s="1182"/>
      <c r="P430" s="1182"/>
      <c r="Q430" s="22"/>
      <c r="R430" s="22"/>
      <c r="S430" s="22"/>
      <c r="T430" s="22"/>
      <c r="U430" s="22"/>
      <c r="V430" s="22"/>
      <c r="W430" s="22"/>
      <c r="X430" s="22"/>
      <c r="Y430" s="22"/>
      <c r="Z430" s="22"/>
      <c r="AA430" s="22"/>
      <c r="AB430" s="22"/>
    </row>
    <row r="431" spans="1:28">
      <c r="A431" s="1280"/>
      <c r="B431" s="1280"/>
      <c r="C431" s="1293"/>
      <c r="D431" s="1280"/>
      <c r="E431" s="1280"/>
      <c r="F431" s="1280"/>
      <c r="G431" s="1294"/>
      <c r="H431" s="1294"/>
      <c r="I431" s="1280"/>
      <c r="J431" s="1280"/>
      <c r="K431" s="1280"/>
    </row>
    <row r="432" spans="1:28" ht="15">
      <c r="A432" s="889" t="s">
        <v>1687</v>
      </c>
      <c r="B432" s="1295"/>
      <c r="C432" s="1295"/>
      <c r="D432" s="1295"/>
      <c r="E432" s="1295"/>
      <c r="F432" s="1295"/>
      <c r="G432" s="1296"/>
      <c r="H432" s="1296"/>
      <c r="I432" s="1295"/>
      <c r="J432" s="1297"/>
      <c r="K432" s="1280"/>
    </row>
    <row r="433" spans="1:11">
      <c r="A433" s="878">
        <f>'Final Package Page 20-21'!O1029</f>
        <v>0</v>
      </c>
      <c r="B433" s="955" t="s">
        <v>1688</v>
      </c>
      <c r="C433" s="1299"/>
      <c r="D433" s="1298"/>
      <c r="E433" s="1298"/>
      <c r="F433" s="1298"/>
      <c r="G433" s="1300"/>
      <c r="H433" s="1300"/>
      <c r="I433" s="1298"/>
      <c r="J433" s="1301"/>
      <c r="K433" s="1280"/>
    </row>
    <row r="434" spans="1:11">
      <c r="A434" s="1280"/>
      <c r="B434" s="1280"/>
      <c r="C434" s="1293"/>
      <c r="D434" s="1280"/>
      <c r="E434" s="1280"/>
      <c r="F434" s="1280"/>
      <c r="G434" s="1294"/>
      <c r="H434" s="1294"/>
      <c r="I434" s="1280"/>
      <c r="J434" s="1280"/>
      <c r="K434" s="1280"/>
    </row>
    <row r="435" spans="1:11" ht="15">
      <c r="A435" s="889" t="s">
        <v>1689</v>
      </c>
      <c r="B435" s="1295"/>
      <c r="C435" s="1295"/>
      <c r="D435" s="1295"/>
      <c r="E435" s="1295"/>
      <c r="F435" s="1295"/>
      <c r="G435" s="1296"/>
      <c r="H435" s="1296"/>
      <c r="I435" s="1295"/>
      <c r="J435" s="1297"/>
      <c r="K435" s="1280"/>
    </row>
    <row r="436" spans="1:11">
      <c r="A436" s="878">
        <f>'Final Package Page 20-21'!O1031</f>
        <v>0</v>
      </c>
      <c r="B436" s="955" t="s">
        <v>1690</v>
      </c>
      <c r="C436" s="1299"/>
      <c r="D436" s="1298"/>
      <c r="E436" s="1298"/>
      <c r="F436" s="1298"/>
      <c r="G436" s="1300"/>
      <c r="H436" s="1300"/>
      <c r="I436" s="1298"/>
      <c r="J436" s="1301"/>
      <c r="K436" s="1280"/>
    </row>
    <row r="437" spans="1:11">
      <c r="A437" s="1280"/>
      <c r="B437" s="1280"/>
      <c r="C437" s="1293"/>
      <c r="D437" s="1280"/>
      <c r="E437" s="1280"/>
      <c r="F437" s="1280"/>
      <c r="G437" s="1294"/>
      <c r="H437" s="1294"/>
      <c r="I437" s="1280"/>
      <c r="J437" s="1280"/>
      <c r="K437" s="1280"/>
    </row>
    <row r="438" spans="1:11">
      <c r="A438" s="1280"/>
      <c r="B438" s="1280"/>
      <c r="C438" s="1293"/>
      <c r="D438" s="1280"/>
      <c r="E438" s="1280"/>
      <c r="F438" s="1280"/>
      <c r="G438" s="1294"/>
      <c r="H438" s="1294"/>
      <c r="I438" s="1280"/>
      <c r="J438" s="1280"/>
      <c r="K438" s="1280"/>
    </row>
    <row r="439" spans="1:11">
      <c r="A439" s="1280"/>
      <c r="B439" s="1280"/>
      <c r="C439" s="1293"/>
      <c r="D439" s="1280"/>
      <c r="E439" s="1280"/>
      <c r="F439" s="1280"/>
      <c r="G439" s="1294"/>
      <c r="H439" s="1294"/>
      <c r="I439" s="1280"/>
      <c r="J439" s="1280"/>
      <c r="K439" s="1280"/>
    </row>
    <row r="440" spans="1:11">
      <c r="A440" s="1280"/>
      <c r="B440" s="1280"/>
      <c r="C440" s="1293"/>
      <c r="D440" s="1280"/>
      <c r="E440" s="1280"/>
      <c r="F440" s="1280"/>
      <c r="G440" s="1294"/>
      <c r="H440" s="1294"/>
      <c r="I440" s="1280"/>
      <c r="J440" s="1280"/>
      <c r="K440" s="1280"/>
    </row>
    <row r="441" spans="1:11">
      <c r="A441" s="1280"/>
      <c r="B441" s="1280"/>
      <c r="C441" s="1293"/>
      <c r="D441" s="1280"/>
      <c r="E441" s="1280"/>
      <c r="F441" s="1280"/>
      <c r="G441" s="1294"/>
      <c r="H441" s="1294"/>
      <c r="I441" s="1280"/>
      <c r="J441" s="1280"/>
      <c r="K441" s="1280"/>
    </row>
    <row r="442" spans="1:11">
      <c r="A442" s="1280"/>
      <c r="B442" s="1280"/>
      <c r="C442" s="1293"/>
      <c r="D442" s="1280"/>
      <c r="E442" s="1280"/>
      <c r="F442" s="1280"/>
      <c r="G442" s="1294"/>
      <c r="H442" s="1294"/>
      <c r="I442" s="1280"/>
      <c r="J442" s="1280"/>
      <c r="K442" s="1280"/>
    </row>
    <row r="443" spans="1:11">
      <c r="A443" s="1280"/>
      <c r="B443" s="1280"/>
      <c r="C443" s="1293"/>
      <c r="D443" s="1280"/>
      <c r="E443" s="1280"/>
      <c r="F443" s="1280"/>
      <c r="G443" s="1294"/>
      <c r="H443" s="1294"/>
      <c r="I443" s="1280"/>
      <c r="J443" s="1280"/>
      <c r="K443" s="1280"/>
    </row>
    <row r="444" spans="1:11">
      <c r="A444" s="1280"/>
      <c r="B444" s="1280"/>
      <c r="C444" s="1293"/>
      <c r="D444" s="1280"/>
      <c r="E444" s="1280"/>
      <c r="F444" s="1280"/>
      <c r="G444" s="1294"/>
      <c r="H444" s="1294"/>
      <c r="I444" s="1280"/>
      <c r="J444" s="1280"/>
      <c r="K444" s="1280"/>
    </row>
    <row r="445" spans="1:11">
      <c r="A445" s="1280"/>
      <c r="B445" s="1280"/>
      <c r="C445" s="1293"/>
      <c r="D445" s="1280"/>
      <c r="E445" s="1280"/>
      <c r="F445" s="1280"/>
      <c r="G445" s="1294"/>
      <c r="H445" s="1294"/>
      <c r="I445" s="1280"/>
      <c r="J445" s="1280"/>
      <c r="K445" s="1280"/>
    </row>
    <row r="446" spans="1:11">
      <c r="A446" s="1280"/>
      <c r="B446" s="1280"/>
      <c r="C446" s="1293"/>
      <c r="D446" s="1280"/>
      <c r="E446" s="1280"/>
      <c r="F446" s="1280"/>
      <c r="G446" s="1294"/>
      <c r="H446" s="1294"/>
      <c r="I446" s="1280"/>
      <c r="J446" s="1280"/>
      <c r="K446" s="1280"/>
    </row>
    <row r="447" spans="1:11">
      <c r="A447" s="1280"/>
      <c r="B447" s="1280"/>
      <c r="C447" s="1293"/>
      <c r="D447" s="1280"/>
      <c r="E447" s="1280"/>
      <c r="F447" s="1280"/>
      <c r="G447" s="1294"/>
      <c r="H447" s="1294"/>
      <c r="I447" s="1280"/>
      <c r="J447" s="1280"/>
      <c r="K447" s="1280"/>
    </row>
    <row r="448" spans="1:11">
      <c r="A448" s="1280"/>
      <c r="B448" s="1280"/>
      <c r="C448" s="1293"/>
      <c r="D448" s="1280"/>
      <c r="E448" s="1280"/>
      <c r="F448" s="1280"/>
      <c r="G448" s="1294"/>
      <c r="H448" s="1294"/>
      <c r="I448" s="1280"/>
      <c r="J448" s="1280"/>
      <c r="K448" s="1280"/>
    </row>
    <row r="449" spans="1:11">
      <c r="A449" s="1280"/>
      <c r="B449" s="1280"/>
      <c r="C449" s="1293"/>
      <c r="D449" s="1280"/>
      <c r="E449" s="1280"/>
      <c r="F449" s="1280"/>
      <c r="G449" s="1294"/>
      <c r="H449" s="1294"/>
      <c r="I449" s="1280"/>
      <c r="J449" s="1280"/>
      <c r="K449" s="1280"/>
    </row>
    <row r="450" spans="1:11">
      <c r="A450" s="1280"/>
      <c r="B450" s="1280"/>
      <c r="C450" s="1293"/>
      <c r="D450" s="1280"/>
      <c r="E450" s="1280"/>
      <c r="F450" s="1280"/>
      <c r="G450" s="1294"/>
      <c r="H450" s="1294"/>
      <c r="I450" s="1280"/>
      <c r="J450" s="1280"/>
      <c r="K450" s="1280"/>
    </row>
    <row r="451" spans="1:11">
      <c r="A451" s="1280"/>
      <c r="B451" s="1280"/>
      <c r="C451" s="1293"/>
      <c r="D451" s="1280"/>
      <c r="E451" s="1280"/>
      <c r="F451" s="1280"/>
      <c r="G451" s="1294"/>
      <c r="H451" s="1294"/>
      <c r="I451" s="1280"/>
      <c r="J451" s="1280"/>
      <c r="K451" s="1280"/>
    </row>
    <row r="452" spans="1:11">
      <c r="A452" s="1280"/>
      <c r="B452" s="1280"/>
      <c r="C452" s="1293"/>
      <c r="D452" s="1280"/>
      <c r="E452" s="1280"/>
      <c r="F452" s="1280"/>
      <c r="G452" s="1294"/>
      <c r="H452" s="1294"/>
      <c r="I452" s="1280"/>
      <c r="J452" s="1280"/>
      <c r="K452" s="1280"/>
    </row>
    <row r="453" spans="1:11">
      <c r="A453" s="1280"/>
      <c r="B453" s="1280"/>
      <c r="C453" s="1293"/>
      <c r="D453" s="1280"/>
      <c r="E453" s="1280"/>
      <c r="F453" s="1280"/>
      <c r="G453" s="1294"/>
      <c r="H453" s="1294"/>
      <c r="I453" s="1280"/>
      <c r="J453" s="1280"/>
      <c r="K453" s="1280"/>
    </row>
    <row r="454" spans="1:11">
      <c r="A454" s="1280"/>
      <c r="B454" s="1280"/>
      <c r="C454" s="1293"/>
      <c r="D454" s="1280"/>
      <c r="E454" s="1280"/>
      <c r="F454" s="1280"/>
      <c r="G454" s="1294"/>
      <c r="H454" s="1294"/>
      <c r="I454" s="1280"/>
      <c r="J454" s="1280"/>
      <c r="K454" s="1280"/>
    </row>
    <row r="455" spans="1:11">
      <c r="A455" s="1280"/>
      <c r="B455" s="1280"/>
      <c r="C455" s="1293"/>
      <c r="D455" s="1280"/>
      <c r="E455" s="1280"/>
      <c r="F455" s="1280"/>
      <c r="G455" s="1294"/>
      <c r="H455" s="1294"/>
      <c r="I455" s="1280"/>
      <c r="J455" s="1280"/>
      <c r="K455" s="1280"/>
    </row>
    <row r="456" spans="1:11">
      <c r="A456" s="1280"/>
      <c r="B456" s="1280"/>
      <c r="C456" s="1293"/>
      <c r="D456" s="1280"/>
      <c r="E456" s="1280"/>
      <c r="F456" s="1280"/>
      <c r="G456" s="1294"/>
      <c r="H456" s="1294"/>
      <c r="I456" s="1280"/>
      <c r="J456" s="1280"/>
      <c r="K456" s="1280"/>
    </row>
    <row r="457" spans="1:11">
      <c r="A457" s="1280"/>
      <c r="B457" s="1280"/>
      <c r="C457" s="1293"/>
      <c r="D457" s="1280"/>
      <c r="E457" s="1280"/>
      <c r="F457" s="1280"/>
      <c r="G457" s="1294"/>
      <c r="H457" s="1294"/>
      <c r="I457" s="1280"/>
      <c r="J457" s="1280"/>
      <c r="K457" s="1280"/>
    </row>
    <row r="458" spans="1:11">
      <c r="A458" s="1280"/>
      <c r="B458" s="1280"/>
      <c r="C458" s="1293"/>
      <c r="D458" s="1280"/>
      <c r="E458" s="1280"/>
      <c r="F458" s="1280"/>
      <c r="G458" s="1294"/>
      <c r="H458" s="1294"/>
      <c r="I458" s="1280"/>
      <c r="J458" s="1280"/>
      <c r="K458" s="1280"/>
    </row>
    <row r="459" spans="1:11">
      <c r="A459" s="1280"/>
      <c r="B459" s="1280"/>
      <c r="C459" s="1293"/>
      <c r="D459" s="1280"/>
      <c r="E459" s="1280"/>
      <c r="F459" s="1280"/>
      <c r="G459" s="1294"/>
      <c r="H459" s="1294"/>
      <c r="I459" s="1280"/>
      <c r="J459" s="1280"/>
      <c r="K459" s="1280"/>
    </row>
  </sheetData>
  <sheetProtection password="FEF7" sheet="1" objects="1" scenarios="1"/>
  <mergeCells count="69">
    <mergeCell ref="C346:J347"/>
    <mergeCell ref="C353:J353"/>
    <mergeCell ref="C370:J371"/>
    <mergeCell ref="B377:J378"/>
    <mergeCell ref="A411:J411"/>
    <mergeCell ref="B380:J381"/>
    <mergeCell ref="B382:J383"/>
    <mergeCell ref="B389:J389"/>
    <mergeCell ref="A405:J405"/>
    <mergeCell ref="C325:J326"/>
    <mergeCell ref="C332:J333"/>
    <mergeCell ref="C339:J340"/>
    <mergeCell ref="H219:I241"/>
    <mergeCell ref="A244:G244"/>
    <mergeCell ref="H250:J252"/>
    <mergeCell ref="I255:I275"/>
    <mergeCell ref="I163:I183"/>
    <mergeCell ref="A192:G192"/>
    <mergeCell ref="H195:J197"/>
    <mergeCell ref="H198:J200"/>
    <mergeCell ref="C318:J318"/>
    <mergeCell ref="A203:G203"/>
    <mergeCell ref="H203:J205"/>
    <mergeCell ref="H206:J208"/>
    <mergeCell ref="A210:G210"/>
    <mergeCell ref="H210:J214"/>
    <mergeCell ref="A95:G95"/>
    <mergeCell ref="A106:G106"/>
    <mergeCell ref="H106:J110"/>
    <mergeCell ref="I144:I154"/>
    <mergeCell ref="H46:J48"/>
    <mergeCell ref="A51:G51"/>
    <mergeCell ref="A81:G81"/>
    <mergeCell ref="H74:J76"/>
    <mergeCell ref="A32:J32"/>
    <mergeCell ref="A35:G35"/>
    <mergeCell ref="H38:J40"/>
    <mergeCell ref="H42:J44"/>
    <mergeCell ref="A26:B26"/>
    <mergeCell ref="C26:D26"/>
    <mergeCell ref="A27:B27"/>
    <mergeCell ref="C27:D27"/>
    <mergeCell ref="A17:B17"/>
    <mergeCell ref="C17:D17"/>
    <mergeCell ref="A24:B24"/>
    <mergeCell ref="C24:D24"/>
    <mergeCell ref="A25:B25"/>
    <mergeCell ref="C25:D25"/>
    <mergeCell ref="A21:D21"/>
    <mergeCell ref="A22:B22"/>
    <mergeCell ref="C22:D22"/>
    <mergeCell ref="A23:B23"/>
    <mergeCell ref="C23:D23"/>
    <mergeCell ref="A426:J426"/>
    <mergeCell ref="B430:I430"/>
    <mergeCell ref="A1:J1"/>
    <mergeCell ref="A3:J3"/>
    <mergeCell ref="A13:E13"/>
    <mergeCell ref="G13:I13"/>
    <mergeCell ref="A14:B14"/>
    <mergeCell ref="C14:D14"/>
    <mergeCell ref="A15:B15"/>
    <mergeCell ref="C15:D15"/>
    <mergeCell ref="A18:B18"/>
    <mergeCell ref="C18:D18"/>
    <mergeCell ref="A19:B19"/>
    <mergeCell ref="C19:D19"/>
    <mergeCell ref="A16:B16"/>
    <mergeCell ref="C16:D16"/>
  </mergeCells>
  <phoneticPr fontId="5" type="noConversion"/>
  <conditionalFormatting sqref="A286:I286">
    <cfRule type="expression" dxfId="123" priority="1" stopIfTrue="1">
      <formula>$G$188&lt;0</formula>
    </cfRule>
    <cfRule type="expression" dxfId="122" priority="2" stopIfTrue="1">
      <formula>$I$188&lt;0</formula>
    </cfRule>
  </conditionalFormatting>
  <conditionalFormatting sqref="A217 G217">
    <cfRule type="expression" dxfId="121" priority="3" stopIfTrue="1">
      <formula>$G$216&lt;76%</formula>
    </cfRule>
    <cfRule type="expression" dxfId="120" priority="4" stopIfTrue="1">
      <formula>$G$216&gt;79</formula>
    </cfRule>
  </conditionalFormatting>
  <conditionalFormatting sqref="B217:F217">
    <cfRule type="expression" dxfId="119" priority="5" stopIfTrue="1">
      <formula>$G$216&lt;76</formula>
    </cfRule>
    <cfRule type="expression" dxfId="118" priority="6" stopIfTrue="1">
      <formula>$G$216&gt;79</formula>
    </cfRule>
  </conditionalFormatting>
  <conditionalFormatting sqref="H203:J205">
    <cfRule type="expression" dxfId="117" priority="7" stopIfTrue="1">
      <formula>$E$206&gt;$F$9</formula>
    </cfRule>
  </conditionalFormatting>
  <conditionalFormatting sqref="H206:J208">
    <cfRule type="expression" dxfId="116" priority="8" stopIfTrue="1">
      <formula>$E$206&lt;$F$9</formula>
    </cfRule>
  </conditionalFormatting>
  <conditionalFormatting sqref="I255:I281">
    <cfRule type="expression" dxfId="115" priority="9" stopIfTrue="1">
      <formula>$G$286&lt;0</formula>
    </cfRule>
  </conditionalFormatting>
  <conditionalFormatting sqref="B159:F160 H159:H160">
    <cfRule type="expression" dxfId="114" priority="10" stopIfTrue="1">
      <formula>$I$159&lt;110%</formula>
    </cfRule>
    <cfRule type="expression" dxfId="113" priority="11" stopIfTrue="1">
      <formula>$I$159&gt;125%</formula>
    </cfRule>
  </conditionalFormatting>
  <conditionalFormatting sqref="A159:A160 I159:I160">
    <cfRule type="expression" dxfId="112" priority="12" stopIfTrue="1">
      <formula>$I$159&lt;115%</formula>
    </cfRule>
    <cfRule type="expression" dxfId="111" priority="13" stopIfTrue="1">
      <formula>$I$159&gt;125%</formula>
    </cfRule>
  </conditionalFormatting>
  <conditionalFormatting sqref="G159:G160">
    <cfRule type="expression" dxfId="110" priority="14" stopIfTrue="1">
      <formula>$G$159&lt;115%</formula>
    </cfRule>
    <cfRule type="expression" dxfId="109" priority="15" stopIfTrue="1">
      <formula>$G$159&gt;125%</formula>
    </cfRule>
  </conditionalFormatting>
  <conditionalFormatting sqref="A110:G111">
    <cfRule type="expression" dxfId="108" priority="16" stopIfTrue="1">
      <formula>$G$110&lt;0</formula>
    </cfRule>
  </conditionalFormatting>
  <conditionalFormatting sqref="A40:G40">
    <cfRule type="expression" dxfId="107" priority="17" stopIfTrue="1">
      <formula>$F$40&lt;0</formula>
    </cfRule>
    <cfRule type="expression" dxfId="106" priority="18" stopIfTrue="1">
      <formula>$G$39&lt;6%</formula>
    </cfRule>
  </conditionalFormatting>
  <conditionalFormatting sqref="A44:G44">
    <cfRule type="expression" dxfId="105" priority="19" stopIfTrue="1">
      <formula>$F$44&lt;0</formula>
    </cfRule>
    <cfRule type="expression" dxfId="104" priority="20" stopIfTrue="1">
      <formula>$G$43&lt;2%</formula>
    </cfRule>
  </conditionalFormatting>
  <conditionalFormatting sqref="A48:G48">
    <cfRule type="expression" dxfId="103" priority="21" stopIfTrue="1">
      <formula>$F$48&lt;0</formula>
    </cfRule>
    <cfRule type="expression" dxfId="102" priority="22" stopIfTrue="1">
      <formula>$G$47&lt;6%</formula>
    </cfRule>
  </conditionalFormatting>
  <conditionalFormatting sqref="I144:I154">
    <cfRule type="expression" dxfId="101" priority="23" stopIfTrue="1">
      <formula>$I$159&lt;115%</formula>
    </cfRule>
    <cfRule type="expression" dxfId="100" priority="24" stopIfTrue="1">
      <formula>$I$159&gt;125%</formula>
    </cfRule>
  </conditionalFormatting>
  <conditionalFormatting sqref="H38:J40">
    <cfRule type="expression" dxfId="99" priority="25" stopIfTrue="1">
      <formula>$G$39&gt;6%</formula>
    </cfRule>
  </conditionalFormatting>
  <conditionalFormatting sqref="H42:J44">
    <cfRule type="expression" dxfId="98" priority="26" stopIfTrue="1">
      <formula>$G$43&gt;2%</formula>
    </cfRule>
  </conditionalFormatting>
  <conditionalFormatting sqref="H46:J48">
    <cfRule type="expression" dxfId="97" priority="27" stopIfTrue="1">
      <formula>$G$47&gt;6%</formula>
    </cfRule>
  </conditionalFormatting>
  <conditionalFormatting sqref="F6:F7">
    <cfRule type="cellIs" dxfId="96" priority="28" stopIfTrue="1" operator="greaterThanOrEqual">
      <formula>0</formula>
    </cfRule>
    <cfRule type="cellIs" dxfId="95" priority="29" stopIfTrue="1" operator="lessThanOrEqual">
      <formula>0</formula>
    </cfRule>
  </conditionalFormatting>
  <conditionalFormatting sqref="I184:I189 H163:H189 A188:G189">
    <cfRule type="expression" dxfId="94" priority="30" stopIfTrue="1">
      <formula>$G$188&lt;0</formula>
    </cfRule>
    <cfRule type="expression" dxfId="93" priority="31" stopIfTrue="1">
      <formula>$I$188&lt;0</formula>
    </cfRule>
    <cfRule type="expression" dxfId="92" priority="32" stopIfTrue="1">
      <formula>$L$162=1</formula>
    </cfRule>
  </conditionalFormatting>
  <conditionalFormatting sqref="A211:G215 A163:G187">
    <cfRule type="expression" dxfId="91" priority="33" stopIfTrue="1">
      <formula>$L$162=1</formula>
    </cfRule>
  </conditionalFormatting>
  <conditionalFormatting sqref="A216 G216">
    <cfRule type="expression" dxfId="90" priority="34" stopIfTrue="1">
      <formula>$G$216&lt;76%</formula>
    </cfRule>
    <cfRule type="expression" dxfId="89" priority="35" stopIfTrue="1">
      <formula>$G$216&gt;79</formula>
    </cfRule>
    <cfRule type="expression" dxfId="88" priority="36" stopIfTrue="1">
      <formula>$L$162=1</formula>
    </cfRule>
  </conditionalFormatting>
  <conditionalFormatting sqref="B216:F216">
    <cfRule type="expression" dxfId="87" priority="37" stopIfTrue="1">
      <formula>$G$216&lt;76</formula>
    </cfRule>
    <cfRule type="expression" dxfId="86" priority="38" stopIfTrue="1">
      <formula>$G$216&gt;79</formula>
    </cfRule>
    <cfRule type="expression" dxfId="85" priority="39" stopIfTrue="1">
      <formula>$L$162=1</formula>
    </cfRule>
  </conditionalFormatting>
  <conditionalFormatting sqref="A219:G242">
    <cfRule type="expression" dxfId="84" priority="40" stopIfTrue="1">
      <formula>$G$242&lt;0</formula>
    </cfRule>
    <cfRule type="expression" dxfId="83" priority="41" stopIfTrue="1">
      <formula>$L$218=1</formula>
    </cfRule>
  </conditionalFormatting>
  <conditionalFormatting sqref="H242:I242">
    <cfRule type="expression" dxfId="82" priority="42" stopIfTrue="1">
      <formula>$G$242&lt;0</formula>
    </cfRule>
    <cfRule type="expression" dxfId="81" priority="43" stopIfTrue="1">
      <formula>$L$218=1</formula>
    </cfRule>
  </conditionalFormatting>
  <conditionalFormatting sqref="H219:I241">
    <cfRule type="expression" dxfId="80" priority="44" stopIfTrue="1">
      <formula>$G$242&lt;0</formula>
    </cfRule>
    <cfRule type="expression" dxfId="79" priority="45" stopIfTrue="1">
      <formula>$L$218=1</formula>
    </cfRule>
  </conditionalFormatting>
  <conditionalFormatting sqref="A244:G252">
    <cfRule type="expression" dxfId="78" priority="46" stopIfTrue="1">
      <formula>$G$251="no"</formula>
    </cfRule>
    <cfRule type="expression" dxfId="77" priority="47" stopIfTrue="1">
      <formula>$L$218=1</formula>
    </cfRule>
  </conditionalFormatting>
  <conditionalFormatting sqref="I244:I248">
    <cfRule type="expression" dxfId="76" priority="48" stopIfTrue="1">
      <formula>$L$218=1</formula>
    </cfRule>
  </conditionalFormatting>
  <conditionalFormatting sqref="A302:G311 H302:H306 I302:I311 J302:J303 J307:J311">
    <cfRule type="cellIs" dxfId="75" priority="49" stopIfTrue="1" operator="equal">
      <formula>"WATCH"</formula>
    </cfRule>
    <cfRule type="expression" dxfId="74" priority="50" stopIfTrue="1">
      <formula>$L$218=1</formula>
    </cfRule>
  </conditionalFormatting>
  <conditionalFormatting sqref="H307:H311 J304:J306">
    <cfRule type="cellIs" dxfId="73" priority="51" stopIfTrue="1" operator="equal">
      <formula>"WATCH"</formula>
    </cfRule>
    <cfRule type="expression" dxfId="72" priority="52" stopIfTrue="1">
      <formula>$L$218=1</formula>
    </cfRule>
  </conditionalFormatting>
  <conditionalFormatting sqref="H106:J110">
    <cfRule type="expression" dxfId="71" priority="53" stopIfTrue="1">
      <formula>$G$110&lt;0</formula>
    </cfRule>
  </conditionalFormatting>
  <conditionalFormatting sqref="C368">
    <cfRule type="expression" dxfId="70" priority="54" stopIfTrue="1">
      <formula>$A$368=0</formula>
    </cfRule>
  </conditionalFormatting>
  <conditionalFormatting sqref="C369">
    <cfRule type="expression" dxfId="69" priority="55" stopIfTrue="1">
      <formula>$A$368&gt;0</formula>
    </cfRule>
  </conditionalFormatting>
  <conditionalFormatting sqref="B382:J383">
    <cfRule type="expression" dxfId="68" priority="56" stopIfTrue="1">
      <formula>$B$379="No"</formula>
    </cfRule>
  </conditionalFormatting>
  <conditionalFormatting sqref="I163:I183">
    <cfRule type="expression" dxfId="67" priority="57" stopIfTrue="1">
      <formula>$G$188&lt;0</formula>
    </cfRule>
    <cfRule type="expression" dxfId="66" priority="58" stopIfTrue="1">
      <formula>$L$162=1</formula>
    </cfRule>
  </conditionalFormatting>
  <conditionalFormatting sqref="A314:J317">
    <cfRule type="expression" dxfId="65" priority="59" stopIfTrue="1">
      <formula>$A$315="No"</formula>
    </cfRule>
  </conditionalFormatting>
  <conditionalFormatting sqref="A318:J318">
    <cfRule type="expression" dxfId="64" priority="60" stopIfTrue="1">
      <formula>$B$317&gt;5</formula>
    </cfRule>
    <cfRule type="expression" dxfId="63" priority="61" stopIfTrue="1">
      <formula>$A$315="No"</formula>
    </cfRule>
  </conditionalFormatting>
  <conditionalFormatting sqref="A320:J324">
    <cfRule type="expression" dxfId="62" priority="62" stopIfTrue="1">
      <formula>$A$321="No"</formula>
    </cfRule>
  </conditionalFormatting>
  <conditionalFormatting sqref="A325:J326">
    <cfRule type="expression" dxfId="61" priority="63" stopIfTrue="1">
      <formula>$B$324&gt;0</formula>
    </cfRule>
    <cfRule type="expression" dxfId="60" priority="64" stopIfTrue="1">
      <formula>$B$324&lt;0</formula>
    </cfRule>
    <cfRule type="expression" dxfId="59" priority="65" stopIfTrue="1">
      <formula>$A$321="No"</formula>
    </cfRule>
  </conditionalFormatting>
  <conditionalFormatting sqref="A339:J340">
    <cfRule type="expression" dxfId="58" priority="66" stopIfTrue="1">
      <formula>$B$338&gt;0</formula>
    </cfRule>
    <cfRule type="expression" dxfId="57" priority="67" stopIfTrue="1">
      <formula>$B$338&lt;0</formula>
    </cfRule>
  </conditionalFormatting>
  <conditionalFormatting sqref="A346:J347">
    <cfRule type="expression" dxfId="56" priority="68" stopIfTrue="1">
      <formula>$B$345&gt;0</formula>
    </cfRule>
    <cfRule type="expression" dxfId="55" priority="69" stopIfTrue="1">
      <formula>$B$345&lt;0</formula>
    </cfRule>
  </conditionalFormatting>
  <conditionalFormatting sqref="B370:J371 A371">
    <cfRule type="expression" dxfId="54" priority="70" stopIfTrue="1">
      <formula>$A$370&gt;0</formula>
    </cfRule>
  </conditionalFormatting>
  <conditionalFormatting sqref="A370">
    <cfRule type="expression" dxfId="53" priority="71" stopIfTrue="1">
      <formula>$A$370&gt;0</formula>
    </cfRule>
  </conditionalFormatting>
  <conditionalFormatting sqref="A380:J381">
    <cfRule type="expression" dxfId="52" priority="72" stopIfTrue="1">
      <formula>$B$376="No"</formula>
    </cfRule>
  </conditionalFormatting>
  <conditionalFormatting sqref="B393:J393">
    <cfRule type="expression" dxfId="51" priority="73" stopIfTrue="1">
      <formula>$A$393&gt;0</formula>
    </cfRule>
  </conditionalFormatting>
  <conditionalFormatting sqref="A398:J398">
    <cfRule type="expression" dxfId="50" priority="74" stopIfTrue="1">
      <formula>$A$397/$A$398&lt;0.4</formula>
    </cfRule>
  </conditionalFormatting>
  <conditionalFormatting sqref="A404:J404">
    <cfRule type="expression" dxfId="49" priority="75" stopIfTrue="1">
      <formula>$B$403&gt;0.1</formula>
    </cfRule>
  </conditionalFormatting>
  <conditionalFormatting sqref="A409:J409">
    <cfRule type="expression" dxfId="48" priority="76" stopIfTrue="1">
      <formula>$A$407&lt;5</formula>
    </cfRule>
  </conditionalFormatting>
  <conditionalFormatting sqref="A332:J333">
    <cfRule type="expression" dxfId="47" priority="77" stopIfTrue="1">
      <formula>$B$329+$K$329&lt;5</formula>
    </cfRule>
    <cfRule type="expression" dxfId="46" priority="78" stopIfTrue="1">
      <formula>$B$330+$K$330&lt;5</formula>
    </cfRule>
  </conditionalFormatting>
  <conditionalFormatting sqref="A330:J330">
    <cfRule type="expression" dxfId="45" priority="79" stopIfTrue="1">
      <formula>$L$218=1</formula>
    </cfRule>
  </conditionalFormatting>
  <conditionalFormatting sqref="A329:J329">
    <cfRule type="expression" dxfId="44" priority="80" stopIfTrue="1">
      <formula>$A$315="No"</formula>
    </cfRule>
  </conditionalFormatting>
  <conditionalFormatting sqref="B385:J385">
    <cfRule type="expression" dxfId="43" priority="81" stopIfTrue="1">
      <formula>$A$388&gt;0</formula>
    </cfRule>
    <cfRule type="expression" dxfId="42" priority="82" stopIfTrue="1">
      <formula>$L$218=1</formula>
    </cfRule>
  </conditionalFormatting>
  <conditionalFormatting sqref="A386:J389 A385">
    <cfRule type="expression" dxfId="41" priority="83" stopIfTrue="1">
      <formula>$A$388&gt;0</formula>
    </cfRule>
    <cfRule type="expression" dxfId="40" priority="84" stopIfTrue="1">
      <formula>$L$218=1</formula>
    </cfRule>
  </conditionalFormatting>
  <conditionalFormatting sqref="A393">
    <cfRule type="expression" dxfId="39" priority="85" stopIfTrue="1">
      <formula>$A$393&gt;0</formula>
    </cfRule>
  </conditionalFormatting>
  <conditionalFormatting sqref="A400:J400">
    <cfRule type="expression" dxfId="38" priority="86" stopIfTrue="1">
      <formula>$K$400&lt;1</formula>
    </cfRule>
  </conditionalFormatting>
  <conditionalFormatting sqref="A401:J403">
    <cfRule type="expression" dxfId="37" priority="87" stopIfTrue="1">
      <formula>$K$400&lt;1</formula>
    </cfRule>
  </conditionalFormatting>
  <conditionalFormatting sqref="A416:J416">
    <cfRule type="expression" dxfId="36" priority="88" stopIfTrue="1">
      <formula>$B$414&lt;15000</formula>
    </cfRule>
  </conditionalFormatting>
  <conditionalFormatting sqref="A349:J352 A353:B353">
    <cfRule type="expression" dxfId="35" priority="89" stopIfTrue="1">
      <formula>$B$352&lt;0</formula>
    </cfRule>
    <cfRule type="expression" dxfId="34" priority="90" stopIfTrue="1">
      <formula>$B$352&gt;0</formula>
    </cfRule>
    <cfRule type="expression" dxfId="33" priority="91" stopIfTrue="1">
      <formula>$K$315=0</formula>
    </cfRule>
  </conditionalFormatting>
  <conditionalFormatting sqref="C353:J353">
    <cfRule type="expression" dxfId="32" priority="92" stopIfTrue="1">
      <formula>$B$352&lt;0</formula>
    </cfRule>
    <cfRule type="expression" dxfId="31" priority="93" stopIfTrue="1">
      <formula>$B$352&gt;0</formula>
    </cfRule>
    <cfRule type="expression" dxfId="30" priority="94" stopIfTrue="1">
      <formula>$K$315=0</formula>
    </cfRule>
  </conditionalFormatting>
  <conditionalFormatting sqref="A396:J396">
    <cfRule type="expression" dxfId="29" priority="95" stopIfTrue="1">
      <formula>$K$315+$K$218&lt;=1</formula>
    </cfRule>
  </conditionalFormatting>
  <conditionalFormatting sqref="A395:J395">
    <cfRule type="expression" dxfId="28" priority="96" stopIfTrue="1">
      <formula>$K$315+$K$218&lt;=1</formula>
    </cfRule>
  </conditionalFormatting>
  <conditionalFormatting sqref="A397:J397">
    <cfRule type="expression" dxfId="27" priority="97" stopIfTrue="1">
      <formula>$K$396&lt;1</formula>
    </cfRule>
    <cfRule type="expression" dxfId="26" priority="98" stopIfTrue="1">
      <formula>$K$315+$K$218&lt;1</formula>
    </cfRule>
  </conditionalFormatting>
  <conditionalFormatting sqref="A201:G201">
    <cfRule type="expression" dxfId="25" priority="99" stopIfTrue="1">
      <formula>$E$202&lt;0</formula>
    </cfRule>
    <cfRule type="expression" dxfId="24" priority="100" stopIfTrue="1">
      <formula>$E$202&gt;0</formula>
    </cfRule>
  </conditionalFormatting>
  <conditionalFormatting sqref="A419:J419">
    <cfRule type="expression" dxfId="23" priority="101" stopIfTrue="1">
      <formula>$A$419&gt;0</formula>
    </cfRule>
  </conditionalFormatting>
  <conditionalFormatting sqref="A423:J423">
    <cfRule type="expression" dxfId="22" priority="102" stopIfTrue="1">
      <formula>$A$423&lt;0.20001</formula>
    </cfRule>
  </conditionalFormatting>
  <conditionalFormatting sqref="A422:J422">
    <cfRule type="expression" dxfId="21" priority="103" stopIfTrue="1">
      <formula>$A$422&gt;0</formula>
    </cfRule>
  </conditionalFormatting>
  <conditionalFormatting sqref="A424:J424">
    <cfRule type="expression" dxfId="20" priority="104" stopIfTrue="1">
      <formula>$L$422=1</formula>
    </cfRule>
  </conditionalFormatting>
  <conditionalFormatting sqref="A77:G77">
    <cfRule type="expression" dxfId="19" priority="105" stopIfTrue="1">
      <formula>$F$77&lt;0</formula>
    </cfRule>
    <cfRule type="expression" dxfId="18" priority="106" stopIfTrue="1">
      <formula>$G$74&lt;15%</formula>
    </cfRule>
  </conditionalFormatting>
  <conditionalFormatting sqref="H74:J76">
    <cfRule type="expression" dxfId="17" priority="107" stopIfTrue="1">
      <formula>$F$77&lt;0</formula>
    </cfRule>
  </conditionalFormatting>
  <conditionalFormatting sqref="A428:J429">
    <cfRule type="expression" dxfId="16" priority="108" stopIfTrue="1">
      <formula>$K$429&lt;2</formula>
    </cfRule>
  </conditionalFormatting>
  <conditionalFormatting sqref="A426:J427">
    <cfRule type="expression" dxfId="15" priority="109" stopIfTrue="1">
      <formula>$K$429+$L$428+$M$428=4</formula>
    </cfRule>
    <cfRule type="expression" dxfId="14" priority="110" stopIfTrue="1">
      <formula>$K$429&lt;2</formula>
    </cfRule>
  </conditionalFormatting>
  <conditionalFormatting sqref="A430:J430">
    <cfRule type="expression" dxfId="13" priority="111" stopIfTrue="1">
      <formula>$K$429&lt;2</formula>
    </cfRule>
    <cfRule type="expression" dxfId="12" priority="112" stopIfTrue="1">
      <formula>$N$430&gt;0</formula>
    </cfRule>
  </conditionalFormatting>
  <conditionalFormatting sqref="H201:J201">
    <cfRule type="expression" dxfId="11" priority="113" stopIfTrue="1">
      <formula>$F$201&gt;1000</formula>
    </cfRule>
  </conditionalFormatting>
  <conditionalFormatting sqref="A412:J415">
    <cfRule type="expression" dxfId="10" priority="114" stopIfTrue="1">
      <formula>$A$413&gt;0</formula>
    </cfRule>
  </conditionalFormatting>
  <conditionalFormatting sqref="B433:J433">
    <cfRule type="expression" dxfId="9" priority="115" stopIfTrue="1">
      <formula>$A$433&gt;0</formula>
    </cfRule>
  </conditionalFormatting>
  <conditionalFormatting sqref="A433">
    <cfRule type="expression" dxfId="8" priority="116" stopIfTrue="1">
      <formula>$A$433&gt;0</formula>
    </cfRule>
  </conditionalFormatting>
  <conditionalFormatting sqref="B436:J436">
    <cfRule type="expression" dxfId="7" priority="117" stopIfTrue="1">
      <formula>$A$436&gt;0</formula>
    </cfRule>
  </conditionalFormatting>
  <conditionalFormatting sqref="A436">
    <cfRule type="expression" dxfId="6" priority="118" stopIfTrue="1">
      <formula>$A$436&gt;0</formula>
    </cfRule>
  </conditionalFormatting>
  <conditionalFormatting sqref="H195:J197">
    <cfRule type="expression" dxfId="5" priority="119" stopIfTrue="1">
      <formula>$G$199&gt;1</formula>
    </cfRule>
  </conditionalFormatting>
  <conditionalFormatting sqref="H198:J200">
    <cfRule type="expression" dxfId="4" priority="120" stopIfTrue="1">
      <formula>$G$198&lt;1</formula>
    </cfRule>
  </conditionalFormatting>
  <conditionalFormatting sqref="H210:J214">
    <cfRule type="expression" dxfId="3" priority="121" stopIfTrue="1">
      <formula>$G$216&lt;$I$14</formula>
    </cfRule>
  </conditionalFormatting>
  <pageMargins left="0.24" right="0.25" top="0.4" bottom="0.17" header="0.5" footer="0.5"/>
  <pageSetup firstPageNumber="32" orientation="portrait" useFirstPageNumber="1" r:id="rId1"/>
  <headerFooter alignWithMargins="0">
    <oddFooter>&amp;CFinal Package Page &amp;P</oddFooter>
  </headerFooter>
  <rowBreaks count="6" manualBreakCount="6">
    <brk id="49" max="9" man="1"/>
    <brk id="111" max="9" man="1"/>
    <brk id="161" max="9" man="1"/>
    <brk id="217" max="9" man="1"/>
    <brk id="288" max="9" man="1"/>
    <brk id="348" max="9" man="1"/>
  </rowBreaks>
</worksheet>
</file>

<file path=xl/worksheets/sheet94.xml><?xml version="1.0" encoding="utf-8"?>
<worksheet xmlns="http://schemas.openxmlformats.org/spreadsheetml/2006/main" xmlns:r="http://schemas.openxmlformats.org/officeDocument/2006/relationships">
  <dimension ref="A1:K6"/>
  <sheetViews>
    <sheetView workbookViewId="0">
      <selection activeCell="K2" sqref="K2"/>
    </sheetView>
  </sheetViews>
  <sheetFormatPr defaultRowHeight="12.75"/>
  <sheetData>
    <row r="1" spans="1:11" ht="21" thickTop="1">
      <c r="A1" s="1140" t="s">
        <v>1228</v>
      </c>
      <c r="B1" s="1141"/>
      <c r="C1" s="1141"/>
      <c r="D1" s="1141"/>
      <c r="E1" s="1141"/>
      <c r="F1" s="1141"/>
      <c r="G1" s="1141"/>
      <c r="H1" s="1141"/>
      <c r="I1" s="1142"/>
      <c r="K1" t="s">
        <v>2233</v>
      </c>
    </row>
    <row r="2" spans="1:11" ht="15">
      <c r="A2" s="1143" t="s">
        <v>1229</v>
      </c>
      <c r="B2" s="1144"/>
      <c r="C2" s="1144"/>
      <c r="D2" s="1144"/>
      <c r="E2" s="1144"/>
      <c r="F2" s="1144"/>
      <c r="G2" s="1144"/>
      <c r="H2" s="1144"/>
      <c r="I2" s="1145"/>
    </row>
    <row r="3" spans="1:11">
      <c r="A3" s="1146">
        <f>'Final Package Page 10'!AR16</f>
        <v>0</v>
      </c>
      <c r="B3" s="1151" t="s">
        <v>1230</v>
      </c>
      <c r="C3" s="1151"/>
      <c r="D3" s="1151"/>
      <c r="E3" s="1151"/>
      <c r="F3" s="1151"/>
      <c r="G3" s="1151"/>
      <c r="H3" s="1151"/>
      <c r="I3" s="1147"/>
    </row>
    <row r="4" spans="1:11">
      <c r="A4" s="1146">
        <f>'Final Package Page 10'!AR17</f>
        <v>0</v>
      </c>
      <c r="B4" s="1151" t="s">
        <v>1231</v>
      </c>
      <c r="C4" s="1151"/>
      <c r="D4" s="1151"/>
      <c r="E4" s="1151"/>
      <c r="F4" s="1151"/>
      <c r="G4" s="1151"/>
      <c r="H4" s="1151"/>
      <c r="I4" s="1147"/>
    </row>
    <row r="5" spans="1:11" ht="13.5" thickBot="1">
      <c r="A5" s="1146">
        <f>'Final Package Page 10'!AR18</f>
        <v>0</v>
      </c>
      <c r="B5" s="1152" t="s">
        <v>103</v>
      </c>
      <c r="C5" s="1152"/>
      <c r="D5" s="1152"/>
      <c r="E5" s="1152"/>
      <c r="F5" s="1152"/>
      <c r="G5" s="1152"/>
      <c r="H5" s="1152"/>
      <c r="I5" s="1150"/>
    </row>
    <row r="6" spans="1:11" ht="13.5" thickTop="1"/>
  </sheetData>
  <sheetProtection password="FEF7" sheet="1" objects="1" scenarios="1"/>
  <phoneticPr fontId="5" type="noConversion"/>
  <conditionalFormatting sqref="B3:H3">
    <cfRule type="expression" dxfId="2" priority="1" stopIfTrue="1">
      <formula>$A$3=1</formula>
    </cfRule>
  </conditionalFormatting>
  <conditionalFormatting sqref="B4:H4">
    <cfRule type="expression" dxfId="1" priority="2" stopIfTrue="1">
      <formula>$A$4=1</formula>
    </cfRule>
  </conditionalFormatting>
  <conditionalFormatting sqref="B5:H5">
    <cfRule type="expression" dxfId="0" priority="3" stopIfTrue="1">
      <formula>$A$5=1</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70</vt:i4>
      </vt:variant>
    </vt:vector>
  </HeadingPairs>
  <TitlesOfParts>
    <vt:vector size="164" baseType="lpstr">
      <vt:lpstr>Instructions</vt:lpstr>
      <vt:lpstr>Cover</vt:lpstr>
      <vt:lpstr>Page 2</vt:lpstr>
      <vt:lpstr>Page 3 - 4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22 - 26</vt:lpstr>
      <vt:lpstr>Pages 27-38</vt:lpstr>
      <vt:lpstr>Page 39</vt:lpstr>
      <vt:lpstr>Page 40</vt:lpstr>
      <vt:lpstr>Page 41</vt:lpstr>
      <vt:lpstr>Page 42</vt:lpstr>
      <vt:lpstr>Page 43</vt:lpstr>
      <vt:lpstr>Page 44</vt:lpstr>
      <vt:lpstr>Page 45</vt:lpstr>
      <vt:lpstr>Page 46</vt:lpstr>
      <vt:lpstr>Page 47</vt:lpstr>
      <vt:lpstr>Page 48</vt:lpstr>
      <vt:lpstr>Page 49</vt:lpstr>
      <vt:lpstr>Page 50</vt:lpstr>
      <vt:lpstr>Page 51</vt:lpstr>
      <vt:lpstr>Page 52</vt:lpstr>
      <vt:lpstr>Page 53</vt:lpstr>
      <vt:lpstr>Page 54</vt:lpstr>
      <vt:lpstr>Page 55-56</vt:lpstr>
      <vt:lpstr>Page 57</vt:lpstr>
      <vt:lpstr>Page 58-67</vt:lpstr>
      <vt:lpstr>Page 68-70</vt:lpstr>
      <vt:lpstr>WCDA Checks</vt:lpstr>
      <vt:lpstr>Checks</vt:lpstr>
      <vt:lpstr>Cash Flow</vt:lpstr>
      <vt:lpstr>10% Cover</vt:lpstr>
      <vt:lpstr>10% Package Page 2</vt:lpstr>
      <vt:lpstr>10% Package Page 3</vt:lpstr>
      <vt:lpstr>10% Package Page 4</vt:lpstr>
      <vt:lpstr>10% Package Page 5</vt:lpstr>
      <vt:lpstr>10% Package Page 6</vt:lpstr>
      <vt:lpstr>10% Package Page 7</vt:lpstr>
      <vt:lpstr>10% Package Page 8</vt:lpstr>
      <vt:lpstr>10% Package Page 9</vt:lpstr>
      <vt:lpstr>10% Package Page 10</vt:lpstr>
      <vt:lpstr>10% Package Page 11</vt:lpstr>
      <vt:lpstr>10% Package Page 12</vt:lpstr>
      <vt:lpstr>10% Package Page 13</vt:lpstr>
      <vt:lpstr>10% Package Page 14-18</vt:lpstr>
      <vt:lpstr>10% Package Page 19</vt:lpstr>
      <vt:lpstr>10% Package Page 20</vt:lpstr>
      <vt:lpstr>10% Package Page 21</vt:lpstr>
      <vt:lpstr>10% Package Page 22</vt:lpstr>
      <vt:lpstr>10% Package Page 23</vt:lpstr>
      <vt:lpstr>10% Package Page 24-25</vt:lpstr>
      <vt:lpstr>10% Package Page 26-27</vt:lpstr>
      <vt:lpstr>10% WCDA Checks</vt:lpstr>
      <vt:lpstr>10% Package Checks</vt:lpstr>
      <vt:lpstr>Final Package Cover</vt:lpstr>
      <vt:lpstr>Final Package Page 2</vt:lpstr>
      <vt:lpstr>Final Package Page 3</vt:lpstr>
      <vt:lpstr>Final Package Page 4</vt:lpstr>
      <vt:lpstr>Final Package Page 5</vt:lpstr>
      <vt:lpstr>Final Package Page 6</vt:lpstr>
      <vt:lpstr>Final Package Page 7</vt:lpstr>
      <vt:lpstr>Final Package Page 8</vt:lpstr>
      <vt:lpstr>Final Package Page 9</vt:lpstr>
      <vt:lpstr>Final Package Page 10</vt:lpstr>
      <vt:lpstr>Final Package Page 11-15</vt:lpstr>
      <vt:lpstr>Final Package Page 16</vt:lpstr>
      <vt:lpstr>Final Package Page 17</vt:lpstr>
      <vt:lpstr>Final Package Page 18</vt:lpstr>
      <vt:lpstr>Final Package Page 19</vt:lpstr>
      <vt:lpstr>Final Package Page 20-21</vt:lpstr>
      <vt:lpstr>Final Package Page 22</vt:lpstr>
      <vt:lpstr>Final Package Page 23-24</vt:lpstr>
      <vt:lpstr>Final Package Page 25</vt:lpstr>
      <vt:lpstr>Final Package Page 26</vt:lpstr>
      <vt:lpstr>Final Package Page 27</vt:lpstr>
      <vt:lpstr>Final Package Page 28-30</vt:lpstr>
      <vt:lpstr>Final Package Page 31</vt:lpstr>
      <vt:lpstr>Final Checks</vt:lpstr>
      <vt:lpstr>WCDA FINAL CHECKS</vt:lpstr>
      <vt:lpstr>'10% Package Checks'!Print_Area</vt:lpstr>
      <vt:lpstr>'10% Package Page 10'!Print_Area</vt:lpstr>
      <vt:lpstr>'10% Package Page 11'!Print_Area</vt:lpstr>
      <vt:lpstr>'10% Package Page 12'!Print_Area</vt:lpstr>
      <vt:lpstr>'10% Package Page 13'!Print_Area</vt:lpstr>
      <vt:lpstr>'10% Package Page 14-18'!Print_Area</vt:lpstr>
      <vt:lpstr>'10% Package Page 19'!Print_Area</vt:lpstr>
      <vt:lpstr>'10% Package Page 20'!Print_Area</vt:lpstr>
      <vt:lpstr>'10% Package Page 21'!Print_Area</vt:lpstr>
      <vt:lpstr>'10% Package Page 24-25'!Print_Area</vt:lpstr>
      <vt:lpstr>'10% Package Page 4'!Print_Area</vt:lpstr>
      <vt:lpstr>'10% Package Page 5'!Print_Area</vt:lpstr>
      <vt:lpstr>'10% Package Page 6'!Print_Area</vt:lpstr>
      <vt:lpstr>'10% Package Page 7'!Print_Area</vt:lpstr>
      <vt:lpstr>'10% Package Page 8'!Print_Area</vt:lpstr>
      <vt:lpstr>'10% Package Page 9'!Print_Area</vt:lpstr>
      <vt:lpstr>Checks!Print_Area</vt:lpstr>
      <vt:lpstr>'Final Checks'!Print_Area</vt:lpstr>
      <vt:lpstr>'Final Package Page 10'!Print_Area</vt:lpstr>
      <vt:lpstr>'Final Package Page 11-15'!Print_Area</vt:lpstr>
      <vt:lpstr>'Final Package Page 16'!Print_Area</vt:lpstr>
      <vt:lpstr>'Final Package Page 17'!Print_Area</vt:lpstr>
      <vt:lpstr>'Final Package Page 18'!Print_Area</vt:lpstr>
      <vt:lpstr>'Final Package Page 20-21'!Print_Area</vt:lpstr>
      <vt:lpstr>'Final Package Page 25'!Print_Area</vt:lpstr>
      <vt:lpstr>'Final Package Page 6'!Print_Area</vt:lpstr>
      <vt:lpstr>'Final Package Page 7'!Print_Area</vt:lpstr>
      <vt:lpstr>'Final Package Page 8'!Print_Area</vt:lpstr>
      <vt:lpstr>'Final Package Page 9'!Print_Area</vt:lpstr>
      <vt:lpstr>Instructions!Print_Area</vt:lpstr>
      <vt:lpstr>'Page 10'!Print_Area</vt:lpstr>
      <vt:lpstr>'Page 11'!Print_Area</vt:lpstr>
      <vt:lpstr>'Page 12'!Print_Area</vt:lpstr>
      <vt:lpstr>'Page 13'!Print_Area</vt:lpstr>
      <vt:lpstr>'Page 14'!Print_Area</vt:lpstr>
      <vt:lpstr>'Page 15'!Print_Area</vt:lpstr>
      <vt:lpstr>'Page 16'!Print_Area</vt:lpstr>
      <vt:lpstr>'Page 17'!Print_Area</vt:lpstr>
      <vt:lpstr>'Page 19'!Print_Area</vt:lpstr>
      <vt:lpstr>'Page 20'!Print_Area</vt:lpstr>
      <vt:lpstr>'Page 21'!Print_Area</vt:lpstr>
      <vt:lpstr>'Page 22 - 26'!Print_Area</vt:lpstr>
      <vt:lpstr>'Page 39'!Print_Area</vt:lpstr>
      <vt:lpstr>'Page 40'!Print_Area</vt:lpstr>
      <vt:lpstr>'Page 42'!Print_Area</vt:lpstr>
      <vt:lpstr>'Page 44'!Print_Area</vt:lpstr>
      <vt:lpstr>'Page 45'!Print_Area</vt:lpstr>
      <vt:lpstr>'Page 46'!Print_Area</vt:lpstr>
      <vt:lpstr>'Page 47'!Print_Area</vt:lpstr>
      <vt:lpstr>'Page 49'!Print_Area</vt:lpstr>
      <vt:lpstr>'Page 5'!Print_Area</vt:lpstr>
      <vt:lpstr>'Page 50'!Print_Area</vt:lpstr>
      <vt:lpstr>'Page 51'!Print_Area</vt:lpstr>
      <vt:lpstr>'Page 54'!Print_Area</vt:lpstr>
      <vt:lpstr>'Page 55-56'!Print_Area</vt:lpstr>
      <vt:lpstr>'Page 58-67'!Print_Area</vt:lpstr>
      <vt:lpstr>'Page 6'!Print_Area</vt:lpstr>
      <vt:lpstr>'Page 68-70'!Print_Area</vt:lpstr>
      <vt:lpstr>'Page 7'!Print_Area</vt:lpstr>
      <vt:lpstr>'Page 8'!Print_Area</vt:lpstr>
      <vt:lpstr>'Page 9'!Print_Area</vt:lpstr>
      <vt:lpstr>'Pages 27-38'!Print_Area</vt:lpstr>
      <vt:lpstr>'10% Package Checks'!Print_Titles</vt:lpstr>
      <vt:lpstr>'10% Package Page 14-18'!Print_Titles</vt:lpstr>
      <vt:lpstr>'Cash Flow'!Print_Titles</vt:lpstr>
      <vt:lpstr>Checks!Print_Titles</vt:lpstr>
      <vt:lpstr>'Final Package Page 11-15'!Print_Titles</vt:lpstr>
      <vt:lpstr>'Page 22 - 26'!Print_Titles</vt:lpstr>
      <vt:lpstr>'Page 3 - 4'!Print_Titles</vt:lpstr>
      <vt:lpstr>'Pages 27-38'!Print_Titles</vt:lpstr>
    </vt:vector>
  </TitlesOfParts>
  <Company>WCDA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Gayle S. Brownlee</dc:creator>
  <cp:lastModifiedBy>Greiner</cp:lastModifiedBy>
  <cp:lastPrinted>2012-10-23T22:53:40Z</cp:lastPrinted>
  <dcterms:created xsi:type="dcterms:W3CDTF">2006-09-28T19:49:33Z</dcterms:created>
  <dcterms:modified xsi:type="dcterms:W3CDTF">2013-01-08T23:26:28Z</dcterms:modified>
</cp:coreProperties>
</file>