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howInkAnnotation="0" codeName="ThisWorkbook" hidePivotFieldList="1"/>
  <mc:AlternateContent xmlns:mc="http://schemas.openxmlformats.org/markup-compatibility/2006">
    <mc:Choice Requires="x15">
      <x15ac:absPath xmlns:x15ac="http://schemas.microsoft.com/office/spreadsheetml/2010/11/ac" url="M:\Applications\2021\"/>
    </mc:Choice>
  </mc:AlternateContent>
  <xr:revisionPtr revIDLastSave="0" documentId="13_ncr:1_{3830A4AE-37C5-47A7-8867-3FAF735C4CCD}" xr6:coauthVersionLast="45" xr6:coauthVersionMax="45" xr10:uidLastSave="{00000000-0000-0000-0000-000000000000}"/>
  <workbookProtection workbookAlgorithmName="SHA-512" workbookHashValue="YaIMluE9zNXlMpjCT+eW2k7hDYUrjmetQjjF677U950PihftedWIm7ii14a41RfJVyXbqPjV5pnRhZQn0Th6Fw==" workbookSaltValue="JeT3wsstIkOZj/bWGzfiXQ==" workbookSpinCount="100000" lockStructure="1"/>
  <bookViews>
    <workbookView xWindow="28680" yWindow="-120" windowWidth="29040" windowHeight="15840" tabRatio="884" firstSheet="1" activeTab="1" xr2:uid="{00000000-000D-0000-FFFF-FFFF00000000}"/>
  </bookViews>
  <sheets>
    <sheet name="Admin-Change Log" sheetId="32" state="hidden" r:id="rId1"/>
    <sheet name="Project (A-C)" sheetId="1" r:id="rId2"/>
    <sheet name=" Team (D-E)" sheetId="27" r:id="rId3"/>
    <sheet name="Dev Budget (F)" sheetId="5" r:id="rId4"/>
    <sheet name="SD_Dropdowns" sheetId="31" state="hidden" r:id="rId5"/>
    <sheet name="Sources &amp; Uses (I)" sheetId="28" state="hidden" r:id="rId6"/>
    <sheet name="Sources of Funds (G-H)" sheetId="8" r:id="rId7"/>
    <sheet name="Unit Mix (J)" sheetId="10" r:id="rId8"/>
    <sheet name="Operating Income (K)" sheetId="11" r:id="rId9"/>
    <sheet name="Operating Expenses (L)" sheetId="12" r:id="rId10"/>
    <sheet name="15 Year Projection (M)" sheetId="14" r:id="rId11"/>
    <sheet name="Lease Up Projection (N)" sheetId="26" r:id="rId12"/>
    <sheet name="REO (O)" sheetId="25" r:id="rId13"/>
    <sheet name="Certification (P)" sheetId="23" r:id="rId14"/>
  </sheets>
  <definedNames>
    <definedName name="_xlnm._FilterDatabase" localSheetId="1" hidden="1">'Project (A-C)'!$L$9:$M$9</definedName>
    <definedName name="AMI">SD_Dropdowns!$GG$2:$GG$12</definedName>
    <definedName name="County">SD_Dropdowns!$GO$2:$GO$24</definedName>
    <definedName name="LoanTermMos">'Project (A-C)'!$X$36</definedName>
    <definedName name="LoanTermRequestedYears">'Project (A-C)'!$H$36</definedName>
    <definedName name="_xlnm.Print_Area" localSheetId="2">' Team (D-E)'!$A:$M</definedName>
    <definedName name="_xlnm.Print_Area" localSheetId="10">'15 Year Projection (M)'!$A:$U</definedName>
    <definedName name="_xlnm.Print_Area" localSheetId="13">'Certification (P)'!$A:$L</definedName>
    <definedName name="_xlnm.Print_Area" localSheetId="3">'Dev Budget (F)'!$A:$O</definedName>
    <definedName name="_xlnm.Print_Area" localSheetId="11">'Lease Up Projection (N)'!$A:$P</definedName>
    <definedName name="_xlnm.Print_Area" localSheetId="9">'Operating Expenses (L)'!$A:$H</definedName>
    <definedName name="_xlnm.Print_Area" localSheetId="8">'Operating Income (K)'!$A$1:$I$29</definedName>
    <definedName name="_xlnm.Print_Area" localSheetId="1">'Project (A-C)'!$A:$V</definedName>
    <definedName name="_xlnm.Print_Area" localSheetId="12">'REO (O)'!$A:$Z</definedName>
    <definedName name="_xlnm.Print_Area" localSheetId="6">'Sources of Funds (G-H)'!$A:$M</definedName>
    <definedName name="_xlnm.Print_Area" localSheetId="7">'Unit Mix (J)'!$A$2:$O$69</definedName>
    <definedName name="SD_161x1_17_B_0" localSheetId="1" hidden="1">'Project (A-C)'!$G$7</definedName>
    <definedName name="SD_161x1_19_B_0" localSheetId="1" hidden="1">'Project (A-C)'!$G$9</definedName>
    <definedName name="SD_161x1_21_B_0" localSheetId="1" hidden="1">'Project (A-C)'!$G$11</definedName>
    <definedName name="SD_161x1_25_S_0" localSheetId="2" hidden="1">' Team (D-E)'!$F$14</definedName>
    <definedName name="SD_161x1_2935x1_2951x1_109_B_1" localSheetId="7" hidden="1">'Unit Mix (J)'!$E$15</definedName>
    <definedName name="SD_161x1_2935x1_2951x1_52_B_0" localSheetId="7" hidden="1">'Unit Mix (J)'!$M$15</definedName>
    <definedName name="SD_161x1_2935x1_2951x1_53_B_0" localSheetId="7" hidden="1">'Unit Mix (J)'!$L$15</definedName>
    <definedName name="SD_161x1_2935x1_2951x1_54_S_0" localSheetId="7" hidden="1">'Unit Mix (J)'!$N$15</definedName>
    <definedName name="SD_161x1_2935x1_2951x1_61_S_0" localSheetId="7" hidden="1">'Unit Mix (J)'!$Y$15</definedName>
    <definedName name="SD_161x1_2935x1_2951x1_63_S_0" localSheetId="7" hidden="1">'Unit Mix (J)'!$AN$15</definedName>
    <definedName name="SD_161x1_2935x1_2951x1_64_S_0" localSheetId="7" hidden="1">'Unit Mix (J)'!$AJ$15</definedName>
    <definedName name="SD_161x1_2935x1_2951x1_65_S_0" localSheetId="7" hidden="1">'Unit Mix (J)'!$AK$15</definedName>
    <definedName name="SD_161x1_2935x1_2951x1_66_S_0" localSheetId="7" hidden="1">'Unit Mix (J)'!$AC$15</definedName>
    <definedName name="SD_161x1_2935x1_2951x1_68_S_0" localSheetId="7" hidden="1">'Unit Mix (J)'!$Z$15</definedName>
    <definedName name="SD_161x1_2935x1_2951x1_73_S_0" localSheetId="7" hidden="1">'Unit Mix (J)'!$X$15</definedName>
    <definedName name="SD_161x1_2935x1_2951x1_75_S_0" localSheetId="7" hidden="1">'Unit Mix (J)'!$AA$15</definedName>
    <definedName name="SD_161x1_2935x1_2951x1_76_S_0" localSheetId="7" hidden="1">'Unit Mix (J)'!$AB$15</definedName>
    <definedName name="SD_161x1_2935x1_2951x1_77_S_0" localSheetId="7" hidden="1">'Unit Mix (J)'!$AD$15</definedName>
    <definedName name="SD_161x1_2935x1_2951x1_78_S_0" localSheetId="7" hidden="1">'Unit Mix (J)'!$AE$15</definedName>
    <definedName name="SD_161x1_2935x1_2951x1_79_S_0" localSheetId="7" hidden="1">'Unit Mix (J)'!$AF$15</definedName>
    <definedName name="SD_161x1_2935x1_2951x1_80_S_0" localSheetId="7" hidden="1">'Unit Mix (J)'!$AG$15</definedName>
    <definedName name="SD_161x1_2935x1_2951x1_81_S_0" localSheetId="7" hidden="1">'Unit Mix (J)'!$AH$15</definedName>
    <definedName name="SD_161x1_2935x1_2951x1_82_S_0" localSheetId="7" hidden="1">'Unit Mix (J)'!$AI$15</definedName>
    <definedName name="SD_161x1_2935x1_2951x1_83_S_0" localSheetId="7" hidden="1">'Unit Mix (J)'!$AL$15</definedName>
    <definedName name="SD_161x1_2935x1_2951x1_84_S_0" localSheetId="7" hidden="1">'Unit Mix (J)'!$AM$15</definedName>
    <definedName name="SD_161x1_2935x1_2951x1_91_G_1" localSheetId="7" hidden="1">'Unit Mix (J)'!$U$15</definedName>
    <definedName name="SD_161x1_2935x1_2951x1_91_S_1" localSheetId="7" hidden="1">'Unit Mix (J)'!$P$15</definedName>
    <definedName name="SD_161x1_2935x1_2951x10_109_B_1" localSheetId="7" hidden="1">'Unit Mix (J)'!$E$24</definedName>
    <definedName name="SD_161x1_2935x1_2951x10_52_B_0" localSheetId="7" hidden="1">'Unit Mix (J)'!$M$24</definedName>
    <definedName name="SD_161x1_2935x1_2951x10_53_B_0" localSheetId="7" hidden="1">'Unit Mix (J)'!$L$24</definedName>
    <definedName name="SD_161x1_2935x1_2951x10_54_S_0" localSheetId="7" hidden="1">'Unit Mix (J)'!$N$24</definedName>
    <definedName name="SD_161x1_2935x1_2951x10_61_S_0" localSheetId="7" hidden="1">'Unit Mix (J)'!$Y$24</definedName>
    <definedName name="SD_161x1_2935x1_2951x10_63_S_0" localSheetId="7" hidden="1">'Unit Mix (J)'!$AN$24</definedName>
    <definedName name="SD_161x1_2935x1_2951x10_64_S_0" localSheetId="7" hidden="1">'Unit Mix (J)'!$AJ$24</definedName>
    <definedName name="SD_161x1_2935x1_2951x10_65_S_0" localSheetId="7" hidden="1">'Unit Mix (J)'!$AK$24</definedName>
    <definedName name="SD_161x1_2935x1_2951x10_66_S_0" localSheetId="7" hidden="1">'Unit Mix (J)'!$AC$24</definedName>
    <definedName name="SD_161x1_2935x1_2951x10_68_S_0" localSheetId="7" hidden="1">'Unit Mix (J)'!$Z$24</definedName>
    <definedName name="SD_161x1_2935x1_2951x10_73_S_0" localSheetId="7" hidden="1">'Unit Mix (J)'!$X$24</definedName>
    <definedName name="SD_161x1_2935x1_2951x10_75_S_0" localSheetId="7" hidden="1">'Unit Mix (J)'!$AA$24</definedName>
    <definedName name="SD_161x1_2935x1_2951x10_76_S_0" localSheetId="7" hidden="1">'Unit Mix (J)'!$AB$24</definedName>
    <definedName name="SD_161x1_2935x1_2951x10_77_S_0" localSheetId="7" hidden="1">'Unit Mix (J)'!$AD$24</definedName>
    <definedName name="SD_161x1_2935x1_2951x10_78_S_0" localSheetId="7" hidden="1">'Unit Mix (J)'!$AE$24</definedName>
    <definedName name="SD_161x1_2935x1_2951x10_79_S_0" localSheetId="7" hidden="1">'Unit Mix (J)'!$AF$24</definedName>
    <definedName name="SD_161x1_2935x1_2951x10_80_S_0" localSheetId="7" hidden="1">'Unit Mix (J)'!$AG$24</definedName>
    <definedName name="SD_161x1_2935x1_2951x10_81_S_0" localSheetId="7" hidden="1">'Unit Mix (J)'!$AH$24</definedName>
    <definedName name="SD_161x1_2935x1_2951x10_82_S_0" localSheetId="7" hidden="1">'Unit Mix (J)'!$AI$24</definedName>
    <definedName name="SD_161x1_2935x1_2951x10_83_S_0" localSheetId="7" hidden="1">'Unit Mix (J)'!$AL$24</definedName>
    <definedName name="SD_161x1_2935x1_2951x10_84_S_0" localSheetId="7" hidden="1">'Unit Mix (J)'!$AM$24</definedName>
    <definedName name="SD_161x1_2935x1_2951x10_91_G_1" localSheetId="7" hidden="1">'Unit Mix (J)'!$U$24</definedName>
    <definedName name="SD_161x1_2935x1_2951x10_91_S_1" localSheetId="7" hidden="1">'Unit Mix (J)'!$P$24</definedName>
    <definedName name="SD_161x1_2935x1_2951x11_109_B_1" localSheetId="7" hidden="1">'Unit Mix (J)'!$E$25</definedName>
    <definedName name="SD_161x1_2935x1_2951x11_52_B_0" localSheetId="7" hidden="1">'Unit Mix (J)'!$M$25</definedName>
    <definedName name="SD_161x1_2935x1_2951x11_53_B_0" localSheetId="7" hidden="1">'Unit Mix (J)'!$L$25</definedName>
    <definedName name="SD_161x1_2935x1_2951x11_54_S_0" localSheetId="7" hidden="1">'Unit Mix (J)'!$N$25</definedName>
    <definedName name="SD_161x1_2935x1_2951x11_61_S_0" localSheetId="7" hidden="1">'Unit Mix (J)'!$Y$25</definedName>
    <definedName name="SD_161x1_2935x1_2951x11_63_S_0" localSheetId="7" hidden="1">'Unit Mix (J)'!$AN$25</definedName>
    <definedName name="SD_161x1_2935x1_2951x11_64_S_0" localSheetId="7" hidden="1">'Unit Mix (J)'!$AJ$25</definedName>
    <definedName name="SD_161x1_2935x1_2951x11_65_S_0" localSheetId="7" hidden="1">'Unit Mix (J)'!$AK$25</definedName>
    <definedName name="SD_161x1_2935x1_2951x11_66_S_0" localSheetId="7" hidden="1">'Unit Mix (J)'!$AC$25</definedName>
    <definedName name="SD_161x1_2935x1_2951x11_68_S_0" localSheetId="7" hidden="1">'Unit Mix (J)'!$Z$25</definedName>
    <definedName name="SD_161x1_2935x1_2951x11_73_S_0" localSheetId="7" hidden="1">'Unit Mix (J)'!$X$25</definedName>
    <definedName name="SD_161x1_2935x1_2951x11_75_S_0" localSheetId="7" hidden="1">'Unit Mix (J)'!$AA$25</definedName>
    <definedName name="SD_161x1_2935x1_2951x11_76_S_0" localSheetId="7" hidden="1">'Unit Mix (J)'!$AB$25</definedName>
    <definedName name="SD_161x1_2935x1_2951x11_77_S_0" localSheetId="7" hidden="1">'Unit Mix (J)'!$AD$25</definedName>
    <definedName name="SD_161x1_2935x1_2951x11_78_S_0" localSheetId="7" hidden="1">'Unit Mix (J)'!$AE$25</definedName>
    <definedName name="SD_161x1_2935x1_2951x11_79_S_0" localSheetId="7" hidden="1">'Unit Mix (J)'!$AF$25</definedName>
    <definedName name="SD_161x1_2935x1_2951x11_80_S_0" localSheetId="7" hidden="1">'Unit Mix (J)'!$AG$25</definedName>
    <definedName name="SD_161x1_2935x1_2951x11_81_S_0" localSheetId="7" hidden="1">'Unit Mix (J)'!$AH$25</definedName>
    <definedName name="SD_161x1_2935x1_2951x11_82_S_0" localSheetId="7" hidden="1">'Unit Mix (J)'!$AI$25</definedName>
    <definedName name="SD_161x1_2935x1_2951x11_83_S_0" localSheetId="7" hidden="1">'Unit Mix (J)'!$AL$25</definedName>
    <definedName name="SD_161x1_2935x1_2951x11_84_S_0" localSheetId="7" hidden="1">'Unit Mix (J)'!$AM$25</definedName>
    <definedName name="SD_161x1_2935x1_2951x11_91_G_1" localSheetId="7" hidden="1">'Unit Mix (J)'!$U$25</definedName>
    <definedName name="SD_161x1_2935x1_2951x11_91_S_1" localSheetId="7" hidden="1">'Unit Mix (J)'!$P$25</definedName>
    <definedName name="SD_161x1_2935x1_2951x12_109_B_1" localSheetId="7" hidden="1">'Unit Mix (J)'!$E$26</definedName>
    <definedName name="SD_161x1_2935x1_2951x12_52_B_0" localSheetId="7" hidden="1">'Unit Mix (J)'!$M$26</definedName>
    <definedName name="SD_161x1_2935x1_2951x12_53_B_0" localSheetId="7" hidden="1">'Unit Mix (J)'!$L$26</definedName>
    <definedName name="SD_161x1_2935x1_2951x12_54_S_0" localSheetId="7" hidden="1">'Unit Mix (J)'!$N$26</definedName>
    <definedName name="SD_161x1_2935x1_2951x12_61_S_0" localSheetId="7" hidden="1">'Unit Mix (J)'!$Y$26</definedName>
    <definedName name="SD_161x1_2935x1_2951x12_63_S_0" localSheetId="7" hidden="1">'Unit Mix (J)'!$AN$26</definedName>
    <definedName name="SD_161x1_2935x1_2951x12_64_S_0" localSheetId="7" hidden="1">'Unit Mix (J)'!$AJ$26</definedName>
    <definedName name="SD_161x1_2935x1_2951x12_65_S_0" localSheetId="7" hidden="1">'Unit Mix (J)'!$AK$26</definedName>
    <definedName name="SD_161x1_2935x1_2951x12_66_S_0" localSheetId="7" hidden="1">'Unit Mix (J)'!$AC$26</definedName>
    <definedName name="SD_161x1_2935x1_2951x12_68_S_0" localSheetId="7" hidden="1">'Unit Mix (J)'!$Z$26</definedName>
    <definedName name="SD_161x1_2935x1_2951x12_73_S_0" localSheetId="7" hidden="1">'Unit Mix (J)'!$X$26</definedName>
    <definedName name="SD_161x1_2935x1_2951x12_75_S_0" localSheetId="7" hidden="1">'Unit Mix (J)'!$AA$26</definedName>
    <definedName name="SD_161x1_2935x1_2951x12_76_S_0" localSheetId="7" hidden="1">'Unit Mix (J)'!$AB$26</definedName>
    <definedName name="SD_161x1_2935x1_2951x12_77_S_0" localSheetId="7" hidden="1">'Unit Mix (J)'!$AD$26</definedName>
    <definedName name="SD_161x1_2935x1_2951x12_78_S_0" localSheetId="7" hidden="1">'Unit Mix (J)'!$AE$26</definedName>
    <definedName name="SD_161x1_2935x1_2951x12_79_S_0" localSheetId="7" hidden="1">'Unit Mix (J)'!$AF$26</definedName>
    <definedName name="SD_161x1_2935x1_2951x12_80_S_0" localSheetId="7" hidden="1">'Unit Mix (J)'!$AG$26</definedName>
    <definedName name="SD_161x1_2935x1_2951x12_81_S_0" localSheetId="7" hidden="1">'Unit Mix (J)'!$AH$26</definedName>
    <definedName name="SD_161x1_2935x1_2951x12_82_S_0" localSheetId="7" hidden="1">'Unit Mix (J)'!$AI$26</definedName>
    <definedName name="SD_161x1_2935x1_2951x12_83_S_0" localSheetId="7" hidden="1">'Unit Mix (J)'!$AL$26</definedName>
    <definedName name="SD_161x1_2935x1_2951x12_84_S_0" localSheetId="7" hidden="1">'Unit Mix (J)'!$AM$26</definedName>
    <definedName name="SD_161x1_2935x1_2951x12_91_G_1" localSheetId="7" hidden="1">'Unit Mix (J)'!$U$26</definedName>
    <definedName name="SD_161x1_2935x1_2951x12_91_S_1" localSheetId="7" hidden="1">'Unit Mix (J)'!$P$26</definedName>
    <definedName name="SD_161x1_2935x1_2951x13_109_B_1" localSheetId="7" hidden="1">'Unit Mix (J)'!$E$27</definedName>
    <definedName name="SD_161x1_2935x1_2951x13_52_B_0" localSheetId="7" hidden="1">'Unit Mix (J)'!$M$27</definedName>
    <definedName name="SD_161x1_2935x1_2951x13_53_B_0" localSheetId="7" hidden="1">'Unit Mix (J)'!$L$27</definedName>
    <definedName name="SD_161x1_2935x1_2951x13_54_S_0" localSheetId="7" hidden="1">'Unit Mix (J)'!$N$27</definedName>
    <definedName name="SD_161x1_2935x1_2951x13_61_S_0" localSheetId="7" hidden="1">'Unit Mix (J)'!$Y$27</definedName>
    <definedName name="SD_161x1_2935x1_2951x13_63_S_0" localSheetId="7" hidden="1">'Unit Mix (J)'!$AN$27</definedName>
    <definedName name="SD_161x1_2935x1_2951x13_64_S_0" localSheetId="7" hidden="1">'Unit Mix (J)'!$AJ$27</definedName>
    <definedName name="SD_161x1_2935x1_2951x13_65_S_0" localSheetId="7" hidden="1">'Unit Mix (J)'!$AK$27</definedName>
    <definedName name="SD_161x1_2935x1_2951x13_66_S_0" localSheetId="7" hidden="1">'Unit Mix (J)'!$AC$27</definedName>
    <definedName name="SD_161x1_2935x1_2951x13_68_S_0" localSheetId="7" hidden="1">'Unit Mix (J)'!$Z$27</definedName>
    <definedName name="SD_161x1_2935x1_2951x13_73_S_0" localSheetId="7" hidden="1">'Unit Mix (J)'!$X$27</definedName>
    <definedName name="SD_161x1_2935x1_2951x13_75_S_0" localSheetId="7" hidden="1">'Unit Mix (J)'!$AA$27</definedName>
    <definedName name="SD_161x1_2935x1_2951x13_76_S_0" localSheetId="7" hidden="1">'Unit Mix (J)'!$AB$27</definedName>
    <definedName name="SD_161x1_2935x1_2951x13_77_S_0" localSheetId="7" hidden="1">'Unit Mix (J)'!$AD$27</definedName>
    <definedName name="SD_161x1_2935x1_2951x13_78_S_0" localSheetId="7" hidden="1">'Unit Mix (J)'!$AE$27</definedName>
    <definedName name="SD_161x1_2935x1_2951x13_79_S_0" localSheetId="7" hidden="1">'Unit Mix (J)'!$AF$27</definedName>
    <definedName name="SD_161x1_2935x1_2951x13_80_S_0" localSheetId="7" hidden="1">'Unit Mix (J)'!$AG$27</definedName>
    <definedName name="SD_161x1_2935x1_2951x13_81_S_0" localSheetId="7" hidden="1">'Unit Mix (J)'!$AH$27</definedName>
    <definedName name="SD_161x1_2935x1_2951x13_82_S_0" localSheetId="7" hidden="1">'Unit Mix (J)'!$AI$27</definedName>
    <definedName name="SD_161x1_2935x1_2951x13_83_S_0" localSheetId="7" hidden="1">'Unit Mix (J)'!$AL$27</definedName>
    <definedName name="SD_161x1_2935x1_2951x13_84_S_0" localSheetId="7" hidden="1">'Unit Mix (J)'!$AM$27</definedName>
    <definedName name="SD_161x1_2935x1_2951x13_91_G_1" localSheetId="7" hidden="1">'Unit Mix (J)'!$U$27</definedName>
    <definedName name="SD_161x1_2935x1_2951x13_91_S_1" localSheetId="7" hidden="1">'Unit Mix (J)'!$P$27</definedName>
    <definedName name="SD_161x1_2935x1_2951x14_109_B_1" localSheetId="7" hidden="1">'Unit Mix (J)'!$E$28</definedName>
    <definedName name="SD_161x1_2935x1_2951x14_52_B_0" localSheetId="7" hidden="1">'Unit Mix (J)'!$M$28</definedName>
    <definedName name="SD_161x1_2935x1_2951x14_53_B_0" localSheetId="7" hidden="1">'Unit Mix (J)'!$L$28</definedName>
    <definedName name="SD_161x1_2935x1_2951x14_54_S_0" localSheetId="7" hidden="1">'Unit Mix (J)'!$N$28</definedName>
    <definedName name="SD_161x1_2935x1_2951x14_61_S_0" localSheetId="7" hidden="1">'Unit Mix (J)'!$Y$28</definedName>
    <definedName name="SD_161x1_2935x1_2951x14_63_S_0" localSheetId="7" hidden="1">'Unit Mix (J)'!$AN$28</definedName>
    <definedName name="SD_161x1_2935x1_2951x14_64_S_0" localSheetId="7" hidden="1">'Unit Mix (J)'!$AJ$28</definedName>
    <definedName name="SD_161x1_2935x1_2951x14_65_S_0" localSheetId="7" hidden="1">'Unit Mix (J)'!$AK$28</definedName>
    <definedName name="SD_161x1_2935x1_2951x14_66_S_0" localSheetId="7" hidden="1">'Unit Mix (J)'!$AC$28</definedName>
    <definedName name="SD_161x1_2935x1_2951x14_68_S_0" localSheetId="7" hidden="1">'Unit Mix (J)'!$Z$28</definedName>
    <definedName name="SD_161x1_2935x1_2951x14_73_S_0" localSheetId="7" hidden="1">'Unit Mix (J)'!$X$28</definedName>
    <definedName name="SD_161x1_2935x1_2951x14_75_S_0" localSheetId="7" hidden="1">'Unit Mix (J)'!$AA$28</definedName>
    <definedName name="SD_161x1_2935x1_2951x14_76_S_0" localSheetId="7" hidden="1">'Unit Mix (J)'!$AB$28</definedName>
    <definedName name="SD_161x1_2935x1_2951x14_77_S_0" localSheetId="7" hidden="1">'Unit Mix (J)'!$AD$28</definedName>
    <definedName name="SD_161x1_2935x1_2951x14_78_S_0" localSheetId="7" hidden="1">'Unit Mix (J)'!$AE$28</definedName>
    <definedName name="SD_161x1_2935x1_2951x14_79_S_0" localSheetId="7" hidden="1">'Unit Mix (J)'!$AF$28</definedName>
    <definedName name="SD_161x1_2935x1_2951x14_80_S_0" localSheetId="7" hidden="1">'Unit Mix (J)'!$AG$28</definedName>
    <definedName name="SD_161x1_2935x1_2951x14_81_S_0" localSheetId="7" hidden="1">'Unit Mix (J)'!$AH$28</definedName>
    <definedName name="SD_161x1_2935x1_2951x14_82_S_0" localSheetId="7" hidden="1">'Unit Mix (J)'!$AI$28</definedName>
    <definedName name="SD_161x1_2935x1_2951x14_83_S_0" localSheetId="7" hidden="1">'Unit Mix (J)'!$AL$28</definedName>
    <definedName name="SD_161x1_2935x1_2951x14_84_S_0" localSheetId="7" hidden="1">'Unit Mix (J)'!$AM$28</definedName>
    <definedName name="SD_161x1_2935x1_2951x14_91_G_1" localSheetId="7" hidden="1">'Unit Mix (J)'!$U$28</definedName>
    <definedName name="SD_161x1_2935x1_2951x14_91_S_1" localSheetId="7" hidden="1">'Unit Mix (J)'!$P$28</definedName>
    <definedName name="SD_161x1_2935x1_2951x15_109_B_1" localSheetId="7" hidden="1">'Unit Mix (J)'!$E$29</definedName>
    <definedName name="SD_161x1_2935x1_2951x15_52_B_0" localSheetId="7" hidden="1">'Unit Mix (J)'!$M$29</definedName>
    <definedName name="SD_161x1_2935x1_2951x15_53_B_0" localSheetId="7" hidden="1">'Unit Mix (J)'!$L$29</definedName>
    <definedName name="SD_161x1_2935x1_2951x15_54_S_0" localSheetId="7" hidden="1">'Unit Mix (J)'!$N$29</definedName>
    <definedName name="SD_161x1_2935x1_2951x15_61_S_0" localSheetId="7" hidden="1">'Unit Mix (J)'!$Y$29</definedName>
    <definedName name="SD_161x1_2935x1_2951x15_63_S_0" localSheetId="7" hidden="1">'Unit Mix (J)'!$AN$29</definedName>
    <definedName name="SD_161x1_2935x1_2951x15_64_S_0" localSheetId="7" hidden="1">'Unit Mix (J)'!$AJ$29</definedName>
    <definedName name="SD_161x1_2935x1_2951x15_65_S_0" localSheetId="7" hidden="1">'Unit Mix (J)'!$AK$29</definedName>
    <definedName name="SD_161x1_2935x1_2951x15_66_S_0" localSheetId="7" hidden="1">'Unit Mix (J)'!$AC$29</definedName>
    <definedName name="SD_161x1_2935x1_2951x15_68_S_0" localSheetId="7" hidden="1">'Unit Mix (J)'!$Z$29</definedName>
    <definedName name="SD_161x1_2935x1_2951x15_73_S_0" localSheetId="7" hidden="1">'Unit Mix (J)'!$X$29</definedName>
    <definedName name="SD_161x1_2935x1_2951x15_75_S_0" localSheetId="7" hidden="1">'Unit Mix (J)'!$AA$29</definedName>
    <definedName name="SD_161x1_2935x1_2951x15_76_S_0" localSheetId="7" hidden="1">'Unit Mix (J)'!$AB$29</definedName>
    <definedName name="SD_161x1_2935x1_2951x15_77_S_0" localSheetId="7" hidden="1">'Unit Mix (J)'!$AD$29</definedName>
    <definedName name="SD_161x1_2935x1_2951x15_78_S_0" localSheetId="7" hidden="1">'Unit Mix (J)'!$AE$29</definedName>
    <definedName name="SD_161x1_2935x1_2951x15_79_S_0" localSheetId="7" hidden="1">'Unit Mix (J)'!$AF$29</definedName>
    <definedName name="SD_161x1_2935x1_2951x15_80_S_0" localSheetId="7" hidden="1">'Unit Mix (J)'!$AG$29</definedName>
    <definedName name="SD_161x1_2935x1_2951x15_81_S_0" localSheetId="7" hidden="1">'Unit Mix (J)'!$AH$29</definedName>
    <definedName name="SD_161x1_2935x1_2951x15_82_S_0" localSheetId="7" hidden="1">'Unit Mix (J)'!$AI$29</definedName>
    <definedName name="SD_161x1_2935x1_2951x15_83_S_0" localSheetId="7" hidden="1">'Unit Mix (J)'!$AL$29</definedName>
    <definedName name="SD_161x1_2935x1_2951x15_84_S_0" localSheetId="7" hidden="1">'Unit Mix (J)'!$AM$29</definedName>
    <definedName name="SD_161x1_2935x1_2951x15_91_G_1" localSheetId="7" hidden="1">'Unit Mix (J)'!$U$29</definedName>
    <definedName name="SD_161x1_2935x1_2951x15_91_S_1" localSheetId="7" hidden="1">'Unit Mix (J)'!$P$29</definedName>
    <definedName name="SD_161x1_2935x1_2951x16_109_B_1" localSheetId="7" hidden="1">'Unit Mix (J)'!$E$30</definedName>
    <definedName name="SD_161x1_2935x1_2951x16_52_B_0" localSheetId="7" hidden="1">'Unit Mix (J)'!$M$30</definedName>
    <definedName name="SD_161x1_2935x1_2951x16_53_B_0" localSheetId="7" hidden="1">'Unit Mix (J)'!$L$30</definedName>
    <definedName name="SD_161x1_2935x1_2951x16_54_S_0" localSheetId="7" hidden="1">'Unit Mix (J)'!$N$30</definedName>
    <definedName name="SD_161x1_2935x1_2951x16_61_S_0" localSheetId="7" hidden="1">'Unit Mix (J)'!$Y$30</definedName>
    <definedName name="SD_161x1_2935x1_2951x16_63_S_0" localSheetId="7" hidden="1">'Unit Mix (J)'!$AN$30</definedName>
    <definedName name="SD_161x1_2935x1_2951x16_64_S_0" localSheetId="7" hidden="1">'Unit Mix (J)'!$AJ$30</definedName>
    <definedName name="SD_161x1_2935x1_2951x16_65_S_0" localSheetId="7" hidden="1">'Unit Mix (J)'!$AK$30</definedName>
    <definedName name="SD_161x1_2935x1_2951x16_66_S_0" localSheetId="7" hidden="1">'Unit Mix (J)'!$AC$30</definedName>
    <definedName name="SD_161x1_2935x1_2951x16_68_S_0" localSheetId="7" hidden="1">'Unit Mix (J)'!$Z$30</definedName>
    <definedName name="SD_161x1_2935x1_2951x16_73_S_0" localSheetId="7" hidden="1">'Unit Mix (J)'!$X$30</definedName>
    <definedName name="SD_161x1_2935x1_2951x16_75_S_0" localSheetId="7" hidden="1">'Unit Mix (J)'!$AA$30</definedName>
    <definedName name="SD_161x1_2935x1_2951x16_76_S_0" localSheetId="7" hidden="1">'Unit Mix (J)'!$AB$30</definedName>
    <definedName name="SD_161x1_2935x1_2951x16_77_S_0" localSheetId="7" hidden="1">'Unit Mix (J)'!$AD$30</definedName>
    <definedName name="SD_161x1_2935x1_2951x16_78_S_0" localSheetId="7" hidden="1">'Unit Mix (J)'!$AE$30</definedName>
    <definedName name="SD_161x1_2935x1_2951x16_79_S_0" localSheetId="7" hidden="1">'Unit Mix (J)'!$AF$30</definedName>
    <definedName name="SD_161x1_2935x1_2951x16_80_S_0" localSheetId="7" hidden="1">'Unit Mix (J)'!$AG$30</definedName>
    <definedName name="SD_161x1_2935x1_2951x16_81_S_0" localSheetId="7" hidden="1">'Unit Mix (J)'!$AH$30</definedName>
    <definedName name="SD_161x1_2935x1_2951x16_82_S_0" localSheetId="7" hidden="1">'Unit Mix (J)'!$AI$30</definedName>
    <definedName name="SD_161x1_2935x1_2951x16_83_S_0" localSheetId="7" hidden="1">'Unit Mix (J)'!$AL$30</definedName>
    <definedName name="SD_161x1_2935x1_2951x16_84_S_0" localSheetId="7" hidden="1">'Unit Mix (J)'!$AM$30</definedName>
    <definedName name="SD_161x1_2935x1_2951x16_91_G_1" localSheetId="7" hidden="1">'Unit Mix (J)'!$U$30</definedName>
    <definedName name="SD_161x1_2935x1_2951x16_91_S_1" localSheetId="7" hidden="1">'Unit Mix (J)'!$P$30</definedName>
    <definedName name="SD_161x1_2935x1_2951x17_109_B_1" localSheetId="7" hidden="1">'Unit Mix (J)'!$E$31</definedName>
    <definedName name="SD_161x1_2935x1_2951x17_52_B_0" localSheetId="7" hidden="1">'Unit Mix (J)'!$M$31</definedName>
    <definedName name="SD_161x1_2935x1_2951x17_53_B_0" localSheetId="7" hidden="1">'Unit Mix (J)'!$L$31</definedName>
    <definedName name="SD_161x1_2935x1_2951x17_54_S_0" localSheetId="7" hidden="1">'Unit Mix (J)'!$N$31</definedName>
    <definedName name="SD_161x1_2935x1_2951x17_61_S_0" localSheetId="7" hidden="1">'Unit Mix (J)'!$Y$31</definedName>
    <definedName name="SD_161x1_2935x1_2951x17_63_S_0" localSheetId="7" hidden="1">'Unit Mix (J)'!$AN$31</definedName>
    <definedName name="SD_161x1_2935x1_2951x17_64_S_0" localSheetId="7" hidden="1">'Unit Mix (J)'!$AJ$31</definedName>
    <definedName name="SD_161x1_2935x1_2951x17_65_S_0" localSheetId="7" hidden="1">'Unit Mix (J)'!$AK$31</definedName>
    <definedName name="SD_161x1_2935x1_2951x17_66_S_0" localSheetId="7" hidden="1">'Unit Mix (J)'!$AC$31</definedName>
    <definedName name="SD_161x1_2935x1_2951x17_68_S_0" localSheetId="7" hidden="1">'Unit Mix (J)'!$Z$31</definedName>
    <definedName name="SD_161x1_2935x1_2951x17_73_S_0" localSheetId="7" hidden="1">'Unit Mix (J)'!$X$31</definedName>
    <definedName name="SD_161x1_2935x1_2951x17_75_S_0" localSheetId="7" hidden="1">'Unit Mix (J)'!$AA$31</definedName>
    <definedName name="SD_161x1_2935x1_2951x17_76_S_0" localSheetId="7" hidden="1">'Unit Mix (J)'!$AB$31</definedName>
    <definedName name="SD_161x1_2935x1_2951x17_77_S_0" localSheetId="7" hidden="1">'Unit Mix (J)'!$AD$31</definedName>
    <definedName name="SD_161x1_2935x1_2951x17_78_S_0" localSheetId="7" hidden="1">'Unit Mix (J)'!$AE$31</definedName>
    <definedName name="SD_161x1_2935x1_2951x17_79_S_0" localSheetId="7" hidden="1">'Unit Mix (J)'!$AF$31</definedName>
    <definedName name="SD_161x1_2935x1_2951x17_80_S_0" localSheetId="7" hidden="1">'Unit Mix (J)'!$AG$31</definedName>
    <definedName name="SD_161x1_2935x1_2951x17_81_S_0" localSheetId="7" hidden="1">'Unit Mix (J)'!$AH$31</definedName>
    <definedName name="SD_161x1_2935x1_2951x17_82_S_0" localSheetId="7" hidden="1">'Unit Mix (J)'!$AI$31</definedName>
    <definedName name="SD_161x1_2935x1_2951x17_83_S_0" localSheetId="7" hidden="1">'Unit Mix (J)'!$AL$31</definedName>
    <definedName name="SD_161x1_2935x1_2951x17_84_S_0" localSheetId="7" hidden="1">'Unit Mix (J)'!$AM$31</definedName>
    <definedName name="SD_161x1_2935x1_2951x17_91_G_1" localSheetId="7" hidden="1">'Unit Mix (J)'!$U$31</definedName>
    <definedName name="SD_161x1_2935x1_2951x17_91_S_1" localSheetId="7" hidden="1">'Unit Mix (J)'!$P$31</definedName>
    <definedName name="SD_161x1_2935x1_2951x18_109_B_1" localSheetId="7" hidden="1">'Unit Mix (J)'!$E$32</definedName>
    <definedName name="SD_161x1_2935x1_2951x18_52_B_0" localSheetId="7" hidden="1">'Unit Mix (J)'!$M$32</definedName>
    <definedName name="SD_161x1_2935x1_2951x18_53_B_0" localSheetId="7" hidden="1">'Unit Mix (J)'!$L$32</definedName>
    <definedName name="SD_161x1_2935x1_2951x18_54_S_0" localSheetId="7" hidden="1">'Unit Mix (J)'!$N$32</definedName>
    <definedName name="SD_161x1_2935x1_2951x18_61_S_0" localSheetId="7" hidden="1">'Unit Mix (J)'!$Y$32</definedName>
    <definedName name="SD_161x1_2935x1_2951x18_63_S_0" localSheetId="7" hidden="1">'Unit Mix (J)'!$AN$32</definedName>
    <definedName name="SD_161x1_2935x1_2951x18_64_S_0" localSheetId="7" hidden="1">'Unit Mix (J)'!$AJ$32</definedName>
    <definedName name="SD_161x1_2935x1_2951x18_65_S_0" localSheetId="7" hidden="1">'Unit Mix (J)'!$AK$32</definedName>
    <definedName name="SD_161x1_2935x1_2951x18_66_S_0" localSheetId="7" hidden="1">'Unit Mix (J)'!$AC$32</definedName>
    <definedName name="SD_161x1_2935x1_2951x18_68_S_0" localSheetId="7" hidden="1">'Unit Mix (J)'!$Z$32</definedName>
    <definedName name="SD_161x1_2935x1_2951x18_73_S_0" localSheetId="7" hidden="1">'Unit Mix (J)'!$X$32</definedName>
    <definedName name="SD_161x1_2935x1_2951x18_75_S_0" localSheetId="7" hidden="1">'Unit Mix (J)'!$AA$32</definedName>
    <definedName name="SD_161x1_2935x1_2951x18_76_S_0" localSheetId="7" hidden="1">'Unit Mix (J)'!$AB$32</definedName>
    <definedName name="SD_161x1_2935x1_2951x18_77_S_0" localSheetId="7" hidden="1">'Unit Mix (J)'!$AD$32</definedName>
    <definedName name="SD_161x1_2935x1_2951x18_78_S_0" localSheetId="7" hidden="1">'Unit Mix (J)'!$AE$32</definedName>
    <definedName name="SD_161x1_2935x1_2951x18_79_S_0" localSheetId="7" hidden="1">'Unit Mix (J)'!$AF$32</definedName>
    <definedName name="SD_161x1_2935x1_2951x18_80_S_0" localSheetId="7" hidden="1">'Unit Mix (J)'!$AG$32</definedName>
    <definedName name="SD_161x1_2935x1_2951x18_81_S_0" localSheetId="7" hidden="1">'Unit Mix (J)'!$AH$32</definedName>
    <definedName name="SD_161x1_2935x1_2951x18_82_S_0" localSheetId="7" hidden="1">'Unit Mix (J)'!$AI$32</definedName>
    <definedName name="SD_161x1_2935x1_2951x18_83_S_0" localSheetId="7" hidden="1">'Unit Mix (J)'!$AL$32</definedName>
    <definedName name="SD_161x1_2935x1_2951x18_84_S_0" localSheetId="7" hidden="1">'Unit Mix (J)'!$AM$32</definedName>
    <definedName name="SD_161x1_2935x1_2951x18_91_G_1" localSheetId="7" hidden="1">'Unit Mix (J)'!$U$32</definedName>
    <definedName name="SD_161x1_2935x1_2951x18_91_S_1" localSheetId="7" hidden="1">'Unit Mix (J)'!$P$32</definedName>
    <definedName name="SD_161x1_2935x1_2951x19_109_B_1" localSheetId="7" hidden="1">'Unit Mix (J)'!$E$33</definedName>
    <definedName name="SD_161x1_2935x1_2951x19_52_B_0" localSheetId="7" hidden="1">'Unit Mix (J)'!$M$33</definedName>
    <definedName name="SD_161x1_2935x1_2951x19_53_B_0" localSheetId="7" hidden="1">'Unit Mix (J)'!$L$33</definedName>
    <definedName name="SD_161x1_2935x1_2951x19_54_S_0" localSheetId="7" hidden="1">'Unit Mix (J)'!$N$33</definedName>
    <definedName name="SD_161x1_2935x1_2951x19_61_S_0" localSheetId="7" hidden="1">'Unit Mix (J)'!$Y$33</definedName>
    <definedName name="SD_161x1_2935x1_2951x19_63_S_0" localSheetId="7" hidden="1">'Unit Mix (J)'!$AN$33</definedName>
    <definedName name="SD_161x1_2935x1_2951x19_64_S_0" localSheetId="7" hidden="1">'Unit Mix (J)'!$AJ$33</definedName>
    <definedName name="SD_161x1_2935x1_2951x19_65_S_0" localSheetId="7" hidden="1">'Unit Mix (J)'!$AK$33</definedName>
    <definedName name="SD_161x1_2935x1_2951x19_66_S_0" localSheetId="7" hidden="1">'Unit Mix (J)'!$AC$33</definedName>
    <definedName name="SD_161x1_2935x1_2951x19_68_S_0" localSheetId="7" hidden="1">'Unit Mix (J)'!$Z$33</definedName>
    <definedName name="SD_161x1_2935x1_2951x19_73_S_0" localSheetId="7" hidden="1">'Unit Mix (J)'!$X$33</definedName>
    <definedName name="SD_161x1_2935x1_2951x19_75_S_0" localSheetId="7" hidden="1">'Unit Mix (J)'!$AA$33</definedName>
    <definedName name="SD_161x1_2935x1_2951x19_76_S_0" localSheetId="7" hidden="1">'Unit Mix (J)'!$AB$33</definedName>
    <definedName name="SD_161x1_2935x1_2951x19_77_S_0" localSheetId="7" hidden="1">'Unit Mix (J)'!$AD$33</definedName>
    <definedName name="SD_161x1_2935x1_2951x19_78_S_0" localSheetId="7" hidden="1">'Unit Mix (J)'!$AE$33</definedName>
    <definedName name="SD_161x1_2935x1_2951x19_79_S_0" localSheetId="7" hidden="1">'Unit Mix (J)'!$AF$33</definedName>
    <definedName name="SD_161x1_2935x1_2951x19_80_S_0" localSheetId="7" hidden="1">'Unit Mix (J)'!$AG$33</definedName>
    <definedName name="SD_161x1_2935x1_2951x19_81_S_0" localSheetId="7" hidden="1">'Unit Mix (J)'!$AH$33</definedName>
    <definedName name="SD_161x1_2935x1_2951x19_82_S_0" localSheetId="7" hidden="1">'Unit Mix (J)'!$AI$33</definedName>
    <definedName name="SD_161x1_2935x1_2951x19_83_S_0" localSheetId="7" hidden="1">'Unit Mix (J)'!$AL$33</definedName>
    <definedName name="SD_161x1_2935x1_2951x19_84_S_0" localSheetId="7" hidden="1">'Unit Mix (J)'!$AM$33</definedName>
    <definedName name="SD_161x1_2935x1_2951x19_91_G_1" localSheetId="7" hidden="1">'Unit Mix (J)'!$U$33</definedName>
    <definedName name="SD_161x1_2935x1_2951x19_91_S_1" localSheetId="7" hidden="1">'Unit Mix (J)'!$P$33</definedName>
    <definedName name="SD_161x1_2935x1_2951x2_109_B_1" localSheetId="7" hidden="1">'Unit Mix (J)'!$E$16</definedName>
    <definedName name="SD_161x1_2935x1_2951x2_52_B_0" localSheetId="7" hidden="1">'Unit Mix (J)'!$M$16</definedName>
    <definedName name="SD_161x1_2935x1_2951x2_53_B_0" localSheetId="7" hidden="1">'Unit Mix (J)'!$L$16</definedName>
    <definedName name="SD_161x1_2935x1_2951x2_54_S_0" localSheetId="7" hidden="1">'Unit Mix (J)'!$N$16</definedName>
    <definedName name="SD_161x1_2935x1_2951x2_61_S_0" localSheetId="7" hidden="1">'Unit Mix (J)'!$Y$16</definedName>
    <definedName name="SD_161x1_2935x1_2951x2_63_S_0" localSheetId="7" hidden="1">'Unit Mix (J)'!$AN$16</definedName>
    <definedName name="SD_161x1_2935x1_2951x2_64_S_0" localSheetId="7" hidden="1">'Unit Mix (J)'!$AJ$16</definedName>
    <definedName name="SD_161x1_2935x1_2951x2_65_S_0" localSheetId="7" hidden="1">'Unit Mix (J)'!$AK$16</definedName>
    <definedName name="SD_161x1_2935x1_2951x2_66_S_0" localSheetId="7" hidden="1">'Unit Mix (J)'!$AC$16</definedName>
    <definedName name="SD_161x1_2935x1_2951x2_68_S_0" localSheetId="7" hidden="1">'Unit Mix (J)'!$Z$16</definedName>
    <definedName name="SD_161x1_2935x1_2951x2_73_S_0" localSheetId="7" hidden="1">'Unit Mix (J)'!$X$16</definedName>
    <definedName name="SD_161x1_2935x1_2951x2_75_S_0" localSheetId="7" hidden="1">'Unit Mix (J)'!$AA$16</definedName>
    <definedName name="SD_161x1_2935x1_2951x2_76_S_0" localSheetId="7" hidden="1">'Unit Mix (J)'!$AB$16</definedName>
    <definedName name="SD_161x1_2935x1_2951x2_77_S_0" localSheetId="7" hidden="1">'Unit Mix (J)'!$AD$16</definedName>
    <definedName name="SD_161x1_2935x1_2951x2_78_S_0" localSheetId="7" hidden="1">'Unit Mix (J)'!$AE$16</definedName>
    <definedName name="SD_161x1_2935x1_2951x2_79_S_0" localSheetId="7" hidden="1">'Unit Mix (J)'!$AF$16</definedName>
    <definedName name="SD_161x1_2935x1_2951x2_80_S_0" localSheetId="7" hidden="1">'Unit Mix (J)'!$AG$16</definedName>
    <definedName name="SD_161x1_2935x1_2951x2_81_S_0" localSheetId="7" hidden="1">'Unit Mix (J)'!$AH$16</definedName>
    <definedName name="SD_161x1_2935x1_2951x2_82_S_0" localSheetId="7" hidden="1">'Unit Mix (J)'!$AI$16</definedName>
    <definedName name="SD_161x1_2935x1_2951x2_83_S_0" localSheetId="7" hidden="1">'Unit Mix (J)'!$AL$16</definedName>
    <definedName name="SD_161x1_2935x1_2951x2_84_S_0" localSheetId="7" hidden="1">'Unit Mix (J)'!$AM$16</definedName>
    <definedName name="SD_161x1_2935x1_2951x2_91_G_1" localSheetId="7" hidden="1">'Unit Mix (J)'!$U$16</definedName>
    <definedName name="SD_161x1_2935x1_2951x2_91_S_1" localSheetId="7" hidden="1">'Unit Mix (J)'!$P$16</definedName>
    <definedName name="SD_161x1_2935x1_2951x20_109_B_1" localSheetId="7" hidden="1">'Unit Mix (J)'!$E$34</definedName>
    <definedName name="SD_161x1_2935x1_2951x20_52_B_0" localSheetId="7" hidden="1">'Unit Mix (J)'!$M$34</definedName>
    <definedName name="SD_161x1_2935x1_2951x20_53_B_0" localSheetId="7" hidden="1">'Unit Mix (J)'!$L$34</definedName>
    <definedName name="SD_161x1_2935x1_2951x20_54_S_0" localSheetId="7" hidden="1">'Unit Mix (J)'!$N$34</definedName>
    <definedName name="SD_161x1_2935x1_2951x20_61_S_0" localSheetId="7" hidden="1">'Unit Mix (J)'!$Y$34</definedName>
    <definedName name="SD_161x1_2935x1_2951x20_63_S_0" localSheetId="7" hidden="1">'Unit Mix (J)'!$AN$34</definedName>
    <definedName name="SD_161x1_2935x1_2951x20_64_S_0" localSheetId="7" hidden="1">'Unit Mix (J)'!$AJ$34</definedName>
    <definedName name="SD_161x1_2935x1_2951x20_65_S_0" localSheetId="7" hidden="1">'Unit Mix (J)'!$AK$34</definedName>
    <definedName name="SD_161x1_2935x1_2951x20_66_S_0" localSheetId="7" hidden="1">'Unit Mix (J)'!$AC$34</definedName>
    <definedName name="SD_161x1_2935x1_2951x20_68_S_0" localSheetId="7" hidden="1">'Unit Mix (J)'!$Z$34</definedName>
    <definedName name="SD_161x1_2935x1_2951x20_73_S_0" localSheetId="7" hidden="1">'Unit Mix (J)'!$X$34</definedName>
    <definedName name="SD_161x1_2935x1_2951x20_75_S_0" localSheetId="7" hidden="1">'Unit Mix (J)'!$AA$34</definedName>
    <definedName name="SD_161x1_2935x1_2951x20_76_S_0" localSheetId="7" hidden="1">'Unit Mix (J)'!$AB$34</definedName>
    <definedName name="SD_161x1_2935x1_2951x20_77_S_0" localSheetId="7" hidden="1">'Unit Mix (J)'!$AD$34</definedName>
    <definedName name="SD_161x1_2935x1_2951x20_78_S_0" localSheetId="7" hidden="1">'Unit Mix (J)'!$AE$34</definedName>
    <definedName name="SD_161x1_2935x1_2951x20_79_S_0" localSheetId="7" hidden="1">'Unit Mix (J)'!$AF$34</definedName>
    <definedName name="SD_161x1_2935x1_2951x20_80_S_0" localSheetId="7" hidden="1">'Unit Mix (J)'!$AG$34</definedName>
    <definedName name="SD_161x1_2935x1_2951x20_81_S_0" localSheetId="7" hidden="1">'Unit Mix (J)'!$AH$34</definedName>
    <definedName name="SD_161x1_2935x1_2951x20_82_S_0" localSheetId="7" hidden="1">'Unit Mix (J)'!$AI$34</definedName>
    <definedName name="SD_161x1_2935x1_2951x20_83_S_0" localSheetId="7" hidden="1">'Unit Mix (J)'!$AL$34</definedName>
    <definedName name="SD_161x1_2935x1_2951x20_84_S_0" localSheetId="7" hidden="1">'Unit Mix (J)'!$AM$34</definedName>
    <definedName name="SD_161x1_2935x1_2951x20_91_G_1" localSheetId="7" hidden="1">'Unit Mix (J)'!$U$34</definedName>
    <definedName name="SD_161x1_2935x1_2951x20_91_S_1" localSheetId="7" hidden="1">'Unit Mix (J)'!$P$34</definedName>
    <definedName name="SD_161x1_2935x1_2951x21_109_B_1" localSheetId="7" hidden="1">'Unit Mix (J)'!$E$35</definedName>
    <definedName name="SD_161x1_2935x1_2951x21_52_B_0" localSheetId="7" hidden="1">'Unit Mix (J)'!$M$35</definedName>
    <definedName name="SD_161x1_2935x1_2951x21_53_B_0" localSheetId="7" hidden="1">'Unit Mix (J)'!$L$35</definedName>
    <definedName name="SD_161x1_2935x1_2951x21_54_S_0" localSheetId="7" hidden="1">'Unit Mix (J)'!$N$35</definedName>
    <definedName name="SD_161x1_2935x1_2951x21_61_S_0" localSheetId="7" hidden="1">'Unit Mix (J)'!$Y$35</definedName>
    <definedName name="SD_161x1_2935x1_2951x21_63_S_0" localSheetId="7" hidden="1">'Unit Mix (J)'!$AN$35</definedName>
    <definedName name="SD_161x1_2935x1_2951x21_64_S_0" localSheetId="7" hidden="1">'Unit Mix (J)'!$AJ$35</definedName>
    <definedName name="SD_161x1_2935x1_2951x21_65_S_0" localSheetId="7" hidden="1">'Unit Mix (J)'!$AK$35</definedName>
    <definedName name="SD_161x1_2935x1_2951x21_66_S_0" localSheetId="7" hidden="1">'Unit Mix (J)'!$AC$35</definedName>
    <definedName name="SD_161x1_2935x1_2951x21_68_S_0" localSheetId="7" hidden="1">'Unit Mix (J)'!$Z$35</definedName>
    <definedName name="SD_161x1_2935x1_2951x21_73_S_0" localSheetId="7" hidden="1">'Unit Mix (J)'!$X$35</definedName>
    <definedName name="SD_161x1_2935x1_2951x21_75_S_0" localSheetId="7" hidden="1">'Unit Mix (J)'!$AA$35</definedName>
    <definedName name="SD_161x1_2935x1_2951x21_76_S_0" localSheetId="7" hidden="1">'Unit Mix (J)'!$AB$35</definedName>
    <definedName name="SD_161x1_2935x1_2951x21_77_S_0" localSheetId="7" hidden="1">'Unit Mix (J)'!$AD$35</definedName>
    <definedName name="SD_161x1_2935x1_2951x21_78_S_0" localSheetId="7" hidden="1">'Unit Mix (J)'!$AE$35</definedName>
    <definedName name="SD_161x1_2935x1_2951x21_79_S_0" localSheetId="7" hidden="1">'Unit Mix (J)'!$AF$35</definedName>
    <definedName name="SD_161x1_2935x1_2951x21_80_S_0" localSheetId="7" hidden="1">'Unit Mix (J)'!$AG$35</definedName>
    <definedName name="SD_161x1_2935x1_2951x21_81_S_0" localSheetId="7" hidden="1">'Unit Mix (J)'!$AH$35</definedName>
    <definedName name="SD_161x1_2935x1_2951x21_82_S_0" localSheetId="7" hidden="1">'Unit Mix (J)'!$AI$35</definedName>
    <definedName name="SD_161x1_2935x1_2951x21_83_S_0" localSheetId="7" hidden="1">'Unit Mix (J)'!$AL$35</definedName>
    <definedName name="SD_161x1_2935x1_2951x21_84_S_0" localSheetId="7" hidden="1">'Unit Mix (J)'!$AM$35</definedName>
    <definedName name="SD_161x1_2935x1_2951x21_91_G_1" localSheetId="7" hidden="1">'Unit Mix (J)'!$U$35</definedName>
    <definedName name="SD_161x1_2935x1_2951x21_91_S_1" localSheetId="7" hidden="1">'Unit Mix (J)'!$P$35</definedName>
    <definedName name="SD_161x1_2935x1_2951x22_109_B_1" localSheetId="7" hidden="1">'Unit Mix (J)'!$E$36</definedName>
    <definedName name="SD_161x1_2935x1_2951x22_52_B_0" localSheetId="7" hidden="1">'Unit Mix (J)'!$M$36</definedName>
    <definedName name="SD_161x1_2935x1_2951x22_53_B_0" localSheetId="7" hidden="1">'Unit Mix (J)'!$L$36</definedName>
    <definedName name="SD_161x1_2935x1_2951x22_54_S_0" localSheetId="7" hidden="1">'Unit Mix (J)'!$N$36</definedName>
    <definedName name="SD_161x1_2935x1_2951x22_61_S_0" localSheetId="7" hidden="1">'Unit Mix (J)'!$Y$36</definedName>
    <definedName name="SD_161x1_2935x1_2951x22_63_S_0" localSheetId="7" hidden="1">'Unit Mix (J)'!$AN$36</definedName>
    <definedName name="SD_161x1_2935x1_2951x22_64_S_0" localSheetId="7" hidden="1">'Unit Mix (J)'!$AJ$36</definedName>
    <definedName name="SD_161x1_2935x1_2951x22_65_S_0" localSheetId="7" hidden="1">'Unit Mix (J)'!$AK$36</definedName>
    <definedName name="SD_161x1_2935x1_2951x22_66_S_0" localSheetId="7" hidden="1">'Unit Mix (J)'!$AC$36</definedName>
    <definedName name="SD_161x1_2935x1_2951x22_68_S_0" localSheetId="7" hidden="1">'Unit Mix (J)'!$Z$36</definedName>
    <definedName name="SD_161x1_2935x1_2951x22_73_S_0" localSheetId="7" hidden="1">'Unit Mix (J)'!$X$36</definedName>
    <definedName name="SD_161x1_2935x1_2951x22_75_S_0" localSheetId="7" hidden="1">'Unit Mix (J)'!$AA$36</definedName>
    <definedName name="SD_161x1_2935x1_2951x22_76_S_0" localSheetId="7" hidden="1">'Unit Mix (J)'!$AB$36</definedName>
    <definedName name="SD_161x1_2935x1_2951x22_77_S_0" localSheetId="7" hidden="1">'Unit Mix (J)'!$AD$36</definedName>
    <definedName name="SD_161x1_2935x1_2951x22_78_S_0" localSheetId="7" hidden="1">'Unit Mix (J)'!$AE$36</definedName>
    <definedName name="SD_161x1_2935x1_2951x22_79_S_0" localSheetId="7" hidden="1">'Unit Mix (J)'!$AF$36</definedName>
    <definedName name="SD_161x1_2935x1_2951x22_80_S_0" localSheetId="7" hidden="1">'Unit Mix (J)'!$AG$36</definedName>
    <definedName name="SD_161x1_2935x1_2951x22_81_S_0" localSheetId="7" hidden="1">'Unit Mix (J)'!$AH$36</definedName>
    <definedName name="SD_161x1_2935x1_2951x22_82_S_0" localSheetId="7" hidden="1">'Unit Mix (J)'!$AI$36</definedName>
    <definedName name="SD_161x1_2935x1_2951x22_83_S_0" localSheetId="7" hidden="1">'Unit Mix (J)'!$AL$36</definedName>
    <definedName name="SD_161x1_2935x1_2951x22_84_S_0" localSheetId="7" hidden="1">'Unit Mix (J)'!$AM$36</definedName>
    <definedName name="SD_161x1_2935x1_2951x22_91_G_1" localSheetId="7" hidden="1">'Unit Mix (J)'!$U$36</definedName>
    <definedName name="SD_161x1_2935x1_2951x22_91_S_1" localSheetId="7" hidden="1">'Unit Mix (J)'!$P$36</definedName>
    <definedName name="SD_161x1_2935x1_2951x23_109_B_1" localSheetId="7" hidden="1">'Unit Mix (J)'!$E$37</definedName>
    <definedName name="SD_161x1_2935x1_2951x23_52_B_0" localSheetId="7" hidden="1">'Unit Mix (J)'!$M$37</definedName>
    <definedName name="SD_161x1_2935x1_2951x23_53_B_0" localSheetId="7" hidden="1">'Unit Mix (J)'!$L$37</definedName>
    <definedName name="SD_161x1_2935x1_2951x23_54_S_0" localSheetId="7" hidden="1">'Unit Mix (J)'!$N$37</definedName>
    <definedName name="SD_161x1_2935x1_2951x23_61_S_0" localSheetId="7" hidden="1">'Unit Mix (J)'!$Y$37</definedName>
    <definedName name="SD_161x1_2935x1_2951x23_63_S_0" localSheetId="7" hidden="1">'Unit Mix (J)'!$AN$37</definedName>
    <definedName name="SD_161x1_2935x1_2951x23_64_S_0" localSheetId="7" hidden="1">'Unit Mix (J)'!$AJ$37</definedName>
    <definedName name="SD_161x1_2935x1_2951x23_65_S_0" localSheetId="7" hidden="1">'Unit Mix (J)'!$AK$37</definedName>
    <definedName name="SD_161x1_2935x1_2951x23_66_S_0" localSheetId="7" hidden="1">'Unit Mix (J)'!$AC$37</definedName>
    <definedName name="SD_161x1_2935x1_2951x23_68_S_0" localSheetId="7" hidden="1">'Unit Mix (J)'!$Z$37</definedName>
    <definedName name="SD_161x1_2935x1_2951x23_73_S_0" localSheetId="7" hidden="1">'Unit Mix (J)'!$X$37</definedName>
    <definedName name="SD_161x1_2935x1_2951x23_75_S_0" localSheetId="7" hidden="1">'Unit Mix (J)'!$AA$37</definedName>
    <definedName name="SD_161x1_2935x1_2951x23_76_S_0" localSheetId="7" hidden="1">'Unit Mix (J)'!$AB$37</definedName>
    <definedName name="SD_161x1_2935x1_2951x23_77_S_0" localSheetId="7" hidden="1">'Unit Mix (J)'!$AD$37</definedName>
    <definedName name="SD_161x1_2935x1_2951x23_78_S_0" localSheetId="7" hidden="1">'Unit Mix (J)'!$AE$37</definedName>
    <definedName name="SD_161x1_2935x1_2951x23_79_S_0" localSheetId="7" hidden="1">'Unit Mix (J)'!$AF$37</definedName>
    <definedName name="SD_161x1_2935x1_2951x23_80_S_0" localSheetId="7" hidden="1">'Unit Mix (J)'!$AG$37</definedName>
    <definedName name="SD_161x1_2935x1_2951x23_81_S_0" localSheetId="7" hidden="1">'Unit Mix (J)'!$AH$37</definedName>
    <definedName name="SD_161x1_2935x1_2951x23_82_S_0" localSheetId="7" hidden="1">'Unit Mix (J)'!$AI$37</definedName>
    <definedName name="SD_161x1_2935x1_2951x23_83_S_0" localSheetId="7" hidden="1">'Unit Mix (J)'!$AL$37</definedName>
    <definedName name="SD_161x1_2935x1_2951x23_84_S_0" localSheetId="7" hidden="1">'Unit Mix (J)'!$AM$37</definedName>
    <definedName name="SD_161x1_2935x1_2951x23_91_G_1" localSheetId="7" hidden="1">'Unit Mix (J)'!$U$37</definedName>
    <definedName name="SD_161x1_2935x1_2951x23_91_S_1" localSheetId="7" hidden="1">'Unit Mix (J)'!$P$37</definedName>
    <definedName name="SD_161x1_2935x1_2951x24_109_B_1" localSheetId="7" hidden="1">'Unit Mix (J)'!$E$38</definedName>
    <definedName name="SD_161x1_2935x1_2951x24_52_B_0" localSheetId="7" hidden="1">'Unit Mix (J)'!$M$38</definedName>
    <definedName name="SD_161x1_2935x1_2951x24_53_B_0" localSheetId="7" hidden="1">'Unit Mix (J)'!$L$38</definedName>
    <definedName name="SD_161x1_2935x1_2951x24_54_S_0" localSheetId="7" hidden="1">'Unit Mix (J)'!$N$38</definedName>
    <definedName name="SD_161x1_2935x1_2951x24_61_S_0" localSheetId="7" hidden="1">'Unit Mix (J)'!$Y$38</definedName>
    <definedName name="SD_161x1_2935x1_2951x24_63_S_0" localSheetId="7" hidden="1">'Unit Mix (J)'!$AN$38</definedName>
    <definedName name="SD_161x1_2935x1_2951x24_64_S_0" localSheetId="7" hidden="1">'Unit Mix (J)'!$AJ$38</definedName>
    <definedName name="SD_161x1_2935x1_2951x24_65_S_0" localSheetId="7" hidden="1">'Unit Mix (J)'!$AK$38</definedName>
    <definedName name="SD_161x1_2935x1_2951x24_66_S_0" localSheetId="7" hidden="1">'Unit Mix (J)'!$AC$38</definedName>
    <definedName name="SD_161x1_2935x1_2951x24_68_S_0" localSheetId="7" hidden="1">'Unit Mix (J)'!$Z$38</definedName>
    <definedName name="SD_161x1_2935x1_2951x24_73_S_0" localSheetId="7" hidden="1">'Unit Mix (J)'!$X$38</definedName>
    <definedName name="SD_161x1_2935x1_2951x24_75_S_0" localSheetId="7" hidden="1">'Unit Mix (J)'!$AA$38</definedName>
    <definedName name="SD_161x1_2935x1_2951x24_76_S_0" localSheetId="7" hidden="1">'Unit Mix (J)'!$AB$38</definedName>
    <definedName name="SD_161x1_2935x1_2951x24_77_S_0" localSheetId="7" hidden="1">'Unit Mix (J)'!$AD$38</definedName>
    <definedName name="SD_161x1_2935x1_2951x24_78_S_0" localSheetId="7" hidden="1">'Unit Mix (J)'!$AE$38</definedName>
    <definedName name="SD_161x1_2935x1_2951x24_79_S_0" localSheetId="7" hidden="1">'Unit Mix (J)'!$AF$38</definedName>
    <definedName name="SD_161x1_2935x1_2951x24_80_S_0" localSheetId="7" hidden="1">'Unit Mix (J)'!$AG$38</definedName>
    <definedName name="SD_161x1_2935x1_2951x24_81_S_0" localSheetId="7" hidden="1">'Unit Mix (J)'!$AH$38</definedName>
    <definedName name="SD_161x1_2935x1_2951x24_82_S_0" localSheetId="7" hidden="1">'Unit Mix (J)'!$AI$38</definedName>
    <definedName name="SD_161x1_2935x1_2951x24_83_S_0" localSheetId="7" hidden="1">'Unit Mix (J)'!$AL$38</definedName>
    <definedName name="SD_161x1_2935x1_2951x24_84_S_0" localSheetId="7" hidden="1">'Unit Mix (J)'!$AM$38</definedName>
    <definedName name="SD_161x1_2935x1_2951x24_91_G_1" localSheetId="7" hidden="1">'Unit Mix (J)'!$U$38</definedName>
    <definedName name="SD_161x1_2935x1_2951x24_91_S_1" localSheetId="7" hidden="1">'Unit Mix (J)'!$P$38</definedName>
    <definedName name="SD_161x1_2935x1_2951x25_109_B_1" localSheetId="7" hidden="1">'Unit Mix (J)'!$E$39</definedName>
    <definedName name="SD_161x1_2935x1_2951x25_52_B_0" localSheetId="7" hidden="1">'Unit Mix (J)'!$M$39</definedName>
    <definedName name="SD_161x1_2935x1_2951x25_53_B_0" localSheetId="7" hidden="1">'Unit Mix (J)'!$L$39</definedName>
    <definedName name="SD_161x1_2935x1_2951x25_54_S_0" localSheetId="7" hidden="1">'Unit Mix (J)'!$N$39</definedName>
    <definedName name="SD_161x1_2935x1_2951x25_61_S_0" localSheetId="7" hidden="1">'Unit Mix (J)'!$Y$39</definedName>
    <definedName name="SD_161x1_2935x1_2951x25_63_S_0" localSheetId="7" hidden="1">'Unit Mix (J)'!$AN$39</definedName>
    <definedName name="SD_161x1_2935x1_2951x25_64_S_0" localSheetId="7" hidden="1">'Unit Mix (J)'!$AJ$39</definedName>
    <definedName name="SD_161x1_2935x1_2951x25_65_S_0" localSheetId="7" hidden="1">'Unit Mix (J)'!$AK$39</definedName>
    <definedName name="SD_161x1_2935x1_2951x25_66_S_0" localSheetId="7" hidden="1">'Unit Mix (J)'!$AC$39</definedName>
    <definedName name="SD_161x1_2935x1_2951x25_68_S_0" localSheetId="7" hidden="1">'Unit Mix (J)'!$Z$39</definedName>
    <definedName name="SD_161x1_2935x1_2951x25_73_S_0" localSheetId="7" hidden="1">'Unit Mix (J)'!$X$39</definedName>
    <definedName name="SD_161x1_2935x1_2951x25_75_S_0" localSheetId="7" hidden="1">'Unit Mix (J)'!$AA$39</definedName>
    <definedName name="SD_161x1_2935x1_2951x25_76_S_0" localSheetId="7" hidden="1">'Unit Mix (J)'!$AB$39</definedName>
    <definedName name="SD_161x1_2935x1_2951x25_77_S_0" localSheetId="7" hidden="1">'Unit Mix (J)'!$AD$39</definedName>
    <definedName name="SD_161x1_2935x1_2951x25_78_S_0" localSheetId="7" hidden="1">'Unit Mix (J)'!$AE$39</definedName>
    <definedName name="SD_161x1_2935x1_2951x25_79_S_0" localSheetId="7" hidden="1">'Unit Mix (J)'!$AF$39</definedName>
    <definedName name="SD_161x1_2935x1_2951x25_80_S_0" localSheetId="7" hidden="1">'Unit Mix (J)'!$AG$39</definedName>
    <definedName name="SD_161x1_2935x1_2951x25_81_S_0" localSheetId="7" hidden="1">'Unit Mix (J)'!$AH$39</definedName>
    <definedName name="SD_161x1_2935x1_2951x25_82_S_0" localSheetId="7" hidden="1">'Unit Mix (J)'!$AI$39</definedName>
    <definedName name="SD_161x1_2935x1_2951x25_83_S_0" localSheetId="7" hidden="1">'Unit Mix (J)'!$AL$39</definedName>
    <definedName name="SD_161x1_2935x1_2951x25_84_S_0" localSheetId="7" hidden="1">'Unit Mix (J)'!$AM$39</definedName>
    <definedName name="SD_161x1_2935x1_2951x25_91_G_1" localSheetId="7" hidden="1">'Unit Mix (J)'!$U$39</definedName>
    <definedName name="SD_161x1_2935x1_2951x25_91_S_1" localSheetId="7" hidden="1">'Unit Mix (J)'!$P$39</definedName>
    <definedName name="SD_161x1_2935x1_2951x3_109_B_1" localSheetId="7" hidden="1">'Unit Mix (J)'!$E$17</definedName>
    <definedName name="SD_161x1_2935x1_2951x3_52_B_0" localSheetId="7" hidden="1">'Unit Mix (J)'!$M$17</definedName>
    <definedName name="SD_161x1_2935x1_2951x3_53_B_0" localSheetId="7" hidden="1">'Unit Mix (J)'!$L$17</definedName>
    <definedName name="SD_161x1_2935x1_2951x3_54_S_0" localSheetId="7" hidden="1">'Unit Mix (J)'!$N$17</definedName>
    <definedName name="SD_161x1_2935x1_2951x3_61_S_0" localSheetId="7" hidden="1">'Unit Mix (J)'!$Y$17</definedName>
    <definedName name="SD_161x1_2935x1_2951x3_63_S_0" localSheetId="7" hidden="1">'Unit Mix (J)'!$AN$17</definedName>
    <definedName name="SD_161x1_2935x1_2951x3_64_S_0" localSheetId="7" hidden="1">'Unit Mix (J)'!$AJ$17</definedName>
    <definedName name="SD_161x1_2935x1_2951x3_65_S_0" localSheetId="7" hidden="1">'Unit Mix (J)'!$AK$17</definedName>
    <definedName name="SD_161x1_2935x1_2951x3_66_S_0" localSheetId="7" hidden="1">'Unit Mix (J)'!$AC$17</definedName>
    <definedName name="SD_161x1_2935x1_2951x3_68_S_0" localSheetId="7" hidden="1">'Unit Mix (J)'!$Z$17</definedName>
    <definedName name="SD_161x1_2935x1_2951x3_73_S_0" localSheetId="7" hidden="1">'Unit Mix (J)'!$X$17</definedName>
    <definedName name="SD_161x1_2935x1_2951x3_75_S_0" localSheetId="7" hidden="1">'Unit Mix (J)'!$AA$17</definedName>
    <definedName name="SD_161x1_2935x1_2951x3_76_S_0" localSheetId="7" hidden="1">'Unit Mix (J)'!$AB$17</definedName>
    <definedName name="SD_161x1_2935x1_2951x3_77_S_0" localSheetId="7" hidden="1">'Unit Mix (J)'!$AD$17</definedName>
    <definedName name="SD_161x1_2935x1_2951x3_78_S_0" localSheetId="7" hidden="1">'Unit Mix (J)'!$AE$17</definedName>
    <definedName name="SD_161x1_2935x1_2951x3_79_S_0" localSheetId="7" hidden="1">'Unit Mix (J)'!$AF$17</definedName>
    <definedName name="SD_161x1_2935x1_2951x3_80_S_0" localSheetId="7" hidden="1">'Unit Mix (J)'!$AG$17</definedName>
    <definedName name="SD_161x1_2935x1_2951x3_81_S_0" localSheetId="7" hidden="1">'Unit Mix (J)'!$AH$17</definedName>
    <definedName name="SD_161x1_2935x1_2951x3_82_S_0" localSheetId="7" hidden="1">'Unit Mix (J)'!$AI$17</definedName>
    <definedName name="SD_161x1_2935x1_2951x3_83_S_0" localSheetId="7" hidden="1">'Unit Mix (J)'!$AL$17</definedName>
    <definedName name="SD_161x1_2935x1_2951x3_84_S_0" localSheetId="7" hidden="1">'Unit Mix (J)'!$AM$17</definedName>
    <definedName name="SD_161x1_2935x1_2951x3_91_G_1" localSheetId="7" hidden="1">'Unit Mix (J)'!$U$17</definedName>
    <definedName name="SD_161x1_2935x1_2951x3_91_S_1" localSheetId="7" hidden="1">'Unit Mix (J)'!$P$17</definedName>
    <definedName name="SD_161x1_2935x1_2951x4_109_B_1" localSheetId="7" hidden="1">'Unit Mix (J)'!$E$18</definedName>
    <definedName name="SD_161x1_2935x1_2951x4_52_B_0" localSheetId="7" hidden="1">'Unit Mix (J)'!$M$18</definedName>
    <definedName name="SD_161x1_2935x1_2951x4_53_B_0" localSheetId="7" hidden="1">'Unit Mix (J)'!$L$18</definedName>
    <definedName name="SD_161x1_2935x1_2951x4_54_S_0" localSheetId="7" hidden="1">'Unit Mix (J)'!$N$18</definedName>
    <definedName name="SD_161x1_2935x1_2951x4_61_S_0" localSheetId="7" hidden="1">'Unit Mix (J)'!$Y$18</definedName>
    <definedName name="SD_161x1_2935x1_2951x4_63_S_0" localSheetId="7" hidden="1">'Unit Mix (J)'!$AN$18</definedName>
    <definedName name="SD_161x1_2935x1_2951x4_64_S_0" localSheetId="7" hidden="1">'Unit Mix (J)'!$AJ$18</definedName>
    <definedName name="SD_161x1_2935x1_2951x4_65_S_0" localSheetId="7" hidden="1">'Unit Mix (J)'!$AK$18</definedName>
    <definedName name="SD_161x1_2935x1_2951x4_66_S_0" localSheetId="7" hidden="1">'Unit Mix (J)'!$AC$18</definedName>
    <definedName name="SD_161x1_2935x1_2951x4_68_S_0" localSheetId="7" hidden="1">'Unit Mix (J)'!$Z$18</definedName>
    <definedName name="SD_161x1_2935x1_2951x4_73_S_0" localSheetId="7" hidden="1">'Unit Mix (J)'!$X$18</definedName>
    <definedName name="SD_161x1_2935x1_2951x4_75_S_0" localSheetId="7" hidden="1">'Unit Mix (J)'!$AA$18</definedName>
    <definedName name="SD_161x1_2935x1_2951x4_76_S_0" localSheetId="7" hidden="1">'Unit Mix (J)'!$AB$18</definedName>
    <definedName name="SD_161x1_2935x1_2951x4_77_S_0" localSheetId="7" hidden="1">'Unit Mix (J)'!$AD$18</definedName>
    <definedName name="SD_161x1_2935x1_2951x4_78_S_0" localSheetId="7" hidden="1">'Unit Mix (J)'!$AE$18</definedName>
    <definedName name="SD_161x1_2935x1_2951x4_79_S_0" localSheetId="7" hidden="1">'Unit Mix (J)'!$AF$18</definedName>
    <definedName name="SD_161x1_2935x1_2951x4_80_S_0" localSheetId="7" hidden="1">'Unit Mix (J)'!$AG$18</definedName>
    <definedName name="SD_161x1_2935x1_2951x4_81_S_0" localSheetId="7" hidden="1">'Unit Mix (J)'!$AH$18</definedName>
    <definedName name="SD_161x1_2935x1_2951x4_82_S_0" localSheetId="7" hidden="1">'Unit Mix (J)'!$AI$18</definedName>
    <definedName name="SD_161x1_2935x1_2951x4_83_S_0" localSheetId="7" hidden="1">'Unit Mix (J)'!$AL$18</definedName>
    <definedName name="SD_161x1_2935x1_2951x4_84_S_0" localSheetId="7" hidden="1">'Unit Mix (J)'!$AM$18</definedName>
    <definedName name="SD_161x1_2935x1_2951x4_91_G_1" localSheetId="7" hidden="1">'Unit Mix (J)'!$U$18</definedName>
    <definedName name="SD_161x1_2935x1_2951x4_91_S_1" localSheetId="7" hidden="1">'Unit Mix (J)'!$P$18</definedName>
    <definedName name="SD_161x1_2935x1_2951x5_109_B_1" localSheetId="7" hidden="1">'Unit Mix (J)'!$E$19</definedName>
    <definedName name="SD_161x1_2935x1_2951x5_52_B_0" localSheetId="7" hidden="1">'Unit Mix (J)'!$M$19</definedName>
    <definedName name="SD_161x1_2935x1_2951x5_53_B_0" localSheetId="7" hidden="1">'Unit Mix (J)'!$L$19</definedName>
    <definedName name="SD_161x1_2935x1_2951x5_54_S_0" localSheetId="7" hidden="1">'Unit Mix (J)'!$N$19</definedName>
    <definedName name="SD_161x1_2935x1_2951x5_61_S_0" localSheetId="7" hidden="1">'Unit Mix (J)'!$Y$19</definedName>
    <definedName name="SD_161x1_2935x1_2951x5_63_S_0" localSheetId="7" hidden="1">'Unit Mix (J)'!$AN$19</definedName>
    <definedName name="SD_161x1_2935x1_2951x5_64_S_0" localSheetId="7" hidden="1">'Unit Mix (J)'!$AJ$19</definedName>
    <definedName name="SD_161x1_2935x1_2951x5_65_S_0" localSheetId="7" hidden="1">'Unit Mix (J)'!$AK$19</definedName>
    <definedName name="SD_161x1_2935x1_2951x5_66_S_0" localSheetId="7" hidden="1">'Unit Mix (J)'!$AC$19</definedName>
    <definedName name="SD_161x1_2935x1_2951x5_68_S_0" localSheetId="7" hidden="1">'Unit Mix (J)'!$Z$19</definedName>
    <definedName name="SD_161x1_2935x1_2951x5_73_S_0" localSheetId="7" hidden="1">'Unit Mix (J)'!$X$19</definedName>
    <definedName name="SD_161x1_2935x1_2951x5_75_S_0" localSheetId="7" hidden="1">'Unit Mix (J)'!$AA$19</definedName>
    <definedName name="SD_161x1_2935x1_2951x5_76_S_0" localSheetId="7" hidden="1">'Unit Mix (J)'!$AB$19</definedName>
    <definedName name="SD_161x1_2935x1_2951x5_77_S_0" localSheetId="7" hidden="1">'Unit Mix (J)'!$AD$19</definedName>
    <definedName name="SD_161x1_2935x1_2951x5_78_S_0" localSheetId="7" hidden="1">'Unit Mix (J)'!$AE$19</definedName>
    <definedName name="SD_161x1_2935x1_2951x5_79_S_0" localSheetId="7" hidden="1">'Unit Mix (J)'!$AF$19</definedName>
    <definedName name="SD_161x1_2935x1_2951x5_80_S_0" localSheetId="7" hidden="1">'Unit Mix (J)'!$AG$19</definedName>
    <definedName name="SD_161x1_2935x1_2951x5_81_S_0" localSheetId="7" hidden="1">'Unit Mix (J)'!$AH$19</definedName>
    <definedName name="SD_161x1_2935x1_2951x5_82_S_0" localSheetId="7" hidden="1">'Unit Mix (J)'!$AI$19</definedName>
    <definedName name="SD_161x1_2935x1_2951x5_83_S_0" localSheetId="7" hidden="1">'Unit Mix (J)'!$AL$19</definedName>
    <definedName name="SD_161x1_2935x1_2951x5_84_S_0" localSheetId="7" hidden="1">'Unit Mix (J)'!$AM$19</definedName>
    <definedName name="SD_161x1_2935x1_2951x5_91_G_1" localSheetId="7" hidden="1">'Unit Mix (J)'!$U$19</definedName>
    <definedName name="SD_161x1_2935x1_2951x5_91_S_1" localSheetId="7" hidden="1">'Unit Mix (J)'!$P$19</definedName>
    <definedName name="SD_161x1_2935x1_2951x6_109_B_1" localSheetId="7" hidden="1">'Unit Mix (J)'!$E$20</definedName>
    <definedName name="SD_161x1_2935x1_2951x6_52_B_0" localSheetId="7" hidden="1">'Unit Mix (J)'!$M$20</definedName>
    <definedName name="SD_161x1_2935x1_2951x6_53_B_0" localSheetId="7" hidden="1">'Unit Mix (J)'!$L$20</definedName>
    <definedName name="SD_161x1_2935x1_2951x6_54_S_0" localSheetId="7" hidden="1">'Unit Mix (J)'!$N$20</definedName>
    <definedName name="SD_161x1_2935x1_2951x6_61_S_0" localSheetId="7" hidden="1">'Unit Mix (J)'!$Y$20</definedName>
    <definedName name="SD_161x1_2935x1_2951x6_63_S_0" localSheetId="7" hidden="1">'Unit Mix (J)'!$AN$20</definedName>
    <definedName name="SD_161x1_2935x1_2951x6_64_S_0" localSheetId="7" hidden="1">'Unit Mix (J)'!$AJ$20</definedName>
    <definedName name="SD_161x1_2935x1_2951x6_65_S_0" localSheetId="7" hidden="1">'Unit Mix (J)'!$AK$20</definedName>
    <definedName name="SD_161x1_2935x1_2951x6_66_S_0" localSheetId="7" hidden="1">'Unit Mix (J)'!$AC$20</definedName>
    <definedName name="SD_161x1_2935x1_2951x6_68_S_0" localSheetId="7" hidden="1">'Unit Mix (J)'!$Z$20</definedName>
    <definedName name="SD_161x1_2935x1_2951x6_73_S_0" localSheetId="7" hidden="1">'Unit Mix (J)'!$X$20</definedName>
    <definedName name="SD_161x1_2935x1_2951x6_75_S_0" localSheetId="7" hidden="1">'Unit Mix (J)'!$AA$20</definedName>
    <definedName name="SD_161x1_2935x1_2951x6_76_S_0" localSheetId="7" hidden="1">'Unit Mix (J)'!$AB$20</definedName>
    <definedName name="SD_161x1_2935x1_2951x6_77_S_0" localSheetId="7" hidden="1">'Unit Mix (J)'!$AD$20</definedName>
    <definedName name="SD_161x1_2935x1_2951x6_78_S_0" localSheetId="7" hidden="1">'Unit Mix (J)'!$AE$20</definedName>
    <definedName name="SD_161x1_2935x1_2951x6_79_S_0" localSheetId="7" hidden="1">'Unit Mix (J)'!$AF$20</definedName>
    <definedName name="SD_161x1_2935x1_2951x6_80_S_0" localSheetId="7" hidden="1">'Unit Mix (J)'!$AG$20</definedName>
    <definedName name="SD_161x1_2935x1_2951x6_81_S_0" localSheetId="7" hidden="1">'Unit Mix (J)'!$AH$20</definedName>
    <definedName name="SD_161x1_2935x1_2951x6_82_S_0" localSheetId="7" hidden="1">'Unit Mix (J)'!$AI$20</definedName>
    <definedName name="SD_161x1_2935x1_2951x6_83_S_0" localSheetId="7" hidden="1">'Unit Mix (J)'!$AL$20</definedName>
    <definedName name="SD_161x1_2935x1_2951x6_84_S_0" localSheetId="7" hidden="1">'Unit Mix (J)'!$AM$20</definedName>
    <definedName name="SD_161x1_2935x1_2951x6_91_G_1" localSheetId="7" hidden="1">'Unit Mix (J)'!$U$20</definedName>
    <definedName name="SD_161x1_2935x1_2951x6_91_S_1" localSheetId="7" hidden="1">'Unit Mix (J)'!$P$20</definedName>
    <definedName name="SD_161x1_2935x1_2951x7_109_B_1" localSheetId="7" hidden="1">'Unit Mix (J)'!$E$21</definedName>
    <definedName name="SD_161x1_2935x1_2951x7_52_B_0" localSheetId="7" hidden="1">'Unit Mix (J)'!$M$21</definedName>
    <definedName name="SD_161x1_2935x1_2951x7_53_B_0" localSheetId="7" hidden="1">'Unit Mix (J)'!$L$21</definedName>
    <definedName name="SD_161x1_2935x1_2951x7_54_S_0" localSheetId="7" hidden="1">'Unit Mix (J)'!$N$21</definedName>
    <definedName name="SD_161x1_2935x1_2951x7_61_S_0" localSheetId="7" hidden="1">'Unit Mix (J)'!$Y$21</definedName>
    <definedName name="SD_161x1_2935x1_2951x7_63_S_0" localSheetId="7" hidden="1">'Unit Mix (J)'!$AN$21</definedName>
    <definedName name="SD_161x1_2935x1_2951x7_64_S_0" localSheetId="7" hidden="1">'Unit Mix (J)'!$AJ$21</definedName>
    <definedName name="SD_161x1_2935x1_2951x7_65_S_0" localSheetId="7" hidden="1">'Unit Mix (J)'!$AK$21</definedName>
    <definedName name="SD_161x1_2935x1_2951x7_66_S_0" localSheetId="7" hidden="1">'Unit Mix (J)'!$AC$21</definedName>
    <definedName name="SD_161x1_2935x1_2951x7_68_S_0" localSheetId="7" hidden="1">'Unit Mix (J)'!$Z$21</definedName>
    <definedName name="SD_161x1_2935x1_2951x7_73_S_0" localSheetId="7" hidden="1">'Unit Mix (J)'!$X$21</definedName>
    <definedName name="SD_161x1_2935x1_2951x7_75_S_0" localSheetId="7" hidden="1">'Unit Mix (J)'!$AA$21</definedName>
    <definedName name="SD_161x1_2935x1_2951x7_76_S_0" localSheetId="7" hidden="1">'Unit Mix (J)'!$AB$21</definedName>
    <definedName name="SD_161x1_2935x1_2951x7_77_S_0" localSheetId="7" hidden="1">'Unit Mix (J)'!$AD$21</definedName>
    <definedName name="SD_161x1_2935x1_2951x7_78_S_0" localSheetId="7" hidden="1">'Unit Mix (J)'!$AE$21</definedName>
    <definedName name="SD_161x1_2935x1_2951x7_79_S_0" localSheetId="7" hidden="1">'Unit Mix (J)'!$AF$21</definedName>
    <definedName name="SD_161x1_2935x1_2951x7_80_S_0" localSheetId="7" hidden="1">'Unit Mix (J)'!$AG$21</definedName>
    <definedName name="SD_161x1_2935x1_2951x7_81_S_0" localSheetId="7" hidden="1">'Unit Mix (J)'!$AH$21</definedName>
    <definedName name="SD_161x1_2935x1_2951x7_82_S_0" localSheetId="7" hidden="1">'Unit Mix (J)'!$AI$21</definedName>
    <definedName name="SD_161x1_2935x1_2951x7_83_S_0" localSheetId="7" hidden="1">'Unit Mix (J)'!$AL$21</definedName>
    <definedName name="SD_161x1_2935x1_2951x7_84_S_0" localSheetId="7" hidden="1">'Unit Mix (J)'!$AM$21</definedName>
    <definedName name="SD_161x1_2935x1_2951x7_91_G_1" localSheetId="7" hidden="1">'Unit Mix (J)'!$U$21</definedName>
    <definedName name="SD_161x1_2935x1_2951x7_91_S_1" localSheetId="7" hidden="1">'Unit Mix (J)'!$P$21</definedName>
    <definedName name="SD_161x1_2935x1_2951x8_109_B_1" localSheetId="7" hidden="1">'Unit Mix (J)'!$E$22</definedName>
    <definedName name="SD_161x1_2935x1_2951x8_52_B_0" localSheetId="7" hidden="1">'Unit Mix (J)'!$M$22</definedName>
    <definedName name="SD_161x1_2935x1_2951x8_53_B_0" localSheetId="7" hidden="1">'Unit Mix (J)'!$L$22</definedName>
    <definedName name="SD_161x1_2935x1_2951x8_54_S_0" localSheetId="7" hidden="1">'Unit Mix (J)'!$N$22</definedName>
    <definedName name="SD_161x1_2935x1_2951x8_61_S_0" localSheetId="7" hidden="1">'Unit Mix (J)'!$Y$22</definedName>
    <definedName name="SD_161x1_2935x1_2951x8_63_S_0" localSheetId="7" hidden="1">'Unit Mix (J)'!$AN$22</definedName>
    <definedName name="SD_161x1_2935x1_2951x8_64_S_0" localSheetId="7" hidden="1">'Unit Mix (J)'!$AJ$22</definedName>
    <definedName name="SD_161x1_2935x1_2951x8_65_S_0" localSheetId="7" hidden="1">'Unit Mix (J)'!$AK$22</definedName>
    <definedName name="SD_161x1_2935x1_2951x8_66_S_0" localSheetId="7" hidden="1">'Unit Mix (J)'!$AC$22</definedName>
    <definedName name="SD_161x1_2935x1_2951x8_68_S_0" localSheetId="7" hidden="1">'Unit Mix (J)'!$Z$22</definedName>
    <definedName name="SD_161x1_2935x1_2951x8_73_S_0" localSheetId="7" hidden="1">'Unit Mix (J)'!$X$22</definedName>
    <definedName name="SD_161x1_2935x1_2951x8_75_S_0" localSheetId="7" hidden="1">'Unit Mix (J)'!$AA$22</definedName>
    <definedName name="SD_161x1_2935x1_2951x8_76_S_0" localSheetId="7" hidden="1">'Unit Mix (J)'!$AB$22</definedName>
    <definedName name="SD_161x1_2935x1_2951x8_77_S_0" localSheetId="7" hidden="1">'Unit Mix (J)'!$AD$22</definedName>
    <definedName name="SD_161x1_2935x1_2951x8_78_S_0" localSheetId="7" hidden="1">'Unit Mix (J)'!$AE$22</definedName>
    <definedName name="SD_161x1_2935x1_2951x8_79_S_0" localSheetId="7" hidden="1">'Unit Mix (J)'!$AF$22</definedName>
    <definedName name="SD_161x1_2935x1_2951x8_80_S_0" localSheetId="7" hidden="1">'Unit Mix (J)'!$AG$22</definedName>
    <definedName name="SD_161x1_2935x1_2951x8_81_S_0" localSheetId="7" hidden="1">'Unit Mix (J)'!$AH$22</definedName>
    <definedName name="SD_161x1_2935x1_2951x8_82_S_0" localSheetId="7" hidden="1">'Unit Mix (J)'!$AI$22</definedName>
    <definedName name="SD_161x1_2935x1_2951x8_83_S_0" localSheetId="7" hidden="1">'Unit Mix (J)'!$AL$22</definedName>
    <definedName name="SD_161x1_2935x1_2951x8_84_S_0" localSheetId="7" hidden="1">'Unit Mix (J)'!$AM$22</definedName>
    <definedName name="SD_161x1_2935x1_2951x8_91_G_1" localSheetId="7" hidden="1">'Unit Mix (J)'!$U$22</definedName>
    <definedName name="SD_161x1_2935x1_2951x8_91_S_1" localSheetId="7" hidden="1">'Unit Mix (J)'!$P$22</definedName>
    <definedName name="SD_161x1_2935x1_2951x9_109_B_1" localSheetId="7" hidden="1">'Unit Mix (J)'!$E$23</definedName>
    <definedName name="SD_161x1_2935x1_2951x9_52_B_0" localSheetId="7" hidden="1">'Unit Mix (J)'!$M$23</definedName>
    <definedName name="SD_161x1_2935x1_2951x9_53_B_0" localSheetId="7" hidden="1">'Unit Mix (J)'!$L$23</definedName>
    <definedName name="SD_161x1_2935x1_2951x9_54_S_0" localSheetId="7" hidden="1">'Unit Mix (J)'!$N$23</definedName>
    <definedName name="SD_161x1_2935x1_2951x9_61_S_0" localSheetId="7" hidden="1">'Unit Mix (J)'!$Y$23</definedName>
    <definedName name="SD_161x1_2935x1_2951x9_63_S_0" localSheetId="7" hidden="1">'Unit Mix (J)'!$AN$23</definedName>
    <definedName name="SD_161x1_2935x1_2951x9_64_S_0" localSheetId="7" hidden="1">'Unit Mix (J)'!$AJ$23</definedName>
    <definedName name="SD_161x1_2935x1_2951x9_65_S_0" localSheetId="7" hidden="1">'Unit Mix (J)'!$AK$23</definedName>
    <definedName name="SD_161x1_2935x1_2951x9_66_S_0" localSheetId="7" hidden="1">'Unit Mix (J)'!$AC$23</definedName>
    <definedName name="SD_161x1_2935x1_2951x9_68_S_0" localSheetId="7" hidden="1">'Unit Mix (J)'!$Z$23</definedName>
    <definedName name="SD_161x1_2935x1_2951x9_73_S_0" localSheetId="7" hidden="1">'Unit Mix (J)'!$X$23</definedName>
    <definedName name="SD_161x1_2935x1_2951x9_75_S_0" localSheetId="7" hidden="1">'Unit Mix (J)'!$AA$23</definedName>
    <definedName name="SD_161x1_2935x1_2951x9_76_S_0" localSheetId="7" hidden="1">'Unit Mix (J)'!$AB$23</definedName>
    <definedName name="SD_161x1_2935x1_2951x9_77_S_0" localSheetId="7" hidden="1">'Unit Mix (J)'!$AD$23</definedName>
    <definedName name="SD_161x1_2935x1_2951x9_78_S_0" localSheetId="7" hidden="1">'Unit Mix (J)'!$AE$23</definedName>
    <definedName name="SD_161x1_2935x1_2951x9_79_S_0" localSheetId="7" hidden="1">'Unit Mix (J)'!$AF$23</definedName>
    <definedName name="SD_161x1_2935x1_2951x9_80_S_0" localSheetId="7" hidden="1">'Unit Mix (J)'!$AG$23</definedName>
    <definedName name="SD_161x1_2935x1_2951x9_81_S_0" localSheetId="7" hidden="1">'Unit Mix (J)'!$AH$23</definedName>
    <definedName name="SD_161x1_2935x1_2951x9_82_S_0" localSheetId="7" hidden="1">'Unit Mix (J)'!$AI$23</definedName>
    <definedName name="SD_161x1_2935x1_2951x9_83_S_0" localSheetId="7" hidden="1">'Unit Mix (J)'!$AL$23</definedName>
    <definedName name="SD_161x1_2935x1_2951x9_84_S_0" localSheetId="7" hidden="1">'Unit Mix (J)'!$AM$23</definedName>
    <definedName name="SD_161x1_2935x1_2951x9_91_G_1" localSheetId="7" hidden="1">'Unit Mix (J)'!$U$23</definedName>
    <definedName name="SD_161x1_2935x1_2951x9_91_S_1" localSheetId="7" hidden="1">'Unit Mix (J)'!$P$23</definedName>
    <definedName name="SD_161x1_2935x1_39_S_0" localSheetId="1" hidden="1">'Project (A-C)'!$AB$95</definedName>
    <definedName name="SD_161x1_2935x1_41_S_0" localSheetId="1" hidden="1">'Project (A-C)'!$AB$98</definedName>
    <definedName name="SD_161x1_2935x1_48_S_0" localSheetId="1" hidden="1">'Project (A-C)'!$AB$99</definedName>
    <definedName name="SD_161x1_2935x1_49_S_0" localSheetId="1" hidden="1">'Project (A-C)'!$AB$104</definedName>
    <definedName name="SD_161x1_2935x1_51_S_0" localSheetId="1" hidden="1">'Project (A-C)'!$AB$102</definedName>
    <definedName name="SD_161x1_2935x1_52_S_0" localSheetId="1" hidden="1">'Project (A-C)'!$AB$103</definedName>
    <definedName name="SD_161x1_2935x1_54_S_0" localSheetId="1" hidden="1">'Project (A-C)'!$AB$96</definedName>
    <definedName name="SD_161x1_2935x1_56_S_0" localSheetId="1" hidden="1">'Project (A-C)'!$AB$97</definedName>
    <definedName name="SD_161x1_2935x1_58_S_0" localSheetId="1" hidden="1">'Project (A-C)'!$AB$100</definedName>
    <definedName name="SD_161x1_2935x1_60_S_0" localSheetId="1" hidden="1">'Project (A-C)'!$AB$101</definedName>
    <definedName name="SD_161x1_2935x1_62_S_0" localSheetId="1" hidden="1">'Project (A-C)'!$AB$105</definedName>
    <definedName name="SD_161x1_2935x1_64_S_0" localSheetId="1" hidden="1">'Project (A-C)'!$AB$106</definedName>
    <definedName name="SD_161x1_42_B_0" localSheetId="1" hidden="1">'Project (A-C)'!$H$42</definedName>
    <definedName name="SD_161x1_58_B_0" localSheetId="1" hidden="1">'Project (A-C)'!$H$41</definedName>
    <definedName name="SD_161x1_71_S_0" localSheetId="2" hidden="1">' Team (D-E)'!$F$12</definedName>
    <definedName name="SD_161x1_76_B_1" localSheetId="1" hidden="1">'Project (A-C)'!$L$11</definedName>
    <definedName name="SD_161x1_77_G_1" localSheetId="1" hidden="1">'Project (A-C)'!$X$63</definedName>
    <definedName name="SD_161x1_81_B_1" localSheetId="1" hidden="1">'Project (A-C)'!$L$9</definedName>
    <definedName name="SD_161x1_90_S_1" localSheetId="1" hidden="1">'Project (A-C)'!$X$52</definedName>
    <definedName name="SD_21_B_0" localSheetId="1" hidden="1">'Project (A-C)'!$G$5</definedName>
    <definedName name="SD_3946x1_104_B_0" localSheetId="1" hidden="1">'Project (A-C)'!$C$26</definedName>
    <definedName name="SD_3946x1_105_B_0" localSheetId="1" hidden="1">'Project (A-C)'!$C$28</definedName>
    <definedName name="SD_3946x1_106_B_0" localSheetId="1" hidden="1">'Project (A-C)'!$C$29</definedName>
    <definedName name="SD_3946x1_107_B_0" localSheetId="1" hidden="1">'Project (A-C)'!$H$34</definedName>
    <definedName name="SD_3946x1_108_B_0" localSheetId="1" hidden="1">'Project (A-C)'!$H$40</definedName>
    <definedName name="SD_3946x1_109_B_0" localSheetId="1" hidden="1">'Project (A-C)'!$H$43</definedName>
    <definedName name="SD_3946x1_116_S_0" localSheetId="2" hidden="1">' Team (D-E)'!$F$6</definedName>
    <definedName name="SD_3946x1_117_S_0" localSheetId="2" hidden="1">' Team (D-E)'!$F$8</definedName>
    <definedName name="SD_3946x1_118_S_0" localSheetId="2" hidden="1">' Team (D-E)'!$F$10</definedName>
    <definedName name="SD_3946x1_119_S_0" localSheetId="2" hidden="1">' Team (D-E)'!$I$10</definedName>
    <definedName name="SD_3946x1_121_B_0" localSheetId="2" hidden="1">' Team (D-E)'!$G$60</definedName>
    <definedName name="SD_3946x1_122_B_0" localSheetId="2" hidden="1">' Team (D-E)'!$G$50</definedName>
    <definedName name="SD_3946x1_123_S_0" localSheetId="2" hidden="1">' Team (D-E)'!$S$70</definedName>
    <definedName name="SD_3946x1_124_S_0" localSheetId="2" hidden="1">' Team (D-E)'!$S$80</definedName>
    <definedName name="SD_3946x1_125_S_0" localSheetId="2" hidden="1">' Team (D-E)'!$S$110</definedName>
    <definedName name="SD_3946x1_126_B_0" localSheetId="3" hidden="1">'Dev Budget (F)'!$D$16</definedName>
    <definedName name="SD_3946x1_127_B_0" localSheetId="3" hidden="1">'Dev Budget (F)'!$D$18</definedName>
    <definedName name="SD_3946x1_128_B_0" localSheetId="3" hidden="1">'Dev Budget (F)'!$D$39</definedName>
    <definedName name="SD_3946x1_129_B_0" localSheetId="3" hidden="1">'Dev Budget (F)'!$D$40</definedName>
    <definedName name="SD_3946x1_131_B_0" localSheetId="3" hidden="1">'Dev Budget (F)'!$D$51</definedName>
    <definedName name="SD_3946x1_132_B_0" localSheetId="3" hidden="1">'Dev Budget (F)'!$D$56</definedName>
    <definedName name="SD_3946x1_133_B_0" localSheetId="3" hidden="1">'Dev Budget (F)'!$D$57</definedName>
    <definedName name="SD_3946x1_134_B_0" localSheetId="3" hidden="1">'Dev Budget (F)'!$D$59</definedName>
    <definedName name="SD_3946x1_135_B_0" localSheetId="3" hidden="1">'Dev Budget (F)'!$D$60</definedName>
    <definedName name="SD_3946x1_136_B_0" localSheetId="3" hidden="1">'Dev Budget (F)'!$D$61</definedName>
    <definedName name="SD_3946x1_137_B_0" localSheetId="3" hidden="1">'Dev Budget (F)'!$D$63</definedName>
    <definedName name="SD_3946x1_138_B_0" localSheetId="3" hidden="1">'Dev Budget (F)'!$D$72</definedName>
    <definedName name="SD_3946x1_139_B_0" localSheetId="3" hidden="1">'Dev Budget (F)'!$D$74</definedName>
    <definedName name="SD_3946x1_140_B_0" localSheetId="3" hidden="1">'Dev Budget (F)'!$D$78</definedName>
    <definedName name="SD_3946x1_141_B_0" localSheetId="3" hidden="1">'Dev Budget (F)'!$D$79</definedName>
    <definedName name="SD_3946x1_142_B_0" localSheetId="3" hidden="1">'Dev Budget (F)'!$D$80</definedName>
    <definedName name="SD_3946x1_143_B_0" localSheetId="3" hidden="1">'Dev Budget (F)'!$D$81</definedName>
    <definedName name="SD_3946x1_145_B_0" localSheetId="3" hidden="1">'Dev Budget (F)'!$D$98</definedName>
    <definedName name="SD_3946x1_146_B_0" localSheetId="3" hidden="1">'Dev Budget (F)'!$D$109</definedName>
    <definedName name="SD_3946x1_147_B_0" localSheetId="3" hidden="1">'Dev Budget (F)'!$D$110</definedName>
    <definedName name="SD_3946x1_150_B_0" localSheetId="3" hidden="1">'Dev Budget (F)'!$D$117</definedName>
    <definedName name="SD_3946x1_151_B_0" localSheetId="3" hidden="1">'Dev Budget (F)'!$D$118</definedName>
    <definedName name="SD_3946x1_152_B_0" localSheetId="3" hidden="1">'Dev Budget (F)'!$D$122</definedName>
    <definedName name="SD_3946x1_153_B_0" localSheetId="3" hidden="1">'Dev Budget (F)'!$D$123</definedName>
    <definedName name="SD_3946x1_154_B_0" localSheetId="3" hidden="1">'Dev Budget (F)'!$D$131</definedName>
    <definedName name="SD_3946x1_155_B_0" localSheetId="3" hidden="1">'Dev Budget (F)'!$D$132</definedName>
    <definedName name="SD_3946x1_162_S_0" localSheetId="7" hidden="1">'Unit Mix (J)'!$G$45</definedName>
    <definedName name="SD_3946x1_163_S_0" localSheetId="7" hidden="1">'Unit Mix (J)'!$G$46</definedName>
    <definedName name="SD_3946x1_164_S_0" localSheetId="7" hidden="1">'Unit Mix (J)'!$G$47</definedName>
    <definedName name="SD_3946x1_165_S_0" localSheetId="7" hidden="1">'Unit Mix (J)'!$G$48</definedName>
    <definedName name="SD_3946x1_166_S_0" localSheetId="7" hidden="1">'Unit Mix (J)'!$G$49</definedName>
    <definedName name="SD_3946x1_167_S_0" localSheetId="7" hidden="1">'Unit Mix (J)'!$G$50</definedName>
    <definedName name="SD_3946x1_168_S_0" localSheetId="7" hidden="1">'Unit Mix (J)'!$G$51</definedName>
    <definedName name="SD_3946x1_169_S_0" localSheetId="7" hidden="1">'Unit Mix (J)'!$G$55</definedName>
    <definedName name="SD_3946x1_170_S_0" localSheetId="7" hidden="1">'Unit Mix (J)'!$G$56</definedName>
    <definedName name="SD_3946x1_171_S_0" localSheetId="7" hidden="1">'Unit Mix (J)'!$G$57</definedName>
    <definedName name="SD_3946x1_172_S_0" localSheetId="7" hidden="1">'Unit Mix (J)'!$G$58</definedName>
    <definedName name="SD_3946x1_173_S_0" localSheetId="7" hidden="1">'Unit Mix (J)'!$G$59</definedName>
    <definedName name="SD_3946x1_174_S_0" localSheetId="7" hidden="1">'Unit Mix (J)'!$G$60</definedName>
    <definedName name="SD_3946x1_183_B_0" localSheetId="9" hidden="1">'Operating Expenses (L)'!$B$6</definedName>
    <definedName name="SD_3946x1_184_B_0" localSheetId="9" hidden="1">'Operating Expenses (L)'!$B$7</definedName>
    <definedName name="SD_3946x1_185_B_0" localSheetId="9" hidden="1">'Operating Expenses (L)'!$B$8</definedName>
    <definedName name="SD_3946x1_186_B_0" localSheetId="9" hidden="1">'Operating Expenses (L)'!$B$9</definedName>
    <definedName name="SD_3946x1_187_B_0" localSheetId="9" hidden="1">'Operating Expenses (L)'!$B$10</definedName>
    <definedName name="SD_3946x1_188_B_0" localSheetId="9" hidden="1">'Operating Expenses (L)'!$B$11</definedName>
    <definedName name="SD_3946x1_189_B_0" localSheetId="9" hidden="1">'Operating Expenses (L)'!$B$12</definedName>
    <definedName name="SD_3946x1_190_B_0" localSheetId="9" hidden="1">'Operating Expenses (L)'!$B$13</definedName>
    <definedName name="SD_3946x1_191_B_0" localSheetId="9" hidden="1">'Operating Expenses (L)'!$B$14</definedName>
    <definedName name="SD_3946x1_192_B_0" localSheetId="9" hidden="1">'Operating Expenses (L)'!$B$16</definedName>
    <definedName name="SD_3946x1_193_B_0" localSheetId="9" hidden="1">'Operating Expenses (L)'!$B$17</definedName>
    <definedName name="SD_3946x1_194_B_0" localSheetId="9" hidden="1">'Operating Expenses (L)'!$B$18</definedName>
    <definedName name="SD_3946x1_195_B_0" localSheetId="9" hidden="1">'Operating Expenses (L)'!$F$6</definedName>
    <definedName name="SD_3946x1_196_B_0" localSheetId="9" hidden="1">'Operating Expenses (L)'!$F$7</definedName>
    <definedName name="SD_3946x1_197_B_0" localSheetId="9" hidden="1">'Operating Expenses (L)'!$F$8</definedName>
    <definedName name="SD_3946x1_198_B_0" localSheetId="9" hidden="1">'Operating Expenses (L)'!$F$9</definedName>
    <definedName name="SD_3946x1_199_B_0" localSheetId="9" hidden="1">'Operating Expenses (L)'!$F$10</definedName>
    <definedName name="SD_3946x1_200_B_0" localSheetId="9" hidden="1">'Operating Expenses (L)'!$F$11</definedName>
    <definedName name="SD_3946x1_201_B_0" localSheetId="9" hidden="1">'Operating Expenses (L)'!$F$12</definedName>
    <definedName name="SD_3946x1_202_B_0" localSheetId="9" hidden="1">'Operating Expenses (L)'!$F$13</definedName>
    <definedName name="SD_3946x1_203_B_0" localSheetId="9" hidden="1">'Operating Expenses (L)'!$F$14</definedName>
    <definedName name="SD_3946x1_204_B_0" localSheetId="9" hidden="1">'Operating Expenses (L)'!$F$15</definedName>
    <definedName name="SD_3946x1_205_B_0" localSheetId="9" hidden="1">'Operating Expenses (L)'!$F$16</definedName>
    <definedName name="SD_3946x1_207_B_0" localSheetId="9" hidden="1">'Operating Expenses (L)'!$B$24</definedName>
    <definedName name="SD_3946x1_208_B_0" localSheetId="9" hidden="1">'Operating Expenses (L)'!$B$25</definedName>
    <definedName name="SD_3946x1_209_B_0" localSheetId="9" hidden="1">'Operating Expenses (L)'!$B$26</definedName>
    <definedName name="SD_3946x1_210_B_0" localSheetId="9" hidden="1">'Operating Expenses (L)'!$B$27</definedName>
    <definedName name="SD_3946x1_211_B_0" localSheetId="9" hidden="1">'Operating Expenses (L)'!$B$28</definedName>
    <definedName name="SD_3946x1_212_B_0" localSheetId="9" hidden="1">'Operating Expenses (L)'!$B$29</definedName>
    <definedName name="SD_3946x1_213_B_0" localSheetId="9" hidden="1">'Operating Expenses (L)'!$B$30</definedName>
    <definedName name="SD_3946x1_214_B_0" localSheetId="9" hidden="1">'Operating Expenses (L)'!$B$31</definedName>
    <definedName name="SD_3946x1_215_B_0" localSheetId="9" hidden="1">'Operating Expenses (L)'!$B$32</definedName>
    <definedName name="SD_3946x1_216_B_0" localSheetId="9" hidden="1">'Operating Expenses (L)'!$B$33</definedName>
    <definedName name="SD_3946x1_217_B_0" localSheetId="9" hidden="1">'Operating Expenses (L)'!$B$34</definedName>
    <definedName name="SD_3946x1_218_B_0" localSheetId="9" hidden="1">'Operating Expenses (L)'!$B$35</definedName>
    <definedName name="SD_3946x1_219_B_0" localSheetId="9" hidden="1">'Operating Expenses (L)'!$F$24</definedName>
    <definedName name="SD_3946x1_220_B_0" localSheetId="9" hidden="1">'Operating Expenses (L)'!$F$25</definedName>
    <definedName name="SD_3946x1_221_B_0" localSheetId="9" hidden="1">'Operating Expenses (L)'!$F$26</definedName>
    <definedName name="SD_3946x1_222_B_0" localSheetId="9" hidden="1">'Operating Expenses (L)'!$F$27</definedName>
    <definedName name="SD_3946x1_223_B_0" localSheetId="9" hidden="1">'Operating Expenses (L)'!$F$28</definedName>
    <definedName name="SD_3946x1_224_B_0" localSheetId="9" hidden="1">'Operating Expenses (L)'!$F$29</definedName>
    <definedName name="SD_3946x1_225_B_0" localSheetId="9" hidden="1">'Operating Expenses (L)'!$F$30</definedName>
    <definedName name="SD_3946x1_235_B_0" localSheetId="1" hidden="1">'Project (A-C)'!$X$84</definedName>
    <definedName name="SD_3946x1_239_S_0" localSheetId="2" hidden="1">' Team (D-E)'!$F$40</definedName>
    <definedName name="SD_3946x1_240_S_0" localSheetId="2" hidden="1">' Team (D-E)'!$F$42</definedName>
    <definedName name="SD_3946x1_293_G_0" localSheetId="1" hidden="1">'Project (A-C)'!$X$46</definedName>
    <definedName name="SD_3946x1_297_S_0" localSheetId="1" hidden="1">'Project (A-C)'!$G$13</definedName>
    <definedName name="SD_3946x1_309_S_0" localSheetId="1" hidden="1">'Project (A-C)'!$X$47</definedName>
    <definedName name="SD_3946x1_324_B_0" localSheetId="3" hidden="1">'Dev Budget (F)'!$D$121</definedName>
    <definedName name="SD_3946x1_325_B_0" localSheetId="3" hidden="1">'Dev Budget (F)'!$D$119</definedName>
    <definedName name="SD_3946x1_327_B_0" localSheetId="9" hidden="1">'Operating Expenses (L)'!$B$15</definedName>
    <definedName name="SD_3946x1_329_B_0" localSheetId="3" hidden="1">'Dev Budget (F)'!$D$89</definedName>
    <definedName name="SD_3946x1_332_S_0" localSheetId="2" hidden="1">' Team (D-E)'!$K$10</definedName>
    <definedName name="SD_3946x1_341_S_0" localSheetId="7" hidden="1">'Unit Mix (J)'!$G$44</definedName>
    <definedName name="SD_3946x1_342_S_0" localSheetId="7" hidden="1">'Unit Mix (J)'!$G$53</definedName>
    <definedName name="SD_3946x1_481_B_0" localSheetId="1" hidden="1">'Project (A-C)'!$G$134</definedName>
    <definedName name="SD_3946x1_483_B_0" localSheetId="1" hidden="1">'Project (A-C)'!$R$21</definedName>
    <definedName name="SD_3946x1_484_B_0" localSheetId="1" hidden="1">'Project (A-C)'!$C$30</definedName>
    <definedName name="SD_3946x1_485_S_0" localSheetId="1" hidden="1">'Project (A-C)'!$X$73</definedName>
    <definedName name="SD_3946x1_489_S_0" localSheetId="1" hidden="1">'Project (A-C)'!$X$66</definedName>
    <definedName name="SD_3946x1_490_S_0" localSheetId="1" hidden="1">'Project (A-C)'!$X$67</definedName>
    <definedName name="SD_3946x1_491_B_0" localSheetId="2" hidden="1">' Team (D-E)'!$F$46</definedName>
    <definedName name="SD_3946x1_492_B_0" localSheetId="2" hidden="1">' Team (D-E)'!$I$46</definedName>
    <definedName name="SD_3946x1_493_B_0" localSheetId="2" hidden="1">' Team (D-E)'!$F$44</definedName>
    <definedName name="SD_3946x1_494_B_0" localSheetId="3" hidden="1">'Dev Budget (F)'!$D$100</definedName>
    <definedName name="SD_3946x1_495_B_0" localSheetId="3" hidden="1">'Dev Budget (F)'!$D$102</definedName>
    <definedName name="SD_3946x1_496_B_0" localSheetId="3" hidden="1">'Dev Budget (F)'!$D$103</definedName>
    <definedName name="SD_3946x1_497_B_0" localSheetId="3" hidden="1">'Dev Budget (F)'!$D$104</definedName>
    <definedName name="SD_3946x1_498_B_0" localSheetId="3" hidden="1">'Dev Budget (F)'!$C$102</definedName>
    <definedName name="SD_3946x1_499_B_0" localSheetId="3" hidden="1">'Dev Budget (F)'!$C$103</definedName>
    <definedName name="SD_3946x1_500_B_0" localSheetId="3" hidden="1">'Dev Budget (F)'!$C$104</definedName>
    <definedName name="SD_3946x1_504_B_0" localSheetId="3" hidden="1">'Dev Budget (F)'!$C$131</definedName>
    <definedName name="SD_3946x1_505_B_0" localSheetId="3" hidden="1">'Dev Budget (F)'!$C$132</definedName>
    <definedName name="SD_3946x1_506_B_0" localSheetId="9" hidden="1">'Operating Expenses (L)'!$A$16</definedName>
    <definedName name="SD_3946x1_507_B_0" localSheetId="9" hidden="1">'Operating Expenses (L)'!$A$17</definedName>
    <definedName name="SD_3946x1_508_B_0" localSheetId="9" hidden="1">'Operating Expenses (L)'!$A$18</definedName>
    <definedName name="SD_3946x1_509_B_0" localSheetId="9" hidden="1">'Operating Expenses (L)'!$E$29</definedName>
    <definedName name="SD_3946x1_510_B_0" localSheetId="9" hidden="1">'Operating Expenses (L)'!$E$30</definedName>
    <definedName name="SD_3946x1_511_B_0" localSheetId="9" hidden="1">'Operating Expenses (L)'!$E$12</definedName>
    <definedName name="SD_3946x1_512_B_0" localSheetId="9" hidden="1">'Operating Expenses (L)'!$E$13</definedName>
    <definedName name="SD_3946x1_513_B_0" localSheetId="9" hidden="1">'Operating Expenses (L)'!$E$14</definedName>
    <definedName name="SD_3946x1_514_B_0" localSheetId="9" hidden="1">'Operating Expenses (L)'!$E$15</definedName>
    <definedName name="SD_3946x1_515_B_0" localSheetId="9" hidden="1">'Operating Expenses (L)'!$E$16</definedName>
    <definedName name="SD_3946x1_516_B_0" localSheetId="9" hidden="1">'Operating Expenses (L)'!$A$35</definedName>
    <definedName name="SD_3946x1_517_B_0" localSheetId="9" hidden="1">'Operating Expenses (L)'!$E$17</definedName>
    <definedName name="SD_3946x1_519_B_0" localSheetId="3" hidden="1">'Dev Budget (F)'!$D$23</definedName>
    <definedName name="SD_3946x1_520_B_0" localSheetId="3" hidden="1">'Dev Budget (F)'!$D$58</definedName>
    <definedName name="SD_3946x1_563_B_0" localSheetId="3" hidden="1">'Dev Budget (F)'!$D$96</definedName>
    <definedName name="SD_3946x1_564_B_0" localSheetId="3" hidden="1">'Dev Budget (F)'!$D$120</definedName>
    <definedName name="SD_3946x1_565_B_0" localSheetId="3" hidden="1">'Dev Budget (F)'!$D$130</definedName>
    <definedName name="SD_3946x1_566_B_0" localSheetId="3" hidden="1">'Dev Budget (F)'!$D$41</definedName>
    <definedName name="SD_4270x1_4371x1_134_G_0" localSheetId="1" hidden="1">'Project (A-C)'!$X$13</definedName>
    <definedName name="SD_4270x1_4371x1_209_G_0" localSheetId="1" hidden="1">'Project (A-C)'!$X$72</definedName>
    <definedName name="SD_4270x1_4371x1_291_G_0" localSheetId="2" hidden="1">' Team (D-E)'!$G$90</definedName>
    <definedName name="SD_4270x1_4371x1_364_G_0" localSheetId="2" hidden="1">' Team (D-E)'!$S$6</definedName>
    <definedName name="SD_4270x1_4371x1_365_G_0" localSheetId="2" hidden="1">' Team (D-E)'!$S$12</definedName>
    <definedName name="SD_4270x1_4371x1_367_G_0" localSheetId="2" hidden="1">' Team (D-E)'!$W$12</definedName>
    <definedName name="SD_4270x1_4371x1_368_G_0" localSheetId="2" hidden="1">' Team (D-E)'!$S$8</definedName>
    <definedName name="SD_4270x1_4371x1_369_G_0" localSheetId="2" hidden="1">' Team (D-E)'!$S$10</definedName>
    <definedName name="SD_4270x1_4371x1_370_G_1" localSheetId="2" hidden="1">' Team (D-E)'!$W$10</definedName>
    <definedName name="SD_4270x1_4371x1_371_G_0" localSheetId="2" hidden="1">' Team (D-E)'!$Z$10</definedName>
    <definedName name="SD_4270x1_4371x1_372_G_0" localSheetId="2" hidden="1">' Team (D-E)'!$S$14</definedName>
    <definedName name="SD_4270x1_4371x1_374_G_0" localSheetId="2" hidden="1">' Team (D-E)'!$W$14</definedName>
    <definedName name="SD_4270x1_4371x1_375_G_0" localSheetId="2" hidden="1">' Team (D-E)'!$F$86</definedName>
    <definedName name="SD_4270x1_4371x1_376_G_0" localSheetId="2" hidden="1">' Team (D-E)'!$G$80</definedName>
    <definedName name="SD_4270x1_4371x1_381_G_0" localSheetId="2" hidden="1">' Team (D-E)'!$F$116</definedName>
    <definedName name="SD_4270x1_4371x1_382_G_0" localSheetId="2" hidden="1">' Team (D-E)'!$G$110</definedName>
    <definedName name="SD_4270x1_4371x1_384_G_0" localSheetId="2" hidden="1">' Team (D-E)'!$F$76</definedName>
    <definedName name="SD_4270x1_4371x1_385_G_0" localSheetId="2" hidden="1">' Team (D-E)'!$G$70</definedName>
    <definedName name="SD_4270x1_4371x1_387_G_0" localSheetId="2" hidden="1">' Team (D-E)'!$F$126</definedName>
    <definedName name="SD_4270x1_4371x1_388_G_0" localSheetId="2" hidden="1">' Team (D-E)'!$G$120</definedName>
    <definedName name="SD_4270x1_4371x1_5315x1_366_G_0" localSheetId="1" hidden="1">'Project (A-C)'!$X$54</definedName>
    <definedName name="SD_4270x1_4371x1_5315x1_367_G_0" localSheetId="1" hidden="1">'Project (A-C)'!$X$53</definedName>
    <definedName name="SD_4270x1_4371x1_5315x1_375_G_0" localSheetId="1" hidden="1">'Project (A-C)'!$Z$98</definedName>
    <definedName name="SD_4270x1_4371x1_5315x1_376_G_0" localSheetId="1" hidden="1">'Project (A-C)'!$Z$100</definedName>
    <definedName name="SD_4270x1_4371x1_5315x1_378_G_0" localSheetId="1" hidden="1">'Project (A-C)'!$Z$102</definedName>
    <definedName name="SD_4270x1_4371x1_5315x1_381_G_0" localSheetId="1" hidden="1">'Project (A-C)'!$Z$96</definedName>
    <definedName name="SD_4270x1_4371x1_5315x1_385_G_0" localSheetId="1" hidden="1">'Project (A-C)'!$Z$99</definedName>
    <definedName name="SD_4270x1_4371x1_5315x1_387_G_0" localSheetId="1" hidden="1">'Project (A-C)'!$Z$97</definedName>
    <definedName name="SD_4270x1_4371x1_5315x1_390_G_0" localSheetId="1" hidden="1">'Project (A-C)'!$Z$104</definedName>
    <definedName name="SD_4270x1_4371x1_5315x1_391_G_0" localSheetId="1" hidden="1">'Project (A-C)'!$X$95</definedName>
    <definedName name="SD_4270x1_4371x1_5315x1_392_G_0" localSheetId="1" hidden="1">'Project (A-C)'!$X$99</definedName>
    <definedName name="SD_4270x1_4371x1_5315x1_394_G_0" localSheetId="1" hidden="1">'Project (A-C)'!$X$98</definedName>
    <definedName name="SD_4270x1_4371x1_5315x1_396_G_0" localSheetId="1" hidden="1">'Project (A-C)'!$X$96</definedName>
    <definedName name="SD_4270x1_4371x1_5315x1_401_G_0" localSheetId="1" hidden="1">'Project (A-C)'!$X$101</definedName>
    <definedName name="SD_4270x1_4371x1_5315x1_402_G_0" localSheetId="1" hidden="1">'Project (A-C)'!$X$102</definedName>
    <definedName name="SD_4270x1_4371x1_5315x1_403_G_0" localSheetId="1" hidden="1">'Project (A-C)'!$X$104</definedName>
    <definedName name="SD_4270x1_4371x1_5315x1_404_G_0" localSheetId="1" hidden="1">'Project (A-C)'!$X$103</definedName>
    <definedName name="SD_4270x1_4371x1_5315x1_412_G_0" localSheetId="1" hidden="1">'Project (A-C)'!$X$83</definedName>
    <definedName name="SD_4270x1_4371x1_5315x1_419_G_0" localSheetId="1" hidden="1">'Project (A-C)'!$X$105</definedName>
    <definedName name="SD_4270x1_4371x1_5315x1_431_G_0" localSheetId="1" hidden="1">'Project (A-C)'!$X$69</definedName>
    <definedName name="SD_4270x1_4371x1_5315x1_432_G_0" localSheetId="1" hidden="1">'Project (A-C)'!$X$68</definedName>
    <definedName name="SD_4270x1_4371x1_5315x1_449_G_0" localSheetId="1" hidden="1">'Project (A-C)'!$Z$103</definedName>
    <definedName name="SD_4270x1_4371x1_5315x1_451_G_0" localSheetId="1" hidden="1">'Project (A-C)'!$X$106</definedName>
    <definedName name="SD_4270x1_4371x1_5315x1_452_G_0" localSheetId="1" hidden="1">'Project (A-C)'!$X$97</definedName>
    <definedName name="SD_4270x1_4371x1_5315x1_453_G_0" localSheetId="1" hidden="1">'Project (A-C)'!$X$79</definedName>
    <definedName name="SD_4270x1_4371x1_5315x1_454_G_0" localSheetId="1" hidden="1">'Project (A-C)'!$X$81</definedName>
    <definedName name="SD_4270x1_4371x1_5315x1_455_G_0" localSheetId="1" hidden="1">'Project (A-C)'!$X$82</definedName>
    <definedName name="SD_4270x1_4371x1_5315x1_456_G_0" localSheetId="1" hidden="1">'Project (A-C)'!$X$80</definedName>
    <definedName name="SD_43_B_0" localSheetId="2" hidden="1">' Team (D-E)'!$C$26</definedName>
    <definedName name="SD_75_G_0" localSheetId="1" hidden="1">'Project (A-C)'!$X$36</definedName>
    <definedName name="SD_75_S_0" localSheetId="1" hidden="1">'Project (A-C)'!$X$37</definedName>
    <definedName name="SD_78_B_0" localSheetId="1" hidden="1">'Project (A-C)'!$C$27</definedName>
    <definedName name="SD_81_B_0" localSheetId="1" hidden="1">'Project (A-C)'!$G$15</definedName>
    <definedName name="SD_81x1_100_B_0" localSheetId="3" hidden="1">'Dev Budget (F)'!$D$64</definedName>
    <definedName name="SD_81x1_101_B_0" localSheetId="3" hidden="1">'Dev Budget (F)'!$C$64</definedName>
    <definedName name="SD_81x1_102_B_0" localSheetId="3" hidden="1">'Dev Budget (F)'!$D$65</definedName>
    <definedName name="SD_81x1_103_B_0" localSheetId="3" hidden="1">'Dev Budget (F)'!$C$65</definedName>
    <definedName name="SD_81x1_104_B_0" localSheetId="3" hidden="1">'Dev Budget (F)'!$D$66</definedName>
    <definedName name="SD_81x1_105_B_0" localSheetId="3" hidden="1">'Dev Budget (F)'!$C$66</definedName>
    <definedName name="SD_81x1_106_B_0" localSheetId="3" hidden="1">'Dev Budget (F)'!$D$82</definedName>
    <definedName name="SD_81x1_107_B_0" localSheetId="3" hidden="1">'Dev Budget (F)'!$C$82</definedName>
    <definedName name="SD_81x1_108_B_0" localSheetId="3" hidden="1">'Dev Budget (F)'!$D$83</definedName>
    <definedName name="SD_81x1_109_B_0" localSheetId="3" hidden="1">'Dev Budget (F)'!$C$83</definedName>
    <definedName name="SD_81x1_110_B_0" localSheetId="3" hidden="1">'Dev Budget (F)'!$D$84</definedName>
    <definedName name="SD_81x1_111_B_0" localSheetId="3" hidden="1">'Dev Budget (F)'!$C$84</definedName>
    <definedName name="SD_81x1_112_B_0" localSheetId="3" hidden="1">'Dev Budget (F)'!$D$111</definedName>
    <definedName name="SD_81x1_113_B_0" localSheetId="3" hidden="1">'Dev Budget (F)'!$C$111</definedName>
    <definedName name="SD_81x1_114_B_0" localSheetId="3" hidden="1">'Dev Budget (F)'!$D$112</definedName>
    <definedName name="SD_81x1_115_B_0" localSheetId="3" hidden="1">'Dev Budget (F)'!$C$112</definedName>
    <definedName name="SD_81x1_116_B_0" localSheetId="3" hidden="1">'Dev Budget (F)'!$D$113</definedName>
    <definedName name="SD_81x1_117_B_0" localSheetId="3" hidden="1">'Dev Budget (F)'!$C$113</definedName>
    <definedName name="SD_81x1_12_B_0" localSheetId="3" hidden="1">'Dev Budget (F)'!$D$73</definedName>
    <definedName name="SD_81x1_123_B_0" localSheetId="3" hidden="1">'Dev Budget (F)'!$D$128</definedName>
    <definedName name="SD_81x1_124_B_0" localSheetId="3" hidden="1">'Dev Budget (F)'!$D$129</definedName>
    <definedName name="SD_81x1_127_B_0" localSheetId="3" hidden="1">'Dev Budget (F)'!$D$90</definedName>
    <definedName name="SD_81x1_128_B_0" localSheetId="3" hidden="1">'Dev Budget (F)'!$D$38</definedName>
    <definedName name="SD_81x1_129_B_0" localSheetId="3" hidden="1">'Dev Budget (F)'!$D$54</definedName>
    <definedName name="SD_81x1_130_B_0" localSheetId="3" hidden="1">'Dev Budget (F)'!$D$95</definedName>
    <definedName name="SD_81x1_132_B_0" localSheetId="3" hidden="1">'Dev Budget (F)'!$D$62</definedName>
    <definedName name="SD_81x1_133_B_0" localSheetId="3" hidden="1">'Dev Budget (F)'!$D$99</definedName>
    <definedName name="SD_81x1_134_B_0" localSheetId="3" hidden="1">'Dev Budget (F)'!$D$76</definedName>
    <definedName name="SD_81x1_17_B_0" localSheetId="3" hidden="1">'Dev Budget (F)'!$D$6</definedName>
    <definedName name="SD_81x1_23_B_0" localSheetId="3" hidden="1">'Dev Budget (F)'!$D$37</definedName>
    <definedName name="SD_81x1_26_B_0" localSheetId="3" hidden="1">'Dev Budget (F)'!$D$19</definedName>
    <definedName name="SD_81x1_31_B_0" localSheetId="3" hidden="1">'Dev Budget (F)'!$D$11</definedName>
    <definedName name="SD_81x1_33_B_0" localSheetId="3" hidden="1">'Dev Budget (F)'!$D$26</definedName>
    <definedName name="SD_81x1_34_B_0" localSheetId="3" hidden="1">'Dev Budget (F)'!$C$26</definedName>
    <definedName name="SD_81x1_35_B_0" localSheetId="3" hidden="1">'Dev Budget (F)'!$D$27</definedName>
    <definedName name="SD_81x1_36_B_0" localSheetId="3" hidden="1">'Dev Budget (F)'!$C$27</definedName>
    <definedName name="SD_81x1_37_B_0" localSheetId="3" hidden="1">'Dev Budget (F)'!$D$28</definedName>
    <definedName name="SD_81x1_38_B_0" localSheetId="3" hidden="1">'Dev Budget (F)'!$C$28</definedName>
    <definedName name="SD_81x1_39_B_0" localSheetId="3" hidden="1">'Dev Budget (F)'!$D$43</definedName>
    <definedName name="SD_81x1_40_B_0" localSheetId="3" hidden="1">'Dev Budget (F)'!$C$43</definedName>
    <definedName name="SD_81x1_41_B_0" localSheetId="3" hidden="1">'Dev Budget (F)'!$D$44</definedName>
    <definedName name="SD_81x1_42_B_0" localSheetId="3" hidden="1">'Dev Budget (F)'!$C$44</definedName>
    <definedName name="SD_81x1_43_B_0" localSheetId="3" hidden="1">'Dev Budget (F)'!$D$20</definedName>
    <definedName name="SD_81x1_47_B_0" localSheetId="3" hidden="1">'Dev Budget (F)'!$D$21</definedName>
    <definedName name="SD_81x1_54_B_0" localSheetId="3" hidden="1">'Dev Budget (F)'!$D$94</definedName>
    <definedName name="SD_81x1_55_B_0" localSheetId="3" hidden="1">'Dev Budget (F)'!$D$10</definedName>
    <definedName name="SD_81x1_58_B_0" localSheetId="3" hidden="1">'Dev Budget (F)'!$D$24</definedName>
    <definedName name="SD_81x1_60_B_0" localSheetId="3" hidden="1">'Dev Budget (F)'!$D$15</definedName>
    <definedName name="SD_81x1_64_B_0" localSheetId="3" hidden="1">'Dev Budget (F)'!$D$42</definedName>
    <definedName name="SD_81x1_65_B_0" localSheetId="3" hidden="1">'Dev Budget (F)'!$D$5</definedName>
    <definedName name="SD_81x1_66_B_0" localSheetId="3" hidden="1">'Dev Budget (F)'!$D$91</definedName>
    <definedName name="SD_81x1_7_B_0" localSheetId="3" hidden="1">'Dev Budget (F)'!$D$17</definedName>
    <definedName name="SD_81x1_70_B_0" localSheetId="3" hidden="1">'Dev Budget (F)'!$D$25</definedName>
    <definedName name="SD_81x1_71_B_0" localSheetId="3" hidden="1">'Dev Budget (F)'!$D$97</definedName>
    <definedName name="SD_81x1_72_B_0" localSheetId="3" hidden="1">'Dev Budget (F)'!$D$52</definedName>
    <definedName name="SD_81x1_73_B_0" localSheetId="3" hidden="1">'Dev Budget (F)'!$D$33</definedName>
    <definedName name="SD_81x1_74_B_0" localSheetId="3" hidden="1">'Dev Budget (F)'!$D$22</definedName>
    <definedName name="SD_81x1_75_B_0" localSheetId="3" hidden="1">'Dev Budget (F)'!$D$101</definedName>
    <definedName name="SD_81x1_76_B_0" localSheetId="3" hidden="1">'Dev Budget (F)'!$D$32</definedName>
    <definedName name="SD_81x1_77_B_0" localSheetId="3" hidden="1">'Dev Budget (F)'!$D$36</definedName>
    <definedName name="SD_81x1_80_B_0" localSheetId="3" hidden="1">'Dev Budget (F)'!$D$93</definedName>
    <definedName name="SD_81x1_85_B_0" localSheetId="3" hidden="1">'Dev Budget (F)'!$D$35</definedName>
    <definedName name="SD_81x1_86_B_0" localSheetId="3" hidden="1">'Dev Budget (F)'!$D$49</definedName>
    <definedName name="SD_81x1_87_B_0" localSheetId="3" hidden="1">'Dev Budget (F)'!$D$50</definedName>
    <definedName name="SD_81x1_89_B_0" localSheetId="3" hidden="1">'Dev Budget (F)'!$D$4</definedName>
    <definedName name="SD_81x1_90_B_0" localSheetId="3" hidden="1">'Dev Budget (F)'!$D$77</definedName>
    <definedName name="SD_81x1_91_B_0" localSheetId="3" hidden="1">'Dev Budget (F)'!$D$75</definedName>
    <definedName name="SD_81x1_92_B_0" localSheetId="3" hidden="1">'Dev Budget (F)'!$D$53</definedName>
    <definedName name="SD_81x1_93_B_0" localSheetId="3" hidden="1">'Dev Budget (F)'!$D$92</definedName>
    <definedName name="SD_81x1_94_B_0" localSheetId="3" hidden="1">'Dev Budget (F)'!$D$88</definedName>
    <definedName name="SD_81x1_96_B_0" localSheetId="3" hidden="1">'Dev Budget (F)'!$D$127</definedName>
    <definedName name="SD_81x1_97_B_0" localSheetId="3" hidden="1">'Dev Budget (F)'!$D$55</definedName>
    <definedName name="SD_81x1_98_B_0" localSheetId="3" hidden="1">'Dev Budget (F)'!$D$34</definedName>
    <definedName name="SD_81x1_99_B_0" localSheetId="3" hidden="1">'Dev Budget (F)'!$D$108</definedName>
    <definedName name="SD_83_S_0" localSheetId="2" hidden="1">' Team (D-E)'!$S$90</definedName>
    <definedName name="SD_D_PL_DEVDealType" hidden="1">SD_Dropdowns!$EI$2:$EJ$9</definedName>
    <definedName name="SD_D_PL_DEVDealType_Name" hidden="1">SD_Dropdowns!$EI$2:$EI$9</definedName>
    <definedName name="SD_D_PL_DEVDealType_Value" hidden="1">SD_Dropdowns!$EJ$2:$EJ$9</definedName>
    <definedName name="SD_D_PL_IncomeTarget" hidden="1">SD_Dropdowns!$AW$2:$AX$8</definedName>
    <definedName name="SD_D_PL_IncomeTarget_Name" hidden="1">SD_Dropdowns!$AW$2:$AW$8</definedName>
    <definedName name="SD_D_PL_IncomeTarget_Value" hidden="1">SD_Dropdowns!$AX$2:$AX$8</definedName>
    <definedName name="SD_D_PL_Jurisdiction" hidden="1">SD_Dropdowns!$GO$2:$GP$66</definedName>
    <definedName name="SD_D_PL_Jurisdiction_Name" hidden="1">SD_Dropdowns!$GO$2:$GO$66</definedName>
    <definedName name="SD_D_PL_Jurisdiction_Value" hidden="1">SD_Dropdowns!$GP$2:$GP$66</definedName>
    <definedName name="SD_D_PL_ProcessType" hidden="1">SD_Dropdowns!$AY$2:$AZ$4</definedName>
    <definedName name="SD_D_PL_ProcessType_Name" hidden="1">SD_Dropdowns!$AY$2:$AY$4</definedName>
    <definedName name="SD_D_PL_ProcessType_Value" hidden="1">SD_Dropdowns!$AZ$2:$AZ$4</definedName>
    <definedName name="SD_D_PL_PropertyType" hidden="1">SD_Dropdowns!$GM$2:$GN$11</definedName>
    <definedName name="SD_D_PL_PropertyType_Name" hidden="1">SD_Dropdowns!$GM$2:$GM$11</definedName>
    <definedName name="SD_D_PL_PropertyType_Value" hidden="1">SD_Dropdowns!$GN$2:$GN$11</definedName>
    <definedName name="SD_D_PL_RestrictionType" hidden="1">SD_Dropdowns!$AQ$2:$AR$5</definedName>
    <definedName name="SD_D_PL_RestrictionType_Name" hidden="1">SD_Dropdowns!$AQ$2:$AQ$5</definedName>
    <definedName name="SD_D_PL_RestrictionType_Value" hidden="1">SD_Dropdowns!$AR$2:$AR$5</definedName>
    <definedName name="SD_D_PL_State" hidden="1">SD_Dropdowns!$GK$2:$GL$53</definedName>
    <definedName name="SD_D_PL_State_Name" hidden="1">SD_Dropdowns!$GK$2:$GK$53</definedName>
    <definedName name="SD_D_PL_State_Value" hidden="1">SD_Dropdowns!$GL$2:$GL$53</definedName>
    <definedName name="SD_D_PL_StrategicQualifierType" hidden="1">SD_Dropdowns!$GQ$2:$GR$4</definedName>
    <definedName name="SD_D_PL_StrategicQualifierType_Name" hidden="1">SD_Dropdowns!$GQ$2:$GQ$4</definedName>
    <definedName name="SD_D_PL_StrategicQualifierType_Value" hidden="1">SD_Dropdowns!$GR$2:$GR$4</definedName>
    <definedName name="SD_D_PL_TCUnitMixType" hidden="1">SD_Dropdowns!$AU$2:$AV$18</definedName>
    <definedName name="SD_D_PL_TCUnitMixType_Name" hidden="1">SD_Dropdowns!$AU$2:$AU$18</definedName>
    <definedName name="SD_D_PL_TCUnitMixType_Value" hidden="1">SD_Dropdowns!$AV$2:$AV$18</definedName>
    <definedName name="SD_D_PL_TypeofAllocationRequested" hidden="1">SD_Dropdowns!$AS$2:$AT$5</definedName>
    <definedName name="SD_D_PL_TypeofAllocationRequested_Name" hidden="1">SD_Dropdowns!$AS$2:$AS$5</definedName>
    <definedName name="SD_D_PL_TypeofAllocationRequested_Value" hidden="1">SD_Dropdowns!$AT$2:$AT$5</definedName>
    <definedName name="SD_D_PL_UnitMixAmiPercent" hidden="1">SD_Dropdowns!$GG$2:$GH$14</definedName>
    <definedName name="SD_D_PL_UnitMixAmiPercent_Name" hidden="1">SD_Dropdowns!$GG$2:$GG$14</definedName>
    <definedName name="SD_D_PL_UnitMixAmiPercent_Value" hidden="1">SD_Dropdowns!$GH$2:$GH$14</definedName>
    <definedName name="SD_D_PL_UnitType" hidden="1">SD_Dropdowns!$GI$2:$GJ$39</definedName>
    <definedName name="SD_D_PL_UnitType_Name" hidden="1">SD_Dropdowns!$GI$2:$GI$39</definedName>
    <definedName name="SD_D_PL_UnitType_Value" hidden="1">SD_Dropdowns!$GJ$2:$GJ$39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3" i="10" l="1"/>
  <c r="G15" i="10"/>
  <c r="K15" i="10"/>
  <c r="G45" i="10"/>
  <c r="G53" i="10"/>
  <c r="G52" i="10"/>
  <c r="G51" i="10"/>
  <c r="G50" i="10"/>
  <c r="G49" i="10"/>
  <c r="G48" i="10"/>
  <c r="G47" i="10"/>
  <c r="G44" i="10"/>
  <c r="G67" i="10" l="1"/>
  <c r="I15" i="10"/>
  <c r="K28" i="10"/>
  <c r="I28" i="10"/>
  <c r="G28" i="10"/>
  <c r="Q16" i="10"/>
  <c r="Q17" i="10"/>
  <c r="Q18" i="10"/>
  <c r="Q19" i="10"/>
  <c r="Q20" i="10"/>
  <c r="Q21" i="10"/>
  <c r="Q22" i="10"/>
  <c r="Q23" i="10"/>
  <c r="Q24" i="10"/>
  <c r="Q25" i="10"/>
  <c r="Q26" i="10"/>
  <c r="Q27" i="10"/>
  <c r="Q28" i="10"/>
  <c r="Q29" i="10"/>
  <c r="Q30" i="10"/>
  <c r="Q31" i="10"/>
  <c r="Q32" i="10"/>
  <c r="Q33" i="10"/>
  <c r="Q34" i="10"/>
  <c r="Q35" i="10"/>
  <c r="Q36" i="10"/>
  <c r="Q37" i="10"/>
  <c r="Q38" i="10"/>
  <c r="Q39" i="10"/>
  <c r="K16" i="10"/>
  <c r="K17" i="10"/>
  <c r="K18" i="10"/>
  <c r="K19" i="10"/>
  <c r="K20" i="10"/>
  <c r="K21" i="10"/>
  <c r="K22" i="10"/>
  <c r="K23" i="10"/>
  <c r="K24" i="10"/>
  <c r="K25" i="10"/>
  <c r="K26" i="10"/>
  <c r="K27" i="10"/>
  <c r="K29" i="10"/>
  <c r="K30" i="10"/>
  <c r="K31" i="10"/>
  <c r="K32" i="10"/>
  <c r="K33" i="10"/>
  <c r="K34" i="10"/>
  <c r="K35" i="10"/>
  <c r="K36" i="10"/>
  <c r="K37" i="10"/>
  <c r="K38" i="10"/>
  <c r="K39" i="10"/>
  <c r="Q15" i="10"/>
  <c r="G64" i="10" l="1"/>
  <c r="G62" i="10"/>
  <c r="G63" i="10"/>
  <c r="G65" i="10"/>
  <c r="G66" i="10"/>
  <c r="E9" i="14" l="1"/>
  <c r="E4" i="8" l="1"/>
  <c r="E8" i="14" l="1"/>
  <c r="F8" i="14" s="1"/>
  <c r="G8" i="14" s="1"/>
  <c r="H8" i="14" s="1"/>
  <c r="I8" i="14" s="1"/>
  <c r="J8" i="14" s="1"/>
  <c r="K8" i="14" s="1"/>
  <c r="L8" i="14" s="1"/>
  <c r="M8" i="14" s="1"/>
  <c r="N8" i="14" s="1"/>
  <c r="O8" i="14" s="1"/>
  <c r="P8" i="14" s="1"/>
  <c r="Q8" i="14" s="1"/>
  <c r="R8" i="14" s="1"/>
  <c r="S8" i="14" s="1"/>
  <c r="X84" i="1" l="1"/>
  <c r="G16" i="10"/>
  <c r="I16" i="10"/>
  <c r="G17" i="10"/>
  <c r="I17" i="10"/>
  <c r="G18" i="10"/>
  <c r="I18" i="10"/>
  <c r="S15" i="10"/>
  <c r="T15" i="10"/>
  <c r="V15" i="10"/>
  <c r="W15" i="10"/>
  <c r="S16" i="10"/>
  <c r="T16" i="10"/>
  <c r="V16" i="10"/>
  <c r="W16" i="10"/>
  <c r="R17" i="10"/>
  <c r="S17" i="10"/>
  <c r="T17" i="10"/>
  <c r="V17" i="10"/>
  <c r="W17" i="10"/>
  <c r="R18" i="10"/>
  <c r="S18" i="10"/>
  <c r="T18" i="10"/>
  <c r="V18" i="10"/>
  <c r="W18" i="10"/>
  <c r="G46" i="10"/>
  <c r="X15" i="10"/>
  <c r="W19" i="10"/>
  <c r="I19" i="10"/>
  <c r="W20" i="10"/>
  <c r="I20" i="10"/>
  <c r="W21" i="10"/>
  <c r="I21" i="10"/>
  <c r="W22" i="10"/>
  <c r="I22" i="10"/>
  <c r="W23" i="10"/>
  <c r="I23" i="10"/>
  <c r="W24" i="10"/>
  <c r="I24" i="10"/>
  <c r="W25" i="10"/>
  <c r="I25" i="10"/>
  <c r="W26" i="10"/>
  <c r="I26" i="10"/>
  <c r="W27" i="10"/>
  <c r="I27" i="10"/>
  <c r="W28" i="10"/>
  <c r="W29" i="10"/>
  <c r="I29" i="10"/>
  <c r="W30" i="10"/>
  <c r="I30" i="10"/>
  <c r="W31" i="10"/>
  <c r="I31" i="10"/>
  <c r="W32" i="10"/>
  <c r="I32" i="10"/>
  <c r="W33" i="10"/>
  <c r="I33" i="10"/>
  <c r="W34" i="10"/>
  <c r="I34" i="10"/>
  <c r="W35" i="10"/>
  <c r="I35" i="10"/>
  <c r="W36" i="10"/>
  <c r="I36" i="10"/>
  <c r="W37" i="10"/>
  <c r="I37" i="10"/>
  <c r="W38" i="10"/>
  <c r="I38" i="10"/>
  <c r="W39" i="10"/>
  <c r="I39" i="10"/>
  <c r="V19" i="10"/>
  <c r="G19" i="10"/>
  <c r="V20" i="10"/>
  <c r="G20" i="10"/>
  <c r="V21" i="10"/>
  <c r="G21" i="10"/>
  <c r="V22" i="10"/>
  <c r="G22" i="10"/>
  <c r="R22" i="10"/>
  <c r="V23" i="10"/>
  <c r="G23" i="10"/>
  <c r="V24" i="10"/>
  <c r="G24" i="10"/>
  <c r="V25" i="10"/>
  <c r="G25" i="10"/>
  <c r="V26" i="10"/>
  <c r="G26" i="10"/>
  <c r="R26" i="10"/>
  <c r="V27" i="10"/>
  <c r="G27" i="10"/>
  <c r="V28" i="10"/>
  <c r="R28" i="10"/>
  <c r="P28" i="10" s="1"/>
  <c r="V29" i="10"/>
  <c r="G29" i="10"/>
  <c r="V30" i="10"/>
  <c r="G30" i="10"/>
  <c r="R30" i="10"/>
  <c r="V31" i="10"/>
  <c r="G31" i="10"/>
  <c r="V32" i="10"/>
  <c r="G32" i="10"/>
  <c r="R32" i="10"/>
  <c r="V33" i="10"/>
  <c r="G33" i="10"/>
  <c r="V34" i="10"/>
  <c r="G34" i="10"/>
  <c r="R34" i="10"/>
  <c r="V35" i="10"/>
  <c r="G35" i="10"/>
  <c r="V36" i="10"/>
  <c r="G36" i="10"/>
  <c r="R36" i="10"/>
  <c r="V37" i="10"/>
  <c r="G37" i="10"/>
  <c r="V38" i="10"/>
  <c r="G38" i="10"/>
  <c r="R38" i="10"/>
  <c r="S19" i="10"/>
  <c r="T19" i="10"/>
  <c r="S20" i="10"/>
  <c r="T20" i="10"/>
  <c r="S21" i="10"/>
  <c r="T21" i="10"/>
  <c r="S22" i="10"/>
  <c r="T22" i="10"/>
  <c r="S23" i="10"/>
  <c r="T23" i="10"/>
  <c r="S24" i="10"/>
  <c r="T24" i="10"/>
  <c r="S25" i="10"/>
  <c r="T25" i="10"/>
  <c r="S26" i="10"/>
  <c r="T26" i="10"/>
  <c r="S27" i="10"/>
  <c r="T27" i="10"/>
  <c r="S28" i="10"/>
  <c r="T28" i="10"/>
  <c r="S29" i="10"/>
  <c r="T29" i="10"/>
  <c r="S30" i="10"/>
  <c r="T30" i="10"/>
  <c r="S31" i="10"/>
  <c r="T31" i="10"/>
  <c r="S32" i="10"/>
  <c r="T32" i="10"/>
  <c r="S33" i="10"/>
  <c r="T33" i="10"/>
  <c r="S34" i="10"/>
  <c r="T34" i="10"/>
  <c r="S35" i="10"/>
  <c r="T35" i="10"/>
  <c r="S36" i="10"/>
  <c r="T36" i="10"/>
  <c r="S37" i="10"/>
  <c r="T37" i="10"/>
  <c r="S38" i="10"/>
  <c r="T38" i="10"/>
  <c r="S39" i="10"/>
  <c r="T39" i="10"/>
  <c r="P36" i="10"/>
  <c r="P32" i="10"/>
  <c r="P24" i="10"/>
  <c r="P18" i="10"/>
  <c r="P17" i="10"/>
  <c r="P39" i="10"/>
  <c r="R37" i="10"/>
  <c r="R35" i="10"/>
  <c r="R33" i="10"/>
  <c r="R31" i="10"/>
  <c r="R29" i="10"/>
  <c r="R27" i="10"/>
  <c r="R25" i="10"/>
  <c r="R23" i="10"/>
  <c r="R21" i="10"/>
  <c r="R19" i="10"/>
  <c r="R24" i="10"/>
  <c r="R20" i="10"/>
  <c r="P19" i="10"/>
  <c r="P22" i="10"/>
  <c r="P26" i="10"/>
  <c r="P27" i="10"/>
  <c r="P30" i="10"/>
  <c r="P34" i="10"/>
  <c r="P35" i="10"/>
  <c r="P38" i="10"/>
  <c r="P23" i="10"/>
  <c r="P31" i="10"/>
  <c r="P20" i="10"/>
  <c r="P37" i="10"/>
  <c r="P33" i="10"/>
  <c r="P29" i="10"/>
  <c r="P25" i="10"/>
  <c r="P21" i="10"/>
  <c r="O51" i="10"/>
  <c r="F14" i="27"/>
  <c r="L63" i="1"/>
  <c r="O64" i="1"/>
  <c r="X67" i="1"/>
  <c r="X66" i="1"/>
  <c r="J112" i="1"/>
  <c r="O52" i="10"/>
  <c r="C9" i="26" s="1"/>
  <c r="E97" i="5"/>
  <c r="E62" i="5"/>
  <c r="E57" i="5"/>
  <c r="E21" i="5"/>
  <c r="E75" i="5"/>
  <c r="E43" i="5"/>
  <c r="E24" i="5"/>
  <c r="L74" i="1"/>
  <c r="C74" i="1"/>
  <c r="B74" i="1"/>
  <c r="G13" i="1"/>
  <c r="H99" i="1"/>
  <c r="H100" i="1"/>
  <c r="H103" i="1"/>
  <c r="H105" i="1"/>
  <c r="H97" i="1"/>
  <c r="AN16" i="10"/>
  <c r="AN17" i="10"/>
  <c r="AN18" i="10"/>
  <c r="AN19" i="10"/>
  <c r="AN20" i="10"/>
  <c r="AN21" i="10"/>
  <c r="AN22" i="10"/>
  <c r="AN23" i="10"/>
  <c r="AN24" i="10"/>
  <c r="AN25" i="10"/>
  <c r="AN26" i="10"/>
  <c r="AN27" i="10"/>
  <c r="AN28" i="10"/>
  <c r="AN29" i="10"/>
  <c r="AN30" i="10"/>
  <c r="AN31" i="10"/>
  <c r="AN32" i="10"/>
  <c r="AN33" i="10"/>
  <c r="AN34" i="10"/>
  <c r="AN35" i="10"/>
  <c r="AN36" i="10"/>
  <c r="AN37" i="10"/>
  <c r="AN38" i="10"/>
  <c r="AN39" i="10"/>
  <c r="AN15" i="10"/>
  <c r="AL16" i="10"/>
  <c r="AM16" i="10"/>
  <c r="AL17" i="10"/>
  <c r="AM17" i="10"/>
  <c r="AL18" i="10"/>
  <c r="AM18" i="10"/>
  <c r="AL19" i="10"/>
  <c r="AM19" i="10"/>
  <c r="AL20" i="10"/>
  <c r="AM20" i="10"/>
  <c r="AL21" i="10"/>
  <c r="AM21" i="10"/>
  <c r="AL22" i="10"/>
  <c r="AM22" i="10"/>
  <c r="AL23" i="10"/>
  <c r="AM23" i="10"/>
  <c r="AL24" i="10"/>
  <c r="AM24" i="10"/>
  <c r="AL25" i="10"/>
  <c r="AM25" i="10"/>
  <c r="AL26" i="10"/>
  <c r="AM26" i="10"/>
  <c r="AL27" i="10"/>
  <c r="AM27" i="10"/>
  <c r="AL28" i="10"/>
  <c r="AM28" i="10" s="1"/>
  <c r="AL29" i="10"/>
  <c r="AM29" i="10"/>
  <c r="AL30" i="10"/>
  <c r="AM30" i="10"/>
  <c r="AL31" i="10"/>
  <c r="AM31" i="10"/>
  <c r="AL32" i="10"/>
  <c r="AM32" i="10"/>
  <c r="AL33" i="10"/>
  <c r="AM33" i="10"/>
  <c r="AL34" i="10"/>
  <c r="AM34" i="10"/>
  <c r="AL35" i="10"/>
  <c r="AM35" i="10"/>
  <c r="AL36" i="10"/>
  <c r="AM36" i="10"/>
  <c r="AL37" i="10"/>
  <c r="AM37" i="10"/>
  <c r="AL38" i="10"/>
  <c r="AM38" i="10"/>
  <c r="AL39" i="10"/>
  <c r="AM39" i="10"/>
  <c r="AL15" i="10"/>
  <c r="AM15" i="10"/>
  <c r="AK16" i="10"/>
  <c r="AK17" i="10"/>
  <c r="AK18" i="10"/>
  <c r="AK19" i="10"/>
  <c r="AK20" i="10"/>
  <c r="AK21" i="10"/>
  <c r="AK22" i="10"/>
  <c r="AK23" i="10"/>
  <c r="AK24" i="10"/>
  <c r="AK25" i="10"/>
  <c r="AK26" i="10"/>
  <c r="AK27" i="10"/>
  <c r="AK28" i="10"/>
  <c r="AK29" i="10"/>
  <c r="AK30" i="10"/>
  <c r="AK31" i="10"/>
  <c r="AK32" i="10"/>
  <c r="AK33" i="10"/>
  <c r="AK34" i="10"/>
  <c r="AK35" i="10"/>
  <c r="AK36" i="10"/>
  <c r="AK37" i="10"/>
  <c r="AK38" i="10"/>
  <c r="AK39"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H16" i="10"/>
  <c r="AI16" i="10"/>
  <c r="AH17" i="10"/>
  <c r="AI17" i="10"/>
  <c r="AH18" i="10"/>
  <c r="AI18" i="10"/>
  <c r="AH19" i="10"/>
  <c r="AI19" i="10"/>
  <c r="AH20" i="10"/>
  <c r="AI20" i="10"/>
  <c r="AH21" i="10"/>
  <c r="AI21" i="10"/>
  <c r="AH22" i="10"/>
  <c r="AI22" i="10"/>
  <c r="AH23" i="10"/>
  <c r="AI23" i="10"/>
  <c r="AH24" i="10"/>
  <c r="AI24" i="10"/>
  <c r="AH25" i="10"/>
  <c r="AI25" i="10"/>
  <c r="AH26" i="10"/>
  <c r="AI26" i="10"/>
  <c r="AH27" i="10"/>
  <c r="AI27" i="10"/>
  <c r="AH28" i="10"/>
  <c r="AI28" i="10" s="1"/>
  <c r="AH29" i="10"/>
  <c r="AI29" i="10"/>
  <c r="AH30" i="10"/>
  <c r="AI30" i="10"/>
  <c r="AH31" i="10"/>
  <c r="AI31" i="10"/>
  <c r="AH32" i="10"/>
  <c r="AI32" i="10"/>
  <c r="AH33" i="10"/>
  <c r="AI33" i="10"/>
  <c r="AH34" i="10"/>
  <c r="AI34" i="10"/>
  <c r="AH35" i="10"/>
  <c r="AI35" i="10"/>
  <c r="AH36" i="10"/>
  <c r="AI36" i="10"/>
  <c r="AH37" i="10"/>
  <c r="AI37" i="10"/>
  <c r="AH38" i="10"/>
  <c r="AI38" i="10"/>
  <c r="AH39" i="10"/>
  <c r="AI39" i="10"/>
  <c r="AF16" i="10"/>
  <c r="AG16" i="10"/>
  <c r="AF17" i="10"/>
  <c r="AG17" i="10"/>
  <c r="AF18" i="10"/>
  <c r="AG18" i="10"/>
  <c r="AF19" i="10"/>
  <c r="AG19" i="10"/>
  <c r="AF20" i="10"/>
  <c r="AG20" i="10"/>
  <c r="AF21" i="10"/>
  <c r="AG21" i="10"/>
  <c r="AF22" i="10"/>
  <c r="AG22" i="10"/>
  <c r="AF23" i="10"/>
  <c r="AG23" i="10"/>
  <c r="AF24" i="10"/>
  <c r="AG24" i="10"/>
  <c r="AF25" i="10"/>
  <c r="AG25" i="10"/>
  <c r="AF26" i="10"/>
  <c r="AG26" i="10"/>
  <c r="AF27" i="10"/>
  <c r="AG27" i="10"/>
  <c r="AF28" i="10"/>
  <c r="AG28" i="10" s="1"/>
  <c r="AF29" i="10"/>
  <c r="AG29" i="10"/>
  <c r="AF30" i="10"/>
  <c r="AG30" i="10"/>
  <c r="AF31" i="10"/>
  <c r="AG31" i="10"/>
  <c r="AF32" i="10"/>
  <c r="AG32" i="10"/>
  <c r="AF33" i="10"/>
  <c r="AG33" i="10"/>
  <c r="AF34" i="10"/>
  <c r="AG34" i="10"/>
  <c r="AF35" i="10"/>
  <c r="AG35" i="10"/>
  <c r="AF36" i="10"/>
  <c r="AG36" i="10"/>
  <c r="AF37" i="10"/>
  <c r="AG37" i="10"/>
  <c r="AF38" i="10"/>
  <c r="AG38" i="10"/>
  <c r="AF39" i="10"/>
  <c r="AG39" i="10"/>
  <c r="AF15" i="10"/>
  <c r="AG15" i="10"/>
  <c r="AD16" i="10"/>
  <c r="AE16" i="10"/>
  <c r="AD17" i="10"/>
  <c r="AE17" i="10"/>
  <c r="AD18" i="10"/>
  <c r="AE18" i="10"/>
  <c r="AD19" i="10"/>
  <c r="AE19" i="10"/>
  <c r="AD20" i="10"/>
  <c r="AE20" i="10"/>
  <c r="AD21" i="10"/>
  <c r="AE21" i="10"/>
  <c r="AD22" i="10"/>
  <c r="AE22" i="10"/>
  <c r="AD23" i="10"/>
  <c r="AE23" i="10"/>
  <c r="AD24" i="10"/>
  <c r="AE24" i="10"/>
  <c r="AD25" i="10"/>
  <c r="AE25" i="10"/>
  <c r="AD26" i="10"/>
  <c r="AE26" i="10"/>
  <c r="AD27" i="10"/>
  <c r="AE27" i="10"/>
  <c r="AD28" i="10"/>
  <c r="AE28" i="10"/>
  <c r="AD29" i="10"/>
  <c r="AE29" i="10"/>
  <c r="AD30" i="10"/>
  <c r="AE30" i="10"/>
  <c r="AD31" i="10"/>
  <c r="AE31" i="10"/>
  <c r="AD32" i="10"/>
  <c r="AE32" i="10"/>
  <c r="AD33" i="10"/>
  <c r="AE33" i="10"/>
  <c r="AD34" i="10"/>
  <c r="AE34" i="10"/>
  <c r="AD35" i="10"/>
  <c r="AE35" i="10"/>
  <c r="AD36" i="10"/>
  <c r="AE36" i="10"/>
  <c r="AD37" i="10"/>
  <c r="AE37" i="10"/>
  <c r="AD38" i="10"/>
  <c r="AE38" i="10"/>
  <c r="AD39" i="10"/>
  <c r="AE39"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A16" i="10"/>
  <c r="AB16" i="10"/>
  <c r="AA17" i="10"/>
  <c r="AB17" i="10"/>
  <c r="AA18" i="10"/>
  <c r="AB18" i="10"/>
  <c r="AA19" i="10"/>
  <c r="AB19" i="10"/>
  <c r="AA20" i="10"/>
  <c r="AB20" i="10"/>
  <c r="AA21" i="10"/>
  <c r="AB21" i="10"/>
  <c r="AA22" i="10"/>
  <c r="AB22" i="10"/>
  <c r="AA23" i="10"/>
  <c r="AB23" i="10"/>
  <c r="AA24" i="10"/>
  <c r="AB24" i="10"/>
  <c r="AA25" i="10"/>
  <c r="AB25" i="10"/>
  <c r="AA26" i="10"/>
  <c r="AB26" i="10"/>
  <c r="AA27" i="10"/>
  <c r="AB27" i="10"/>
  <c r="AA28" i="10"/>
  <c r="AB28" i="10"/>
  <c r="AA29" i="10"/>
  <c r="AB29" i="10"/>
  <c r="AA30" i="10"/>
  <c r="AB30" i="10"/>
  <c r="AA31" i="10"/>
  <c r="AB31" i="10"/>
  <c r="AA32" i="10"/>
  <c r="AB32" i="10"/>
  <c r="AA33" i="10"/>
  <c r="AB33" i="10"/>
  <c r="AA34" i="10"/>
  <c r="AB34" i="10"/>
  <c r="AA35" i="10"/>
  <c r="AB35" i="10"/>
  <c r="AA36" i="10"/>
  <c r="AB36" i="10"/>
  <c r="AA37" i="10"/>
  <c r="AB37" i="10"/>
  <c r="AA38" i="10"/>
  <c r="AB38" i="10"/>
  <c r="AA39" i="10"/>
  <c r="AB39" i="10"/>
  <c r="Z16" i="10"/>
  <c r="Z17" i="10"/>
  <c r="Z18" i="10"/>
  <c r="Z19" i="10"/>
  <c r="Z20" i="10"/>
  <c r="Z21" i="10"/>
  <c r="Z22" i="10"/>
  <c r="Z23" i="10"/>
  <c r="Z24" i="10"/>
  <c r="Z25" i="10"/>
  <c r="Z26" i="10"/>
  <c r="Z27" i="10"/>
  <c r="Z28" i="10"/>
  <c r="Z29" i="10"/>
  <c r="Z30" i="10"/>
  <c r="Z31" i="10"/>
  <c r="Z32" i="10"/>
  <c r="Z33" i="10"/>
  <c r="Z34" i="10"/>
  <c r="Z35" i="10"/>
  <c r="Z36" i="10"/>
  <c r="Z37" i="10"/>
  <c r="Z38" i="10"/>
  <c r="Z39" i="10"/>
  <c r="Y16" i="10"/>
  <c r="Y17" i="10"/>
  <c r="Y18" i="10"/>
  <c r="Y19" i="10"/>
  <c r="Y20" i="10"/>
  <c r="Y21" i="10"/>
  <c r="Y22" i="10"/>
  <c r="Y23" i="10"/>
  <c r="Y24" i="10"/>
  <c r="Y25" i="10"/>
  <c r="Y26" i="10"/>
  <c r="Y27" i="10"/>
  <c r="Y28" i="10"/>
  <c r="Y29" i="10"/>
  <c r="Y30" i="10"/>
  <c r="Y31" i="10"/>
  <c r="Y32" i="10"/>
  <c r="Y33" i="10"/>
  <c r="Y34" i="10"/>
  <c r="Y35" i="10"/>
  <c r="Y36" i="10"/>
  <c r="Y37" i="10"/>
  <c r="Y38" i="10"/>
  <c r="Y39" i="10"/>
  <c r="X16" i="10"/>
  <c r="X17" i="10"/>
  <c r="X18" i="10"/>
  <c r="X19" i="10"/>
  <c r="X20" i="10"/>
  <c r="X21" i="10"/>
  <c r="X22" i="10"/>
  <c r="X23" i="10"/>
  <c r="X24" i="10"/>
  <c r="X25" i="10"/>
  <c r="X26" i="10"/>
  <c r="X27" i="10"/>
  <c r="X28" i="10"/>
  <c r="X29" i="10"/>
  <c r="X30" i="10"/>
  <c r="X31" i="10"/>
  <c r="X32" i="10"/>
  <c r="X33" i="10"/>
  <c r="X34" i="10"/>
  <c r="X35" i="10"/>
  <c r="X36" i="10"/>
  <c r="X37" i="10"/>
  <c r="X38" i="10"/>
  <c r="X39" i="10"/>
  <c r="V39" i="10"/>
  <c r="G39" i="10"/>
  <c r="R39" i="10"/>
  <c r="R16" i="10"/>
  <c r="P16" i="10"/>
  <c r="S80" i="27"/>
  <c r="I14" i="27"/>
  <c r="F12" i="27"/>
  <c r="I10" i="27"/>
  <c r="F10" i="27"/>
  <c r="F8" i="27"/>
  <c r="F6" i="27"/>
  <c r="AB100" i="1"/>
  <c r="Y15" i="10"/>
  <c r="Z15" i="10"/>
  <c r="AA15" i="10"/>
  <c r="AB15" i="10" s="1"/>
  <c r="AC15" i="10"/>
  <c r="AD15" i="10"/>
  <c r="AE15" i="10" s="1"/>
  <c r="AH15" i="10"/>
  <c r="AI15" i="10" s="1"/>
  <c r="AJ15" i="10"/>
  <c r="AK15" i="10"/>
  <c r="C97" i="1"/>
  <c r="AB96" i="1"/>
  <c r="C98" i="1"/>
  <c r="AB97" i="1"/>
  <c r="C99" i="1"/>
  <c r="AB98" i="1"/>
  <c r="C100" i="1"/>
  <c r="AB99" i="1"/>
  <c r="C102" i="1"/>
  <c r="AB101" i="1"/>
  <c r="C103" i="1"/>
  <c r="AB102" i="1"/>
  <c r="C104" i="1"/>
  <c r="AB103" i="1"/>
  <c r="C105" i="1"/>
  <c r="AB104" i="1"/>
  <c r="C106" i="1"/>
  <c r="AB105" i="1"/>
  <c r="C107" i="1"/>
  <c r="AB106" i="1"/>
  <c r="C108" i="1"/>
  <c r="C96" i="1"/>
  <c r="AB95" i="1"/>
  <c r="H108" i="1"/>
  <c r="H36" i="1"/>
  <c r="X37" i="1"/>
  <c r="C64" i="1"/>
  <c r="C79" i="1"/>
  <c r="Y81" i="1"/>
  <c r="C81" i="1"/>
  <c r="Y79" i="1"/>
  <c r="C80" i="1"/>
  <c r="X73" i="1"/>
  <c r="J22" i="1"/>
  <c r="J21" i="1"/>
  <c r="J20" i="1"/>
  <c r="C21" i="1"/>
  <c r="C20" i="1"/>
  <c r="C53" i="1"/>
  <c r="C50" i="1"/>
  <c r="X52" i="1"/>
  <c r="H12" i="11"/>
  <c r="G38" i="27"/>
  <c r="I14" i="11"/>
  <c r="C157" i="27"/>
  <c r="J156" i="27"/>
  <c r="O50" i="10"/>
  <c r="O47" i="10"/>
  <c r="O46" i="10"/>
  <c r="O45" i="10"/>
  <c r="G128" i="5" s="1"/>
  <c r="M40" i="10"/>
  <c r="G85" i="1" s="1"/>
  <c r="O16" i="10"/>
  <c r="F31" i="12"/>
  <c r="G110" i="27"/>
  <c r="S110" i="27"/>
  <c r="G90" i="27"/>
  <c r="S90" i="27"/>
  <c r="G70" i="27"/>
  <c r="S70" i="27"/>
  <c r="C83" i="1"/>
  <c r="C6" i="28"/>
  <c r="F16" i="28"/>
  <c r="O15" i="10"/>
  <c r="O17" i="10"/>
  <c r="O18" i="10"/>
  <c r="O19" i="10"/>
  <c r="O20" i="10"/>
  <c r="O21" i="10"/>
  <c r="O22" i="10"/>
  <c r="O23" i="10"/>
  <c r="O24" i="10"/>
  <c r="O25" i="10"/>
  <c r="O26" i="10"/>
  <c r="O27" i="10"/>
  <c r="O28" i="10"/>
  <c r="O40" i="10" s="1"/>
  <c r="O29" i="10"/>
  <c r="O30" i="10"/>
  <c r="O31" i="10"/>
  <c r="O32" i="10"/>
  <c r="O33" i="10"/>
  <c r="O34" i="10"/>
  <c r="O35" i="10"/>
  <c r="O36" i="10"/>
  <c r="O37" i="10"/>
  <c r="O38" i="10"/>
  <c r="O39" i="10"/>
  <c r="A17" i="26"/>
  <c r="G7" i="11"/>
  <c r="G8" i="11"/>
  <c r="G9" i="11"/>
  <c r="G10" i="11"/>
  <c r="E15" i="28"/>
  <c r="E14" i="28"/>
  <c r="E13" i="28"/>
  <c r="E12" i="28"/>
  <c r="E11" i="28"/>
  <c r="E10" i="28"/>
  <c r="E9" i="28"/>
  <c r="E8" i="28"/>
  <c r="E7" i="28"/>
  <c r="E6" i="28"/>
  <c r="C13" i="28"/>
  <c r="C14" i="28"/>
  <c r="E30" i="14" s="1"/>
  <c r="C15" i="28"/>
  <c r="C16" i="28"/>
  <c r="C17" i="28"/>
  <c r="C12" i="28"/>
  <c r="C11" i="28"/>
  <c r="C10" i="28"/>
  <c r="C9" i="28"/>
  <c r="C8" i="28"/>
  <c r="C7" i="28"/>
  <c r="B17" i="28"/>
  <c r="B16" i="28"/>
  <c r="B15" i="28"/>
  <c r="B14" i="28"/>
  <c r="B13" i="28"/>
  <c r="B12" i="28"/>
  <c r="B11" i="28"/>
  <c r="B10" i="28"/>
  <c r="B9" i="28"/>
  <c r="B8" i="28"/>
  <c r="B7" i="28"/>
  <c r="D133" i="5"/>
  <c r="F15" i="28"/>
  <c r="D114" i="5"/>
  <c r="F13" i="28"/>
  <c r="D124" i="5"/>
  <c r="F14" i="28"/>
  <c r="D105" i="5"/>
  <c r="F12" i="28"/>
  <c r="D85" i="5"/>
  <c r="F11" i="28"/>
  <c r="D67" i="5"/>
  <c r="F10" i="28"/>
  <c r="D46" i="5"/>
  <c r="F9" i="28"/>
  <c r="D12" i="5"/>
  <c r="F7" i="28"/>
  <c r="D14" i="8"/>
  <c r="K7" i="8" s="1"/>
  <c r="B36" i="12"/>
  <c r="F18" i="12"/>
  <c r="B19" i="12"/>
  <c r="C28" i="26"/>
  <c r="D28" i="26" s="1"/>
  <c r="E28" i="26" s="1"/>
  <c r="F28" i="26" s="1"/>
  <c r="G28" i="26" s="1"/>
  <c r="H28" i="26" s="1"/>
  <c r="I28" i="26" s="1"/>
  <c r="J28" i="26" s="1"/>
  <c r="K28" i="26" s="1"/>
  <c r="L28" i="26" s="1"/>
  <c r="M28" i="26" s="1"/>
  <c r="N28" i="26" s="1"/>
  <c r="C27" i="26"/>
  <c r="D27" i="26" s="1"/>
  <c r="A20" i="26"/>
  <c r="A19" i="26"/>
  <c r="A18" i="26"/>
  <c r="D55" i="8"/>
  <c r="K48" i="8" s="1"/>
  <c r="D43" i="8"/>
  <c r="M37" i="8" s="1"/>
  <c r="D26" i="8"/>
  <c r="K22" i="8" s="1"/>
  <c r="D7" i="5"/>
  <c r="F6" i="28"/>
  <c r="B38" i="12"/>
  <c r="C26" i="26"/>
  <c r="D26" i="26" s="1"/>
  <c r="D29" i="5"/>
  <c r="C136" i="5"/>
  <c r="K11" i="8"/>
  <c r="F8" i="28"/>
  <c r="G136" i="5"/>
  <c r="C69" i="1"/>
  <c r="C67" i="1"/>
  <c r="C66" i="1"/>
  <c r="C68" i="1"/>
  <c r="C65" i="1"/>
  <c r="C63" i="1"/>
  <c r="H41" i="12"/>
  <c r="B41" i="12"/>
  <c r="X47" i="1"/>
  <c r="R15" i="10"/>
  <c r="P15" i="10" s="1"/>
  <c r="G60" i="10"/>
  <c r="G57" i="10"/>
  <c r="G59" i="10"/>
  <c r="G56" i="10"/>
  <c r="G58" i="10"/>
  <c r="G55" i="10"/>
  <c r="G40" i="10"/>
  <c r="F65" i="5" s="1"/>
  <c r="E40" i="5" l="1"/>
  <c r="E63" i="5"/>
  <c r="E104" i="5"/>
  <c r="E5" i="5"/>
  <c r="E50" i="5"/>
  <c r="G20" i="5"/>
  <c r="G97" i="5"/>
  <c r="E112" i="5"/>
  <c r="E122" i="5"/>
  <c r="G56" i="5"/>
  <c r="G25" i="5"/>
  <c r="G5" i="5"/>
  <c r="G50" i="5"/>
  <c r="G45" i="5"/>
  <c r="G121" i="5"/>
  <c r="G81" i="5"/>
  <c r="G28" i="5"/>
  <c r="G101" i="5"/>
  <c r="G60" i="5"/>
  <c r="G27" i="5"/>
  <c r="G104" i="5"/>
  <c r="F51" i="5"/>
  <c r="G119" i="5"/>
  <c r="G43" i="5"/>
  <c r="G72" i="5"/>
  <c r="G32" i="5"/>
  <c r="G46" i="5" s="1"/>
  <c r="G34" i="5"/>
  <c r="G39" i="5"/>
  <c r="G131" i="5"/>
  <c r="G103" i="5"/>
  <c r="G4" i="5"/>
  <c r="G7" i="5" s="1"/>
  <c r="G54" i="5"/>
  <c r="G18" i="5"/>
  <c r="G109" i="5"/>
  <c r="G57" i="5"/>
  <c r="D28" i="8"/>
  <c r="K49" i="8"/>
  <c r="F76" i="5"/>
  <c r="F5" i="5"/>
  <c r="F50" i="5"/>
  <c r="F22" i="5"/>
  <c r="F56" i="5"/>
  <c r="F38" i="12"/>
  <c r="C34" i="12" s="1"/>
  <c r="E22" i="5"/>
  <c r="E41" i="5"/>
  <c r="E59" i="5"/>
  <c r="E71" i="5"/>
  <c r="E117" i="5"/>
  <c r="E10" i="5"/>
  <c r="E19" i="5"/>
  <c r="E38" i="5"/>
  <c r="E53" i="5"/>
  <c r="E100" i="5"/>
  <c r="E118" i="5"/>
  <c r="E60" i="5"/>
  <c r="E84" i="5"/>
  <c r="E72" i="5"/>
  <c r="E95" i="5"/>
  <c r="E109" i="5"/>
  <c r="E6" i="5"/>
  <c r="E20" i="5"/>
  <c r="E39" i="5"/>
  <c r="E55" i="5"/>
  <c r="E102" i="5"/>
  <c r="E120" i="5"/>
  <c r="E15" i="5"/>
  <c r="E17" i="5"/>
  <c r="E36" i="5"/>
  <c r="E70" i="5"/>
  <c r="E96" i="5"/>
  <c r="E130" i="5"/>
  <c r="E58" i="5"/>
  <c r="E82" i="5"/>
  <c r="E88" i="5"/>
  <c r="E93" i="5"/>
  <c r="E123" i="5"/>
  <c r="F130" i="5"/>
  <c r="F112" i="5"/>
  <c r="F41" i="5"/>
  <c r="F88" i="5"/>
  <c r="F105" i="5" s="1"/>
  <c r="F132" i="5"/>
  <c r="F43" i="5"/>
  <c r="F6" i="5"/>
  <c r="F95" i="5"/>
  <c r="F70" i="5"/>
  <c r="F85" i="5" s="1"/>
  <c r="F33" i="5"/>
  <c r="G92" i="5"/>
  <c r="E11" i="5"/>
  <c r="E18" i="5"/>
  <c r="E37" i="5"/>
  <c r="E51" i="5"/>
  <c r="E98" i="5"/>
  <c r="E132" i="5"/>
  <c r="E27" i="5"/>
  <c r="E32" i="5"/>
  <c r="E34" i="5"/>
  <c r="E81" i="5"/>
  <c r="E92" i="5"/>
  <c r="E33" i="5"/>
  <c r="E56" i="5"/>
  <c r="E80" i="5"/>
  <c r="E103" i="5"/>
  <c r="E91" i="5"/>
  <c r="E121" i="5"/>
  <c r="F35" i="5"/>
  <c r="F119" i="5"/>
  <c r="F61" i="5"/>
  <c r="F89" i="5"/>
  <c r="F62" i="5"/>
  <c r="F15" i="5"/>
  <c r="F29" i="5" s="1"/>
  <c r="F17" i="5"/>
  <c r="L40" i="10"/>
  <c r="G44" i="5"/>
  <c r="G122" i="5"/>
  <c r="E28" i="5"/>
  <c r="E16" i="5"/>
  <c r="E35" i="5"/>
  <c r="E83" i="5"/>
  <c r="E94" i="5"/>
  <c r="E128" i="5"/>
  <c r="E25" i="5"/>
  <c r="E44" i="5"/>
  <c r="E65" i="5"/>
  <c r="E77" i="5"/>
  <c r="E108" i="5"/>
  <c r="E66" i="5"/>
  <c r="E54" i="5"/>
  <c r="E78" i="5"/>
  <c r="E101" i="5"/>
  <c r="E89" i="5"/>
  <c r="E119" i="5"/>
  <c r="E74" i="5"/>
  <c r="E111" i="5"/>
  <c r="F40" i="5"/>
  <c r="F52" i="5"/>
  <c r="F34" i="5"/>
  <c r="F18" i="5"/>
  <c r="F97" i="5"/>
  <c r="F120" i="5"/>
  <c r="F98" i="5"/>
  <c r="F74" i="5"/>
  <c r="F99" i="5"/>
  <c r="F110" i="5"/>
  <c r="E26" i="5"/>
  <c r="E45" i="5"/>
  <c r="E49" i="5"/>
  <c r="E79" i="5"/>
  <c r="E90" i="5"/>
  <c r="E4" i="5"/>
  <c r="E7" i="5" s="1"/>
  <c r="E23" i="5"/>
  <c r="E42" i="5"/>
  <c r="E61" i="5"/>
  <c r="E73" i="5"/>
  <c r="E110" i="5"/>
  <c r="E64" i="5"/>
  <c r="E52" i="5"/>
  <c r="E76" i="5"/>
  <c r="E99" i="5"/>
  <c r="E113" i="5"/>
  <c r="E129" i="5"/>
  <c r="H3" i="11"/>
  <c r="H13" i="11" s="1"/>
  <c r="N40" i="10"/>
  <c r="C11" i="26"/>
  <c r="C20" i="26"/>
  <c r="C14" i="26"/>
  <c r="C18" i="26"/>
  <c r="D9" i="26"/>
  <c r="D11" i="26" s="1"/>
  <c r="C19" i="26"/>
  <c r="C17" i="26"/>
  <c r="C13" i="26"/>
  <c r="C12" i="26"/>
  <c r="C21" i="26"/>
  <c r="G49" i="5"/>
  <c r="G67" i="5" s="1"/>
  <c r="G55" i="5"/>
  <c r="G79" i="5"/>
  <c r="G102" i="5"/>
  <c r="G90" i="5"/>
  <c r="G120" i="5"/>
  <c r="G35" i="5"/>
  <c r="G82" i="5"/>
  <c r="G93" i="5"/>
  <c r="G6" i="5"/>
  <c r="G41" i="5"/>
  <c r="G52" i="5"/>
  <c r="G99" i="5"/>
  <c r="G127" i="5"/>
  <c r="G133" i="5" s="1"/>
  <c r="C139" i="5" s="1"/>
  <c r="G23" i="5"/>
  <c r="G42" i="5"/>
  <c r="G65" i="5"/>
  <c r="G53" i="5"/>
  <c r="G77" i="5"/>
  <c r="G100" i="5"/>
  <c r="G108" i="5"/>
  <c r="G114" i="5" s="1"/>
  <c r="G118" i="5"/>
  <c r="G24" i="5"/>
  <c r="G66" i="5"/>
  <c r="G78" i="5"/>
  <c r="G89" i="5"/>
  <c r="G11" i="5"/>
  <c r="G37" i="5"/>
  <c r="G84" i="5"/>
  <c r="G95" i="5"/>
  <c r="G129" i="5"/>
  <c r="G21" i="5"/>
  <c r="G40" i="5"/>
  <c r="G63" i="5"/>
  <c r="G51" i="5"/>
  <c r="G75" i="5"/>
  <c r="G98" i="5"/>
  <c r="G112" i="5"/>
  <c r="G132" i="5"/>
  <c r="E127" i="5"/>
  <c r="G9" i="12"/>
  <c r="G62" i="5"/>
  <c r="G74" i="5"/>
  <c r="G111" i="5"/>
  <c r="G26" i="5"/>
  <c r="G33" i="5"/>
  <c r="G80" i="5"/>
  <c r="G91" i="5"/>
  <c r="G10" i="5"/>
  <c r="G12" i="5" s="1"/>
  <c r="G139" i="5" s="1"/>
  <c r="G19" i="5"/>
  <c r="G38" i="5"/>
  <c r="G61" i="5"/>
  <c r="G70" i="5"/>
  <c r="G85" i="5" s="1"/>
  <c r="G73" i="5"/>
  <c r="G96" i="5"/>
  <c r="G110" i="5"/>
  <c r="G130" i="5"/>
  <c r="E131" i="5"/>
  <c r="F57" i="5"/>
  <c r="F28" i="5"/>
  <c r="F16" i="5"/>
  <c r="C8" i="12"/>
  <c r="O48" i="10"/>
  <c r="G16" i="5"/>
  <c r="G58" i="5"/>
  <c r="G88" i="5"/>
  <c r="G105" i="5" s="1"/>
  <c r="G123" i="5"/>
  <c r="G22" i="5"/>
  <c r="G64" i="5"/>
  <c r="G76" i="5"/>
  <c r="G113" i="5"/>
  <c r="G15" i="5"/>
  <c r="G29" i="5" s="1"/>
  <c r="G17" i="5"/>
  <c r="G36" i="5"/>
  <c r="G59" i="5"/>
  <c r="G83" i="5"/>
  <c r="G71" i="5"/>
  <c r="G94" i="5"/>
  <c r="G117" i="5"/>
  <c r="G124" i="5" s="1"/>
  <c r="F63" i="5"/>
  <c r="F77" i="5"/>
  <c r="F55" i="5"/>
  <c r="F104" i="5"/>
  <c r="F117" i="5"/>
  <c r="F124" i="5" s="1"/>
  <c r="F45" i="5"/>
  <c r="F73" i="5"/>
  <c r="F113" i="5"/>
  <c r="F129" i="5"/>
  <c r="F64" i="5"/>
  <c r="F19" i="5"/>
  <c r="F81" i="5"/>
  <c r="F93" i="5"/>
  <c r="F111" i="5"/>
  <c r="F102" i="5"/>
  <c r="F24" i="5"/>
  <c r="F83" i="5"/>
  <c r="F75" i="5"/>
  <c r="F131" i="5"/>
  <c r="F36" i="5"/>
  <c r="F32" i="5"/>
  <c r="F46" i="5" s="1"/>
  <c r="F108" i="5"/>
  <c r="F114" i="5" s="1"/>
  <c r="F128" i="5"/>
  <c r="F23" i="5"/>
  <c r="F58" i="5"/>
  <c r="F79" i="5"/>
  <c r="F91" i="5"/>
  <c r="F82" i="5"/>
  <c r="F44" i="5"/>
  <c r="F37" i="5"/>
  <c r="F25" i="5"/>
  <c r="F96" i="5"/>
  <c r="F66" i="5"/>
  <c r="F60" i="5"/>
  <c r="F127" i="5"/>
  <c r="F133" i="5" s="1"/>
  <c r="C138" i="5" s="1"/>
  <c r="F4" i="5"/>
  <c r="F7" i="5" s="1"/>
  <c r="F20" i="5"/>
  <c r="F103" i="5"/>
  <c r="F54" i="5"/>
  <c r="F84" i="5"/>
  <c r="F59" i="5"/>
  <c r="F38" i="5"/>
  <c r="F71" i="5"/>
  <c r="F123" i="5"/>
  <c r="F26" i="5"/>
  <c r="F94" i="5"/>
  <c r="F118" i="5"/>
  <c r="F10" i="5"/>
  <c r="F12" i="5" s="1"/>
  <c r="G138" i="5" s="1"/>
  <c r="F49" i="5"/>
  <c r="F67" i="5" s="1"/>
  <c r="F101" i="5"/>
  <c r="F109" i="5"/>
  <c r="F92" i="5"/>
  <c r="F39" i="5"/>
  <c r="F72" i="5"/>
  <c r="F42" i="5"/>
  <c r="F53" i="5"/>
  <c r="F121" i="5"/>
  <c r="F90" i="5"/>
  <c r="F80" i="5"/>
  <c r="F100" i="5"/>
  <c r="F78" i="5"/>
  <c r="F27" i="5"/>
  <c r="F122" i="5"/>
  <c r="F11" i="5"/>
  <c r="F21" i="5"/>
  <c r="M40" i="8"/>
  <c r="K23" i="8"/>
  <c r="K51" i="8"/>
  <c r="K24" i="8"/>
  <c r="K10" i="8"/>
  <c r="K21" i="8"/>
  <c r="O28" i="26"/>
  <c r="K8" i="8"/>
  <c r="K12" i="8"/>
  <c r="K9" i="8"/>
  <c r="K50" i="8"/>
  <c r="K53" i="8"/>
  <c r="K52" i="8"/>
  <c r="F18" i="28"/>
  <c r="C18" i="28"/>
  <c r="E27" i="26"/>
  <c r="F27" i="26" s="1"/>
  <c r="G27" i="26" s="1"/>
  <c r="H27" i="26" s="1"/>
  <c r="I27" i="26" s="1"/>
  <c r="J27" i="26" s="1"/>
  <c r="K27" i="26" s="1"/>
  <c r="L27" i="26" s="1"/>
  <c r="M27" i="26" s="1"/>
  <c r="N27" i="26" s="1"/>
  <c r="M38" i="8"/>
  <c r="M39" i="8"/>
  <c r="M36" i="8"/>
  <c r="D57" i="8"/>
  <c r="M41" i="8"/>
  <c r="C29" i="26"/>
  <c r="D29" i="26"/>
  <c r="E26" i="26"/>
  <c r="C30" i="12" l="1"/>
  <c r="E114" i="5"/>
  <c r="E46" i="5"/>
  <c r="G28" i="12"/>
  <c r="C33" i="12"/>
  <c r="G17" i="12"/>
  <c r="G16" i="12"/>
  <c r="C10" i="12"/>
  <c r="G15" i="12"/>
  <c r="C11" i="12"/>
  <c r="C9" i="12"/>
  <c r="C17" i="12"/>
  <c r="G29" i="12"/>
  <c r="C25" i="12"/>
  <c r="G6" i="12"/>
  <c r="G25" i="12"/>
  <c r="G10" i="12"/>
  <c r="C27" i="12"/>
  <c r="C24" i="12"/>
  <c r="E85" i="5"/>
  <c r="G11" i="12"/>
  <c r="C13" i="12"/>
  <c r="C26" i="12"/>
  <c r="C12" i="12"/>
  <c r="C18" i="12"/>
  <c r="E67" i="5"/>
  <c r="E105" i="5"/>
  <c r="E12" i="5"/>
  <c r="C6" i="12"/>
  <c r="C7" i="12"/>
  <c r="C32" i="12"/>
  <c r="G7" i="12"/>
  <c r="G13" i="12"/>
  <c r="E29" i="5"/>
  <c r="E124" i="5"/>
  <c r="B42" i="12"/>
  <c r="D22" i="26" s="1"/>
  <c r="C35" i="12"/>
  <c r="G26" i="12"/>
  <c r="G30" i="12"/>
  <c r="G14" i="12"/>
  <c r="C15" i="12"/>
  <c r="C16" i="12"/>
  <c r="C29" i="12"/>
  <c r="G27" i="12"/>
  <c r="C28" i="12"/>
  <c r="C31" i="12"/>
  <c r="G12" i="12"/>
  <c r="C14" i="12"/>
  <c r="G24" i="12"/>
  <c r="G8" i="12"/>
  <c r="E133" i="5"/>
  <c r="D19" i="26"/>
  <c r="D13" i="26"/>
  <c r="D17" i="26"/>
  <c r="E9" i="26"/>
  <c r="D21" i="26"/>
  <c r="D18" i="26"/>
  <c r="D12" i="26"/>
  <c r="D20" i="26"/>
  <c r="D14" i="26"/>
  <c r="C15" i="26"/>
  <c r="H14" i="11"/>
  <c r="H16" i="11" s="1"/>
  <c r="E5" i="14" s="1"/>
  <c r="F20" i="28"/>
  <c r="O27" i="26"/>
  <c r="G18" i="28"/>
  <c r="F26" i="26"/>
  <c r="E29" i="26"/>
  <c r="C36" i="12" l="1"/>
  <c r="G137" i="5"/>
  <c r="C19" i="12"/>
  <c r="G18" i="12"/>
  <c r="C137" i="5"/>
  <c r="D15" i="26"/>
  <c r="G31" i="12"/>
  <c r="F41" i="12"/>
  <c r="C22" i="26"/>
  <c r="C23" i="26" s="1"/>
  <c r="C24" i="26" s="1"/>
  <c r="C31" i="26" s="1"/>
  <c r="F5" i="14"/>
  <c r="E18" i="26"/>
  <c r="E14" i="26"/>
  <c r="E13" i="26"/>
  <c r="E21" i="26"/>
  <c r="E12" i="26"/>
  <c r="F9" i="26"/>
  <c r="E19" i="26"/>
  <c r="E20" i="26"/>
  <c r="E17" i="26"/>
  <c r="E22" i="26"/>
  <c r="E11" i="26"/>
  <c r="D23" i="26"/>
  <c r="D24" i="26" s="1"/>
  <c r="G26" i="26"/>
  <c r="F29" i="26"/>
  <c r="F34" i="12" l="1"/>
  <c r="C32" i="26"/>
  <c r="C33" i="26" s="1"/>
  <c r="F42" i="12"/>
  <c r="E6" i="14"/>
  <c r="D31" i="26"/>
  <c r="D32" i="26"/>
  <c r="E23" i="26"/>
  <c r="E15" i="26"/>
  <c r="F17" i="26"/>
  <c r="F21" i="26"/>
  <c r="F12" i="26"/>
  <c r="F19" i="26"/>
  <c r="F18" i="26"/>
  <c r="F20" i="26"/>
  <c r="F13" i="26"/>
  <c r="G9" i="26"/>
  <c r="F14" i="26"/>
  <c r="F11" i="26"/>
  <c r="F22" i="26"/>
  <c r="G5" i="14"/>
  <c r="G29" i="26"/>
  <c r="H26" i="26"/>
  <c r="F23" i="26" l="1"/>
  <c r="E24" i="26"/>
  <c r="E32" i="26" s="1"/>
  <c r="D33" i="26"/>
  <c r="F6" i="14"/>
  <c r="E7" i="14"/>
  <c r="H5" i="14"/>
  <c r="F15" i="26"/>
  <c r="H9" i="26"/>
  <c r="G13" i="26"/>
  <c r="G18" i="26"/>
  <c r="G17" i="26"/>
  <c r="G21" i="26"/>
  <c r="G12" i="26"/>
  <c r="G20" i="26"/>
  <c r="G14" i="26"/>
  <c r="G19" i="26"/>
  <c r="G11" i="26"/>
  <c r="G22" i="26"/>
  <c r="I26" i="26"/>
  <c r="H29" i="26"/>
  <c r="E33" i="26" l="1"/>
  <c r="E31" i="26"/>
  <c r="F24" i="26"/>
  <c r="F31" i="26" s="1"/>
  <c r="E14" i="14"/>
  <c r="E13" i="14"/>
  <c r="E18" i="14" s="1"/>
  <c r="E21" i="14" s="1"/>
  <c r="E26" i="14" s="1"/>
  <c r="E15" i="14"/>
  <c r="G6" i="14"/>
  <c r="F7" i="14"/>
  <c r="F32" i="26"/>
  <c r="I5" i="14"/>
  <c r="G23" i="26"/>
  <c r="I9" i="26"/>
  <c r="H21" i="26"/>
  <c r="H18" i="26"/>
  <c r="H19" i="26"/>
  <c r="H12" i="26"/>
  <c r="H20" i="26"/>
  <c r="H14" i="26"/>
  <c r="H17" i="26"/>
  <c r="H13" i="26"/>
  <c r="H22" i="26"/>
  <c r="H11" i="26"/>
  <c r="G15" i="26"/>
  <c r="I29" i="26"/>
  <c r="J26" i="26"/>
  <c r="F33" i="26" l="1"/>
  <c r="H15" i="26"/>
  <c r="E24" i="14"/>
  <c r="F13" i="14"/>
  <c r="F18" i="14" s="1"/>
  <c r="F21" i="14" s="1"/>
  <c r="F24" i="14" s="1"/>
  <c r="F14" i="14"/>
  <c r="F15" i="14"/>
  <c r="H6" i="14"/>
  <c r="G7" i="14"/>
  <c r="G24" i="26"/>
  <c r="G31" i="26" s="1"/>
  <c r="H23" i="26"/>
  <c r="H24" i="26" s="1"/>
  <c r="J5" i="14"/>
  <c r="I14" i="26"/>
  <c r="I19" i="26"/>
  <c r="J9" i="26"/>
  <c r="I18" i="26"/>
  <c r="I21" i="26"/>
  <c r="I13" i="26"/>
  <c r="I17" i="26"/>
  <c r="I20" i="26"/>
  <c r="I22" i="26"/>
  <c r="I12" i="26"/>
  <c r="I11" i="26"/>
  <c r="J29" i="26"/>
  <c r="K26" i="26"/>
  <c r="I15" i="26" l="1"/>
  <c r="F26" i="14"/>
  <c r="I6" i="14"/>
  <c r="H7" i="14"/>
  <c r="G32" i="26"/>
  <c r="G33" i="26" s="1"/>
  <c r="G13" i="14"/>
  <c r="G18" i="14" s="1"/>
  <c r="G15" i="14"/>
  <c r="G14" i="14"/>
  <c r="H31" i="26"/>
  <c r="H32" i="26"/>
  <c r="J12" i="26"/>
  <c r="J14" i="26"/>
  <c r="J20" i="26"/>
  <c r="J19" i="26"/>
  <c r="J13" i="26"/>
  <c r="K9" i="26"/>
  <c r="J18" i="26"/>
  <c r="J21" i="26"/>
  <c r="J22" i="26"/>
  <c r="J17" i="26"/>
  <c r="J11" i="26"/>
  <c r="I23" i="26"/>
  <c r="K5" i="14"/>
  <c r="K29" i="26"/>
  <c r="L26" i="26"/>
  <c r="G21" i="14" l="1"/>
  <c r="G24" i="14" s="1"/>
  <c r="I24" i="26"/>
  <c r="I31" i="26" s="1"/>
  <c r="H33" i="26"/>
  <c r="H15" i="14"/>
  <c r="H13" i="14"/>
  <c r="H18" i="14" s="1"/>
  <c r="H14" i="14"/>
  <c r="J6" i="14"/>
  <c r="I7" i="14"/>
  <c r="K14" i="26"/>
  <c r="K19" i="26"/>
  <c r="K12" i="26"/>
  <c r="K18" i="26"/>
  <c r="K21" i="26"/>
  <c r="K17" i="26"/>
  <c r="L9" i="26"/>
  <c r="K22" i="26"/>
  <c r="K13" i="26"/>
  <c r="K20" i="26"/>
  <c r="K11" i="26"/>
  <c r="J15" i="26"/>
  <c r="L5" i="14"/>
  <c r="J23" i="26"/>
  <c r="M26" i="26"/>
  <c r="L29" i="26"/>
  <c r="G26" i="14" l="1"/>
  <c r="H21" i="14" s="1"/>
  <c r="H24" i="14" s="1"/>
  <c r="K15" i="26"/>
  <c r="I32" i="26"/>
  <c r="I33" i="26" s="1"/>
  <c r="K23" i="26"/>
  <c r="I13" i="14"/>
  <c r="I18" i="14" s="1"/>
  <c r="I15" i="14"/>
  <c r="I14" i="14"/>
  <c r="K6" i="14"/>
  <c r="J7" i="14"/>
  <c r="M5" i="14"/>
  <c r="J24" i="26"/>
  <c r="L19" i="26"/>
  <c r="L14" i="26"/>
  <c r="L12" i="26"/>
  <c r="L22" i="26"/>
  <c r="L20" i="26"/>
  <c r="L21" i="26"/>
  <c r="L17" i="26"/>
  <c r="L13" i="26"/>
  <c r="M9" i="26"/>
  <c r="L18" i="26"/>
  <c r="L11" i="26"/>
  <c r="N26" i="26"/>
  <c r="O26" i="26" s="1"/>
  <c r="M29" i="26"/>
  <c r="H26" i="14" l="1"/>
  <c r="I21" i="14" s="1"/>
  <c r="I24" i="14" s="1"/>
  <c r="K24" i="26"/>
  <c r="K31" i="26" s="1"/>
  <c r="L23" i="26"/>
  <c r="J13" i="14"/>
  <c r="J18" i="14" s="1"/>
  <c r="J14" i="14"/>
  <c r="J15" i="14"/>
  <c r="K32" i="26"/>
  <c r="L6" i="14"/>
  <c r="K7" i="14"/>
  <c r="L15" i="26"/>
  <c r="L24" i="26" s="1"/>
  <c r="J31" i="26"/>
  <c r="J32" i="26"/>
  <c r="J33" i="26" s="1"/>
  <c r="K33" i="26" s="1"/>
  <c r="I26" i="14"/>
  <c r="N9" i="26"/>
  <c r="M19" i="26"/>
  <c r="M13" i="26"/>
  <c r="M18" i="26"/>
  <c r="M20" i="26"/>
  <c r="M12" i="26"/>
  <c r="M17" i="26"/>
  <c r="M14" i="26"/>
  <c r="M21" i="26"/>
  <c r="M11" i="26"/>
  <c r="M22" i="26"/>
  <c r="N5" i="14"/>
  <c r="N29" i="26"/>
  <c r="J21" i="14" l="1"/>
  <c r="K14" i="14"/>
  <c r="K13" i="14"/>
  <c r="K18" i="14" s="1"/>
  <c r="K15" i="14"/>
  <c r="M6" i="14"/>
  <c r="L7" i="14"/>
  <c r="M23" i="26"/>
  <c r="L31" i="26"/>
  <c r="L32" i="26"/>
  <c r="L33" i="26" s="1"/>
  <c r="O5" i="14"/>
  <c r="N14" i="26"/>
  <c r="O14" i="26" s="1"/>
  <c r="N18" i="26"/>
  <c r="O18" i="26" s="1"/>
  <c r="N20" i="26"/>
  <c r="O20" i="26" s="1"/>
  <c r="N12" i="26"/>
  <c r="O12" i="26" s="1"/>
  <c r="N17" i="26"/>
  <c r="N13" i="26"/>
  <c r="O13" i="26" s="1"/>
  <c r="N21" i="26"/>
  <c r="O21" i="26" s="1"/>
  <c r="N19" i="26"/>
  <c r="O19" i="26" s="1"/>
  <c r="N11" i="26"/>
  <c r="N22" i="26"/>
  <c r="O22" i="26" s="1"/>
  <c r="M15" i="26"/>
  <c r="J24" i="14"/>
  <c r="O29" i="26"/>
  <c r="J26" i="14"/>
  <c r="K21" i="14" s="1"/>
  <c r="K24" i="14" s="1"/>
  <c r="M24" i="26" l="1"/>
  <c r="M32" i="26" s="1"/>
  <c r="M33" i="26" s="1"/>
  <c r="L15" i="14"/>
  <c r="L13" i="14"/>
  <c r="L18" i="14" s="1"/>
  <c r="L14" i="14"/>
  <c r="N6" i="14"/>
  <c r="M7" i="14"/>
  <c r="N15" i="26"/>
  <c r="O11" i="26"/>
  <c r="O15" i="26" s="1"/>
  <c r="N23" i="26"/>
  <c r="O17" i="26"/>
  <c r="O23" i="26" s="1"/>
  <c r="P5" i="14"/>
  <c r="K26" i="14"/>
  <c r="N24" i="26" l="1"/>
  <c r="M31" i="26"/>
  <c r="M13" i="14"/>
  <c r="M18" i="14" s="1"/>
  <c r="M14" i="14"/>
  <c r="M15" i="14"/>
  <c r="O6" i="14"/>
  <c r="N7" i="14"/>
  <c r="Q5" i="14"/>
  <c r="O24" i="26"/>
  <c r="O32" i="26" s="1"/>
  <c r="N31" i="26"/>
  <c r="N32" i="26"/>
  <c r="N33" i="26" s="1"/>
  <c r="L21" i="14"/>
  <c r="N15" i="14" l="1"/>
  <c r="N14" i="14"/>
  <c r="N13" i="14"/>
  <c r="N18" i="14" s="1"/>
  <c r="P6" i="14"/>
  <c r="O7" i="14"/>
  <c r="R5" i="14"/>
  <c r="L24" i="14"/>
  <c r="L26" i="14"/>
  <c r="M21" i="14" s="1"/>
  <c r="M24" i="14" s="1"/>
  <c r="O14" i="14" l="1"/>
  <c r="O13" i="14"/>
  <c r="O18" i="14" s="1"/>
  <c r="O15" i="14"/>
  <c r="Q6" i="14"/>
  <c r="P7" i="14"/>
  <c r="S5" i="14"/>
  <c r="M26" i="14"/>
  <c r="R6" i="14" l="1"/>
  <c r="Q7" i="14"/>
  <c r="P14" i="14"/>
  <c r="P13" i="14"/>
  <c r="P18" i="14" s="1"/>
  <c r="P15" i="14"/>
  <c r="N21" i="14"/>
  <c r="Q15" i="14" l="1"/>
  <c r="Q13" i="14"/>
  <c r="Q18" i="14" s="1"/>
  <c r="Q14" i="14"/>
  <c r="S6" i="14"/>
  <c r="S7" i="14" s="1"/>
  <c r="R7" i="14"/>
  <c r="N24" i="14"/>
  <c r="E32" i="14"/>
  <c r="N26" i="14"/>
  <c r="R15" i="14" l="1"/>
  <c r="R14" i="14"/>
  <c r="R13" i="14"/>
  <c r="R18" i="14" s="1"/>
  <c r="S15" i="14"/>
  <c r="S13" i="14"/>
  <c r="S18" i="14" s="1"/>
  <c r="S14" i="14"/>
  <c r="O21" i="14"/>
  <c r="O24" i="14" s="1"/>
  <c r="O26" i="14" l="1"/>
  <c r="P21" i="14" l="1"/>
  <c r="P24" i="14" s="1"/>
  <c r="P26" i="14" l="1"/>
  <c r="Q21" i="14" s="1"/>
  <c r="Q24" i="14" s="1"/>
  <c r="Q26" i="14" l="1"/>
  <c r="R21" i="14" l="1"/>
  <c r="R24" i="14" s="1"/>
  <c r="R26" i="14" l="1"/>
  <c r="S21" i="14" l="1"/>
  <c r="S24" i="14" l="1"/>
  <c r="E34" i="14"/>
  <c r="S26" i="14"/>
</calcChain>
</file>

<file path=xl/sharedStrings.xml><?xml version="1.0" encoding="utf-8"?>
<sst xmlns="http://schemas.openxmlformats.org/spreadsheetml/2006/main" count="3088" uniqueCount="842">
  <si>
    <t>Project Name</t>
  </si>
  <si>
    <t>Site Address</t>
  </si>
  <si>
    <t>City</t>
  </si>
  <si>
    <t>County</t>
  </si>
  <si>
    <t>Zip</t>
  </si>
  <si>
    <t>Census Tract</t>
  </si>
  <si>
    <t>Yes</t>
  </si>
  <si>
    <t>No</t>
  </si>
  <si>
    <t>Refinance</t>
  </si>
  <si>
    <t>Other (specify)</t>
  </si>
  <si>
    <t>Loan Term Requested (years)</t>
  </si>
  <si>
    <t>Total Site Square Footage</t>
  </si>
  <si>
    <t/>
  </si>
  <si>
    <t>Stories In Tallest Building</t>
  </si>
  <si>
    <t>55% of the units serving moderate income households*</t>
  </si>
  <si>
    <t>35% of the units serving moderate income households*</t>
  </si>
  <si>
    <t>Available Parking</t>
  </si>
  <si>
    <t>Project and Unit Amenities and Services offered to residents</t>
  </si>
  <si>
    <t>Project Amenities</t>
  </si>
  <si>
    <t>Unit Amenities</t>
  </si>
  <si>
    <t>Date construction or rehabilitation to begin.</t>
  </si>
  <si>
    <t>State</t>
  </si>
  <si>
    <t>Contact Person</t>
  </si>
  <si>
    <t>Phone</t>
  </si>
  <si>
    <t>General Partnership</t>
  </si>
  <si>
    <t>Limited Partnership</t>
  </si>
  <si>
    <t>Limited Liability Company</t>
  </si>
  <si>
    <t>Limited Liability Limited Partnership</t>
  </si>
  <si>
    <t>Non-Profit Corporation</t>
  </si>
  <si>
    <t>For-Profit Corporation</t>
  </si>
  <si>
    <t>Individual</t>
  </si>
  <si>
    <t>Status of Borrowing/Ownership Entity</t>
  </si>
  <si>
    <t>Currently exists</t>
  </si>
  <si>
    <t>To be formed, estimated date:</t>
  </si>
  <si>
    <t>Other Key Development Team Members (if applicable)</t>
  </si>
  <si>
    <t>Do any members of the development team or ownership entity have any direct or indirect, financial or other</t>
  </si>
  <si>
    <t>or subcontractors used)?</t>
  </si>
  <si>
    <t>Residential</t>
  </si>
  <si>
    <t>Total</t>
  </si>
  <si>
    <t xml:space="preserve"> </t>
  </si>
  <si>
    <t>Debt Sources</t>
  </si>
  <si>
    <t>List Lenders in order of Lien Priority</t>
  </si>
  <si>
    <t>Lender and Program</t>
  </si>
  <si>
    <t>Amount</t>
  </si>
  <si>
    <t>Interest Rate</t>
  </si>
  <si>
    <t>Term</t>
  </si>
  <si>
    <t>Amortization</t>
  </si>
  <si>
    <t>Lien Position</t>
  </si>
  <si>
    <t>Total Construction Debt</t>
  </si>
  <si>
    <t>Equity Sources</t>
  </si>
  <si>
    <t>Source</t>
  </si>
  <si>
    <t>Repayment Requirements</t>
  </si>
  <si>
    <t>Total Construction Equity</t>
  </si>
  <si>
    <t>Total Construction Financing Sources</t>
  </si>
  <si>
    <t>Total Permanent Debt</t>
  </si>
  <si>
    <t>Total Permanent Equity</t>
  </si>
  <si>
    <t>Total Permanent Financing Sources</t>
  </si>
  <si>
    <t>Residential Income</t>
  </si>
  <si>
    <t>Laundry Revenue</t>
  </si>
  <si>
    <t>Parking Revenue</t>
  </si>
  <si>
    <t>Legal</t>
  </si>
  <si>
    <t>Accounting</t>
  </si>
  <si>
    <t>Telephone</t>
  </si>
  <si>
    <t>Leased Equipment</t>
  </si>
  <si>
    <t>Model Apartment</t>
  </si>
  <si>
    <t>Management Salaries</t>
  </si>
  <si>
    <t>Maintenance Salaries</t>
  </si>
  <si>
    <t>Gas</t>
  </si>
  <si>
    <t>Electricity</t>
  </si>
  <si>
    <t>Cable</t>
  </si>
  <si>
    <t>Elevator</t>
  </si>
  <si>
    <t>Contracts</t>
  </si>
  <si>
    <t>Repairs</t>
  </si>
  <si>
    <t>Maintenance Supplies</t>
  </si>
  <si>
    <t>Security</t>
  </si>
  <si>
    <t>Total Maintenance</t>
  </si>
  <si>
    <t>Advertising</t>
  </si>
  <si>
    <t>Insurance</t>
  </si>
  <si>
    <t>Effective Gross Income</t>
  </si>
  <si>
    <t>Operating Expenses</t>
  </si>
  <si>
    <t>Total Operating Expenses</t>
  </si>
  <si>
    <t>Net Operating Income</t>
  </si>
  <si>
    <t>First Mortgage</t>
  </si>
  <si>
    <t>Second Mortgage</t>
  </si>
  <si>
    <t>Third Mortgage</t>
  </si>
  <si>
    <t>Net Project Cash Flow</t>
  </si>
  <si>
    <t>Occupancy</t>
  </si>
  <si>
    <t>Residential Units</t>
  </si>
  <si>
    <t>Address</t>
  </si>
  <si>
    <t xml:space="preserve">Year Built </t>
  </si>
  <si>
    <t xml:space="preserve">Family </t>
  </si>
  <si>
    <t>Will the project have project-based rental assistance?</t>
  </si>
  <si>
    <t>Contractor (if applicable)</t>
  </si>
  <si>
    <t>If no, please explain:</t>
  </si>
  <si>
    <t>Does current zoning allow for the proposed use?</t>
  </si>
  <si>
    <t>Other (Specify)</t>
  </si>
  <si>
    <t xml:space="preserve">   </t>
  </si>
  <si>
    <t xml:space="preserve"> Architect Construction Management/Admin </t>
  </si>
  <si>
    <t>Utility Allowance by Bedroom Size:</t>
  </si>
  <si>
    <t>Do Rents Include Utilities?</t>
  </si>
  <si>
    <t>Total Residential S. F.</t>
  </si>
  <si>
    <t>Common Space S.F.</t>
  </si>
  <si>
    <t>Total # of 0 bedroom units</t>
  </si>
  <si>
    <t>Total # of 1 bedroom units</t>
  </si>
  <si>
    <t>Total # of 2 bedroom units</t>
  </si>
  <si>
    <t>Total # of 3 bedroom units</t>
  </si>
  <si>
    <t>Total # of 4 bedroom units</t>
  </si>
  <si>
    <t>Miscellaneous Monthly Income:</t>
  </si>
  <si>
    <t>Fuel (Heat/Water)</t>
  </si>
  <si>
    <t>Water</t>
  </si>
  <si>
    <t>Sewer</t>
  </si>
  <si>
    <t>Management Fees</t>
  </si>
  <si>
    <t>Trash</t>
  </si>
  <si>
    <t>Management Payroll Tax</t>
  </si>
  <si>
    <t>Office Supplies</t>
  </si>
  <si>
    <t>Total Administration</t>
  </si>
  <si>
    <t>Real Estate Taxes</t>
  </si>
  <si>
    <t>Extermination</t>
  </si>
  <si>
    <t>Payment in Lieu of Taxes</t>
  </si>
  <si>
    <t>Grounds</t>
  </si>
  <si>
    <t>Other Tax Assessments</t>
  </si>
  <si>
    <t>Payroll Tax</t>
  </si>
  <si>
    <t>Decorating</t>
  </si>
  <si>
    <t>Total Fixed Expenses</t>
  </si>
  <si>
    <t>Snow Removal</t>
  </si>
  <si>
    <t>Total Number of Units</t>
  </si>
  <si>
    <t>Year 1</t>
  </si>
  <si>
    <t>Year 2</t>
  </si>
  <si>
    <t>Year 3</t>
  </si>
  <si>
    <t>Year 4</t>
  </si>
  <si>
    <t>Year 5</t>
  </si>
  <si>
    <t>Year 6</t>
  </si>
  <si>
    <t>Year 7</t>
  </si>
  <si>
    <t>Year 8</t>
  </si>
  <si>
    <t>Debt Coverage Ratio</t>
  </si>
  <si>
    <t>Cash Flow available</t>
  </si>
  <si>
    <t>for distribution</t>
  </si>
  <si>
    <t>Partnership Mgt. Fees</t>
  </si>
  <si>
    <t>Asset Mgt. Fees</t>
  </si>
  <si>
    <t>Cash Flow Notes</t>
  </si>
  <si>
    <t>Cash Flow Available</t>
  </si>
  <si>
    <t>after above obligations</t>
  </si>
  <si>
    <t>Year 9</t>
  </si>
  <si>
    <t>Year 10</t>
  </si>
  <si>
    <t>Year 11</t>
  </si>
  <si>
    <t>Year 12</t>
  </si>
  <si>
    <t>Year 13</t>
  </si>
  <si>
    <t>Year 14</t>
  </si>
  <si>
    <t>Year 15</t>
  </si>
  <si>
    <t>Deferred Developer Fee Underwriting Criteria</t>
  </si>
  <si>
    <t>Deferred Developer Fee</t>
  </si>
  <si>
    <t>IN WITNESS WHEREOF, the Applicant has caused this document to be duly executed in its name on this</t>
  </si>
  <si>
    <t>.</t>
  </si>
  <si>
    <t xml:space="preserve"> Applicant (Signature):</t>
  </si>
  <si>
    <t>Applicant (Print Name):</t>
  </si>
  <si>
    <t>Title:</t>
  </si>
  <si>
    <t>Commercial Square Footage</t>
  </si>
  <si>
    <t>20% of the units serving households at 50% AMI, and</t>
  </si>
  <si>
    <t>40% of the units serving households at 60% AMI, and</t>
  </si>
  <si>
    <t>OR</t>
  </si>
  <si>
    <t>Population Served</t>
  </si>
  <si>
    <t>Indicate number of units by population served</t>
  </si>
  <si>
    <t xml:space="preserve">Permanent Supportive Housing </t>
  </si>
  <si>
    <t>Check all that apply</t>
  </si>
  <si>
    <t>Other :</t>
  </si>
  <si>
    <t>62+</t>
  </si>
  <si>
    <t xml:space="preserve">Onsite surface space </t>
  </si>
  <si>
    <t xml:space="preserve">Indicate number of spaces </t>
  </si>
  <si>
    <t>Carports (includes tuck-under parking)</t>
  </si>
  <si>
    <t>Garages (includes attached and detached)</t>
  </si>
  <si>
    <t>Parking Ratio</t>
  </si>
  <si>
    <t>Legal Status of Borrower</t>
  </si>
  <si>
    <t>General Partner or Principal</t>
  </si>
  <si>
    <t>Related Parties</t>
  </si>
  <si>
    <t>Federal Tax Credit Equity</t>
  </si>
  <si>
    <t>State Tax Credit Equity</t>
  </si>
  <si>
    <t>Residential Development Cost</t>
  </si>
  <si>
    <t>Sources</t>
  </si>
  <si>
    <t>Total Sources</t>
  </si>
  <si>
    <t>Uses</t>
  </si>
  <si>
    <t>Unit Size -SF</t>
  </si>
  <si>
    <t>Bedrooms</t>
  </si>
  <si>
    <t>Bathrooms</t>
  </si>
  <si>
    <t>Total Uses</t>
  </si>
  <si>
    <t>55 +</t>
  </si>
  <si>
    <t>Clubhouse</t>
  </si>
  <si>
    <t>Fitness Center</t>
  </si>
  <si>
    <t>Playground</t>
  </si>
  <si>
    <t>Sport Court</t>
  </si>
  <si>
    <t>Picnic Area</t>
  </si>
  <si>
    <t>Computer Room</t>
  </si>
  <si>
    <t>Common Laundry</t>
  </si>
  <si>
    <t>Community Garden</t>
  </si>
  <si>
    <t>Storage Lockers</t>
  </si>
  <si>
    <t>Wifi</t>
  </si>
  <si>
    <t>Other:</t>
  </si>
  <si>
    <t>Pet amenities</t>
  </si>
  <si>
    <t>Storage</t>
  </si>
  <si>
    <t>Balcony/ Patio</t>
  </si>
  <si>
    <t>Dishwasher</t>
  </si>
  <si>
    <t>Washer/Dryer</t>
  </si>
  <si>
    <t>Walk-in Closet</t>
  </si>
  <si>
    <t>Universal Design</t>
  </si>
  <si>
    <t>Air Conditioning</t>
  </si>
  <si>
    <t>Ceiling Fan</t>
  </si>
  <si>
    <t>9 Ft (or higher) ceiling</t>
  </si>
  <si>
    <t xml:space="preserve">State in which entity was/ will be formed: </t>
  </si>
  <si>
    <t>Annual</t>
  </si>
  <si>
    <t>Monthly</t>
  </si>
  <si>
    <t>Cash flow sufficient to pay deferred developer fees by year 10?</t>
  </si>
  <si>
    <t>Cash flow sufficient to pay deferred developer fees by year 15?</t>
  </si>
  <si>
    <t>Deferred Developer Ending Balance</t>
  </si>
  <si>
    <t>NOTICE: The federal Equal Credit Opportunity Act prohibits creditors from discriminating against credit applicants on the basis of race, color, religion, national origin, sex, marital status, age (provided the applicant has the capacity to enter into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this creditor is the Consumer Financial Protection Bureau, Washington, D.C. 20552</t>
  </si>
  <si>
    <t>Annual NOI</t>
  </si>
  <si>
    <t>Current Physical Occupancy %</t>
  </si>
  <si>
    <t>Present Market Value</t>
  </si>
  <si>
    <t>Annual Operating Expenses</t>
  </si>
  <si>
    <t>Annual Debt Service</t>
  </si>
  <si>
    <t>Property Name</t>
  </si>
  <si>
    <t>Zip Code</t>
  </si>
  <si>
    <t># of units</t>
  </si>
  <si>
    <t xml:space="preserve"> Maturity Date</t>
  </si>
  <si>
    <t xml:space="preserve">Total Existing Debt </t>
  </si>
  <si>
    <t>Property Type</t>
  </si>
  <si>
    <t>List each loan separately</t>
  </si>
  <si>
    <t xml:space="preserve">Commercial </t>
  </si>
  <si>
    <t>Mixed Use</t>
  </si>
  <si>
    <t>Creditor Name</t>
  </si>
  <si>
    <t>Judgments legal suits legal actions or BK?*</t>
  </si>
  <si>
    <t>Are there any judgements, legal suits, legal actions or bankruptcies on any of the above properties?</t>
  </si>
  <si>
    <t>If so, please explain:</t>
  </si>
  <si>
    <t>Residential Multi Family</t>
  </si>
  <si>
    <t>Residential Single Family</t>
  </si>
  <si>
    <t>Is the Loan Current?</t>
  </si>
  <si>
    <t>Is there a Balloon Payment (w/in 5 yrs)</t>
  </si>
  <si>
    <t>wells fargo</t>
  </si>
  <si>
    <t>1.</t>
  </si>
  <si>
    <t>2.</t>
  </si>
  <si>
    <t>3.</t>
  </si>
  <si>
    <t>4.</t>
  </si>
  <si>
    <t>5.</t>
  </si>
  <si>
    <t xml:space="preserve">3 bedroom </t>
  </si>
  <si>
    <t>4 bedroom</t>
  </si>
  <si>
    <t>5 bedroom</t>
  </si>
  <si>
    <t>0 bedroom</t>
  </si>
  <si>
    <t xml:space="preserve">1 bedroom </t>
  </si>
  <si>
    <t xml:space="preserve">2 bedroom    </t>
  </si>
  <si>
    <t>No. of Units</t>
  </si>
  <si>
    <t>Outstanding Principal Balance of senior debt</t>
  </si>
  <si>
    <t>Reserve obligations?</t>
  </si>
  <si>
    <t>Month 1</t>
  </si>
  <si>
    <t>Month 2</t>
  </si>
  <si>
    <t>Month 3</t>
  </si>
  <si>
    <t>Month 4</t>
  </si>
  <si>
    <t>Month 5</t>
  </si>
  <si>
    <t>Month 6</t>
  </si>
  <si>
    <t>Month 7</t>
  </si>
  <si>
    <t>Month 8</t>
  </si>
  <si>
    <t>Month 9</t>
  </si>
  <si>
    <t>Month 10</t>
  </si>
  <si>
    <t>Month 11</t>
  </si>
  <si>
    <t>Month 12</t>
  </si>
  <si>
    <t>Built-in Microwave</t>
  </si>
  <si>
    <t>Per Unit</t>
  </si>
  <si>
    <t>Vacancy Allowance</t>
  </si>
  <si>
    <t>Debt Service</t>
  </si>
  <si>
    <t>Total Debt Service</t>
  </si>
  <si>
    <t>Income After Debt Service</t>
  </si>
  <si>
    <t>Cumulative Operating Income (Deficit)</t>
  </si>
  <si>
    <t>Taxes and Insurance</t>
  </si>
  <si>
    <t>Total Utilities</t>
  </si>
  <si>
    <t>DCR (First Mortgage)</t>
  </si>
  <si>
    <t>Annual Effective Gross Income (after concessions and vacancy losses)</t>
  </si>
  <si>
    <t>Are all utilities available to the project and of the appropriate capacity to serve the project?</t>
  </si>
  <si>
    <t>Management Company</t>
  </si>
  <si>
    <t>6.</t>
  </si>
  <si>
    <t>Commercial Space S.F.</t>
  </si>
  <si>
    <t>Total Market Units</t>
  </si>
  <si>
    <t xml:space="preserve">Unit Mix Totals: </t>
  </si>
  <si>
    <t>Total # of 5 bedroom units</t>
  </si>
  <si>
    <t>Total 40% AMI Units</t>
  </si>
  <si>
    <t>Total 30% AMI Units</t>
  </si>
  <si>
    <t>Total 50% AMI Units</t>
  </si>
  <si>
    <t>Total 60% AMI Units</t>
  </si>
  <si>
    <t>Total 80% AMI Units</t>
  </si>
  <si>
    <t>Total Annual Per Unit Operating Expense</t>
  </si>
  <si>
    <t>Total Annual Residential Operating Expenses</t>
  </si>
  <si>
    <t>Total Per Unit Annual Replacement Reserves</t>
  </si>
  <si>
    <t>New Units Preleased</t>
  </si>
  <si>
    <t>New Units Leased per Month</t>
  </si>
  <si>
    <t>Revenue</t>
  </si>
  <si>
    <t>a. general and summary information</t>
  </si>
  <si>
    <t>b. project specific information</t>
  </si>
  <si>
    <t>d. borrower information</t>
  </si>
  <si>
    <t>e. development team information</t>
  </si>
  <si>
    <t xml:space="preserve">f. estimated development costs </t>
  </si>
  <si>
    <t xml:space="preserve">site work </t>
  </si>
  <si>
    <t xml:space="preserve">g. construction financing </t>
  </si>
  <si>
    <t xml:space="preserve">h. permanent financing </t>
  </si>
  <si>
    <r>
      <t>Other (</t>
    </r>
    <r>
      <rPr>
        <i/>
        <sz val="10"/>
        <rFont val="Calibri"/>
        <family val="2"/>
        <scheme val="minor"/>
      </rPr>
      <t>subject to preapproval by CHFA)</t>
    </r>
  </si>
  <si>
    <t>Related Party?</t>
  </si>
  <si>
    <t>Term (months)</t>
  </si>
  <si>
    <t>Financing Structure</t>
  </si>
  <si>
    <t>Other</t>
  </si>
  <si>
    <t>Common Space Square Footage</t>
  </si>
  <si>
    <t>Market</t>
  </si>
  <si>
    <t>Employee</t>
  </si>
  <si>
    <t>Select</t>
  </si>
  <si>
    <t xml:space="preserve">Select </t>
  </si>
  <si>
    <t xml:space="preserve">Other: </t>
  </si>
  <si>
    <t xml:space="preserve">Term </t>
  </si>
  <si>
    <t>Fremont</t>
  </si>
  <si>
    <t>Lincoln</t>
  </si>
  <si>
    <t>Park</t>
  </si>
  <si>
    <t>X</t>
  </si>
  <si>
    <t>Residential Per Unit Cost</t>
  </si>
  <si>
    <t>land and buildings</t>
  </si>
  <si>
    <t>Type of Project / Financing Sought</t>
  </si>
  <si>
    <t>Total Loan Amount Requested</t>
  </si>
  <si>
    <t>interest with any of the other project team members (including an owner's interest in the construction company</t>
  </si>
  <si>
    <t>CHFA</t>
  </si>
  <si>
    <t xml:space="preserve">Locate Census Tract </t>
  </si>
  <si>
    <t>Permanent Only</t>
  </si>
  <si>
    <t xml:space="preserve">Construction and Permanent </t>
  </si>
  <si>
    <t>Project Sponsor Name</t>
  </si>
  <si>
    <t>Anticipated Project Timeline</t>
  </si>
  <si>
    <t>Percentage of Low Income Units</t>
  </si>
  <si>
    <t>No/Yes</t>
  </si>
  <si>
    <t>Washer/Dryer Hook-Ups</t>
  </si>
  <si>
    <t xml:space="preserve">Wood/ Laminate Flooring </t>
  </si>
  <si>
    <t>Fee Developer</t>
  </si>
  <si>
    <t>Attorney</t>
  </si>
  <si>
    <t>7.</t>
  </si>
  <si>
    <t>9.</t>
  </si>
  <si>
    <t>Pro Forma Rent</t>
  </si>
  <si>
    <t>Annual Rent Projection</t>
  </si>
  <si>
    <t>Total PUPA</t>
  </si>
  <si>
    <t>Inflation Income Factor</t>
  </si>
  <si>
    <t>Inflation Expenses Factor</t>
  </si>
  <si>
    <t xml:space="preserve">Total Operating Expense </t>
  </si>
  <si>
    <t>Total Debt Coverage Ratio</t>
  </si>
  <si>
    <t></t>
  </si>
  <si>
    <t xml:space="preserve">i. sources and uses </t>
  </si>
  <si>
    <t>Data is mapped automatically from Sources of Funds tab</t>
  </si>
  <si>
    <t>paydown of construction loan</t>
  </si>
  <si>
    <t>Overage/(Gap)</t>
  </si>
  <si>
    <t>Data is mapped automatically from the Dev Costs Tab</t>
  </si>
  <si>
    <t>Residential Per Bedroom Cost</t>
  </si>
  <si>
    <t>Residential Per Square Foot Cost</t>
  </si>
  <si>
    <t>Subtotal:</t>
  </si>
  <si>
    <t>Total Residential Per Unit Costs</t>
  </si>
  <si>
    <t>Total Residential Per Bedroom Costs</t>
  </si>
  <si>
    <t>Total Residential Per Square Foot Costs</t>
  </si>
  <si>
    <t>If yes, please explain:</t>
  </si>
  <si>
    <t>Total Hard Costs</t>
  </si>
  <si>
    <t xml:space="preserve">Total Hard Costs per Unit </t>
  </si>
  <si>
    <t xml:space="preserve">Total Hard Costs Per Square Foot </t>
  </si>
  <si>
    <t>Total Hard Costs Per Bedroom</t>
  </si>
  <si>
    <t>Total Building S.F.</t>
  </si>
  <si>
    <t xml:space="preserve">rehab and new construction </t>
  </si>
  <si>
    <t xml:space="preserve">professional fees </t>
  </si>
  <si>
    <t xml:space="preserve">construction interim costs </t>
  </si>
  <si>
    <t xml:space="preserve">permanent financing </t>
  </si>
  <si>
    <t xml:space="preserve">soft costs </t>
  </si>
  <si>
    <t xml:space="preserve">syndication costs </t>
  </si>
  <si>
    <t xml:space="preserve">developer fees </t>
  </si>
  <si>
    <t xml:space="preserve">project reserves </t>
  </si>
  <si>
    <t>Existing with Moderate Rehabilition</t>
  </si>
  <si>
    <t>New Construction or Substantial Rehabilitation (Existing)</t>
  </si>
  <si>
    <r>
      <t>Contruction Period (</t>
    </r>
    <r>
      <rPr>
        <i/>
        <sz val="10"/>
        <rFont val="Calibri"/>
        <family val="2"/>
        <scheme val="minor"/>
      </rPr>
      <t>months)</t>
    </r>
  </si>
  <si>
    <r>
      <t xml:space="preserve">Lease-Up / Stabilization </t>
    </r>
    <r>
      <rPr>
        <i/>
        <sz val="10"/>
        <rFont val="Calibri"/>
        <family val="2"/>
        <scheme val="minor"/>
      </rPr>
      <t>(months)</t>
    </r>
  </si>
  <si>
    <r>
      <t xml:space="preserve">Services </t>
    </r>
    <r>
      <rPr>
        <i/>
        <sz val="10"/>
        <rFont val="Calibri"/>
        <family val="2"/>
        <scheme val="minor"/>
      </rPr>
      <t>(please describe)*</t>
    </r>
  </si>
  <si>
    <r>
      <rPr>
        <b/>
        <sz val="10"/>
        <rFont val="Calibri"/>
        <family val="2"/>
        <scheme val="minor"/>
      </rPr>
      <t>REQUIRED</t>
    </r>
    <r>
      <rPr>
        <sz val="10"/>
        <rFont val="Calibri"/>
        <family val="2"/>
        <scheme val="minor"/>
      </rPr>
      <t xml:space="preserve"> Minimum Set-Aside</t>
    </r>
  </si>
  <si>
    <t xml:space="preserve">   Total Spaces</t>
  </si>
  <si>
    <t>The borrower must be either a legal entity (e.g. partnership, corporation, etc.) or individual with no assets other than this project</t>
  </si>
  <si>
    <t>If that person/entity is not yet known or is yet to be formed, the application must be submitted by the project developer.</t>
  </si>
  <si>
    <t>Email</t>
  </si>
  <si>
    <t xml:space="preserve">Green Systems (Solar, Geothermal, Other, etc.) </t>
  </si>
  <si>
    <t xml:space="preserve">Land </t>
  </si>
  <si>
    <t xml:space="preserve">Existing Structures </t>
  </si>
  <si>
    <t xml:space="preserve">Demolition </t>
  </si>
  <si>
    <t xml:space="preserve">On Site Work </t>
  </si>
  <si>
    <t xml:space="preserve">Off Site Work </t>
  </si>
  <si>
    <t xml:space="preserve">Contractor Construction Contingency </t>
  </si>
  <si>
    <t xml:space="preserve">Owner Hard Cost Contingency </t>
  </si>
  <si>
    <t xml:space="preserve">New Structures </t>
  </si>
  <si>
    <t xml:space="preserve">Rehabilitation </t>
  </si>
  <si>
    <t xml:space="preserve">Accessory Structures </t>
  </si>
  <si>
    <t xml:space="preserve">General Requirements </t>
  </si>
  <si>
    <t xml:space="preserve">Contractor Overhead </t>
  </si>
  <si>
    <t xml:space="preserve">Contractor Profit </t>
  </si>
  <si>
    <t xml:space="preserve">Furniture, Fixtures, &amp; Equipment </t>
  </si>
  <si>
    <t xml:space="preserve">Other (Specify) </t>
  </si>
  <si>
    <t xml:space="preserve">Architect, Design </t>
  </si>
  <si>
    <t xml:space="preserve">Landscape Design </t>
  </si>
  <si>
    <t xml:space="preserve">Structural Engineering </t>
  </si>
  <si>
    <t xml:space="preserve">Civil Engineering </t>
  </si>
  <si>
    <t xml:space="preserve">Other Engineering </t>
  </si>
  <si>
    <t xml:space="preserve">Surveyor </t>
  </si>
  <si>
    <t xml:space="preserve">Attorney, Real Estate </t>
  </si>
  <si>
    <t xml:space="preserve">Green Consultant </t>
  </si>
  <si>
    <t xml:space="preserve">Construction Accounting </t>
  </si>
  <si>
    <t xml:space="preserve">Hazard &amp; Liability Insurance </t>
  </si>
  <si>
    <t xml:space="preserve">Builder's Risk Insurance </t>
  </si>
  <si>
    <t xml:space="preserve">Perform. &amp; Pymt Bonds </t>
  </si>
  <si>
    <t xml:space="preserve">Construction Interest </t>
  </si>
  <si>
    <t xml:space="preserve">Constr. Loan Origination Fees </t>
  </si>
  <si>
    <t xml:space="preserve">Mortgagee Fee </t>
  </si>
  <si>
    <t xml:space="preserve">Impact fees </t>
  </si>
  <si>
    <t xml:space="preserve">Materials Testing </t>
  </si>
  <si>
    <t xml:space="preserve">Power and Telecom Provider fees </t>
  </si>
  <si>
    <t xml:space="preserve">3rd Party/Bank Inspections/Admin </t>
  </si>
  <si>
    <t xml:space="preserve">Title &amp; Recording </t>
  </si>
  <si>
    <t xml:space="preserve">Construction Lender Legal Fees </t>
  </si>
  <si>
    <t xml:space="preserve">Prop. Taxes During Construction </t>
  </si>
  <si>
    <t xml:space="preserve">Bridge Loan </t>
  </si>
  <si>
    <t>Application Fee</t>
  </si>
  <si>
    <t xml:space="preserve">Bond Issue 30-day lag reserve </t>
  </si>
  <si>
    <t xml:space="preserve">Bond Cost of Issuance </t>
  </si>
  <si>
    <t xml:space="preserve">Perm Loan Origination </t>
  </si>
  <si>
    <t xml:space="preserve">Credit Enhancement </t>
  </si>
  <si>
    <t xml:space="preserve">Legal Fees </t>
  </si>
  <si>
    <t xml:space="preserve">Prepaid MIP </t>
  </si>
  <si>
    <t xml:space="preserve">Forward Rate Lock </t>
  </si>
  <si>
    <t xml:space="preserve">Conversion Fee </t>
  </si>
  <si>
    <t>CHFA Inspection Fees</t>
  </si>
  <si>
    <t xml:space="preserve">Marketing/Leasing Costs </t>
  </si>
  <si>
    <t xml:space="preserve">Cost Estimating/Capital Needs Assessment </t>
  </si>
  <si>
    <t xml:space="preserve">Geotechnical/Soils Study </t>
  </si>
  <si>
    <t xml:space="preserve">Appraisal </t>
  </si>
  <si>
    <t xml:space="preserve">Market Study </t>
  </si>
  <si>
    <t xml:space="preserve">Environmental Study (Phase 1, Phase 2, Lead, Asbestos, etc.) </t>
  </si>
  <si>
    <t xml:space="preserve">Other Studies (traffic, wetlands, etc.) </t>
  </si>
  <si>
    <t xml:space="preserve">Tax Credit Fees </t>
  </si>
  <si>
    <t xml:space="preserve">Compliance Fees </t>
  </si>
  <si>
    <t xml:space="preserve">Cost Certification </t>
  </si>
  <si>
    <t xml:space="preserve">Green Certification Fees (LEED Certification, etc.) </t>
  </si>
  <si>
    <t xml:space="preserve">Soft Cost Contingency </t>
  </si>
  <si>
    <t xml:space="preserve">Developer Fee </t>
  </si>
  <si>
    <t xml:space="preserve">Developer Overhead </t>
  </si>
  <si>
    <t xml:space="preserve">Developer Profit </t>
  </si>
  <si>
    <t xml:space="preserve">Third Party Development Management/Owner's Rep </t>
  </si>
  <si>
    <t xml:space="preserve">Financial/Tax Credit Consultant, Application Preparation, etc. </t>
  </si>
  <si>
    <t xml:space="preserve">Other Consultant Fees </t>
  </si>
  <si>
    <t xml:space="preserve">Organization Costs </t>
  </si>
  <si>
    <t xml:space="preserve">Tax Opinion </t>
  </si>
  <si>
    <t xml:space="preserve">Syndication Legal Fees </t>
  </si>
  <si>
    <t xml:space="preserve">Rent-up Reserves </t>
  </si>
  <si>
    <t xml:space="preserve">Operating Reserves </t>
  </si>
  <si>
    <t xml:space="preserve">Replacement Reserves </t>
  </si>
  <si>
    <r>
      <t>Type of Unit</t>
    </r>
    <r>
      <rPr>
        <i/>
        <sz val="11"/>
        <rFont val="Calibri"/>
        <family val="2"/>
        <scheme val="minor"/>
      </rPr>
      <t xml:space="preserve"> (Select from drop down)</t>
    </r>
  </si>
  <si>
    <t>Percentage Total Cost</t>
  </si>
  <si>
    <t>Percentage Total Equity</t>
  </si>
  <si>
    <t>administration</t>
  </si>
  <si>
    <t>utilities</t>
  </si>
  <si>
    <t>operations &amp; maintenance</t>
  </si>
  <si>
    <t>fixed expenses</t>
  </si>
  <si>
    <t>Sample row</t>
  </si>
  <si>
    <t>Is borrower or sponsor a Guarantor?</t>
  </si>
  <si>
    <t>j. unit mix</t>
  </si>
  <si>
    <t>k. operating income</t>
  </si>
  <si>
    <t xml:space="preserve">l. operating expenses </t>
  </si>
  <si>
    <t>m. initial pro forma cash flow</t>
  </si>
  <si>
    <t xml:space="preserve">n. initial lease-up projection </t>
  </si>
  <si>
    <t xml:space="preserve">o. schedule of real estate owned </t>
  </si>
  <si>
    <t>p. borrower certification</t>
  </si>
  <si>
    <r>
      <t xml:space="preserve">AMI </t>
    </r>
    <r>
      <rPr>
        <i/>
        <sz val="11"/>
        <rFont val="Calibri"/>
        <family val="2"/>
        <scheme val="minor"/>
      </rPr>
      <t>(Select from drop down)</t>
    </r>
  </si>
  <si>
    <t>0</t>
  </si>
  <si>
    <t>1st</t>
  </si>
  <si>
    <t>Efficiency</t>
  </si>
  <si>
    <t>SRO</t>
  </si>
  <si>
    <t>Bed</t>
  </si>
  <si>
    <t>1BR, 1BA</t>
  </si>
  <si>
    <t>1BR, 1.5BA</t>
  </si>
  <si>
    <t>1BR, 2BA</t>
  </si>
  <si>
    <t>2BR, 1BA</t>
  </si>
  <si>
    <t>2BR, 1.5BA</t>
  </si>
  <si>
    <t>2BR, 2BA</t>
  </si>
  <si>
    <t>2BR, 2.5BA</t>
  </si>
  <si>
    <t>2BR, 3BA</t>
  </si>
  <si>
    <t>3BR, 1BA</t>
  </si>
  <si>
    <t>3BR, 1.5BA</t>
  </si>
  <si>
    <t>3BR, 2BA</t>
  </si>
  <si>
    <t>3BR, 2.5BA</t>
  </si>
  <si>
    <t>3BR, 3BA</t>
  </si>
  <si>
    <t>3BR, 3.5BA</t>
  </si>
  <si>
    <t>4BR, 1BA</t>
  </si>
  <si>
    <t>4BR, 1.5BA</t>
  </si>
  <si>
    <t>4BR, 2BA</t>
  </si>
  <si>
    <t>4BR, 2.5BA</t>
  </si>
  <si>
    <t>4BR, 3BA</t>
  </si>
  <si>
    <t>4BR, 3.5BA</t>
  </si>
  <si>
    <t>4BR, 4BA</t>
  </si>
  <si>
    <t>5BR, 1BA</t>
  </si>
  <si>
    <t>5BR, 1.5BA</t>
  </si>
  <si>
    <t>5BR, 2BA</t>
  </si>
  <si>
    <t>5BR, 2.5BA</t>
  </si>
  <si>
    <t>5BR, 3BA</t>
  </si>
  <si>
    <t>5BR, 3.5BA</t>
  </si>
  <si>
    <t>Low Income 50%</t>
  </si>
  <si>
    <t>Low Income 60%</t>
  </si>
  <si>
    <t>Microwave</t>
  </si>
  <si>
    <t>W/D Hook-Ups</t>
  </si>
  <si>
    <t>Wood Flooring</t>
  </si>
  <si>
    <t>9 Ft Ceilings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</si>
  <si>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</si>
  <si>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</si>
  <si>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</si>
  <si>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</si>
  <si>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</si>
  <si>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</si>
  <si>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</si>
  <si>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</si>
  <si>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</si>
  <si>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</si>
  <si>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</si>
  <si>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</si>
  <si>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</si>
  <si>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</si>
  <si>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</si>
  <si>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</si>
  <si>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</si>
  <si>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</si>
  <si>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</si>
  <si>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</si>
  <si>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</si>
  <si>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</si>
  <si>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</si>
  <si>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</si>
  <si>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</si>
  <si>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</si>
  <si>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</si>
  <si>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</si>
  <si>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</si>
  <si>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</si>
  <si>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</si>
  <si>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</si>
  <si>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</si>
  <si>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</si>
  <si>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</si>
  <si>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</si>
  <si>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</si>
  <si>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PA</t>
  </si>
  <si>
    <t>RI</t>
  </si>
  <si>
    <t>SC</t>
  </si>
  <si>
    <t>SD</t>
  </si>
  <si>
    <t>TN</t>
  </si>
  <si>
    <t>TX</t>
  </si>
  <si>
    <t>UT</t>
  </si>
  <si>
    <t>VA</t>
  </si>
  <si>
    <t>VT</t>
  </si>
  <si>
    <t>WA</t>
  </si>
  <si>
    <t>WI</t>
  </si>
  <si>
    <t>WV</t>
  </si>
  <si>
    <t>WY</t>
  </si>
  <si>
    <r>
      <t xml:space="preserve"> All items must be broken out by line item.  Category totals only will not be accepted. </t>
    </r>
    <r>
      <rPr>
        <b/>
        <i/>
        <sz val="10"/>
        <color rgb="FFFF0000"/>
        <rFont val="Calibri"/>
        <family val="2"/>
        <scheme val="minor"/>
      </rPr>
      <t>Please remember to enter Replacement Reserves in cell B41.</t>
    </r>
  </si>
  <si>
    <t>Balcony</t>
  </si>
  <si>
    <t xml:space="preserve">Tax Credit </t>
  </si>
  <si>
    <t xml:space="preserve">Taxable </t>
  </si>
  <si>
    <t>Tax Exempt</t>
  </si>
  <si>
    <t xml:space="preserve">Zip Code </t>
  </si>
  <si>
    <t>On behalf of the Applicant, the undersigned:</t>
  </si>
  <si>
    <t>1)</t>
  </si>
  <si>
    <r>
      <rPr>
        <sz val="7"/>
        <color rgb="FF000000"/>
        <rFont val="Times New Roman"/>
        <family val="1"/>
      </rPr>
      <t xml:space="preserve"> </t>
    </r>
    <r>
      <rPr>
        <sz val="11"/>
        <color rgb="FF000000"/>
        <rFont val="Calibri"/>
        <family val="2"/>
        <scheme val="minor"/>
      </rPr>
      <t>Represents that he/she is duly authorized by the Applicant to make the statements herein and has the authority to bind the Applicant to such statements.</t>
    </r>
  </si>
  <si>
    <t>2)</t>
  </si>
  <si>
    <t>3)</t>
  </si>
  <si>
    <t>4)</t>
  </si>
  <si>
    <t>5)</t>
  </si>
  <si>
    <t>6)</t>
  </si>
  <si>
    <t>7)</t>
  </si>
  <si>
    <t>8)</t>
  </si>
  <si>
    <t xml:space="preserve">day of, </t>
  </si>
  <si>
    <t>Studio</t>
  </si>
  <si>
    <t>Preliminary Application</t>
  </si>
  <si>
    <t>Carryover Allocation</t>
  </si>
  <si>
    <t>Final Application</t>
  </si>
  <si>
    <t xml:space="preserve">Comment </t>
  </si>
  <si>
    <t>Optional Field 112 C391</t>
  </si>
  <si>
    <t xml:space="preserve">State </t>
  </si>
  <si>
    <t>30%</t>
  </si>
  <si>
    <t>40%</t>
  </si>
  <si>
    <t>50%</t>
  </si>
  <si>
    <t>60%</t>
  </si>
  <si>
    <t>0 Bed 1 Bath</t>
  </si>
  <si>
    <t>0 Bed 1 Bath Subsidized</t>
  </si>
  <si>
    <t>1 Bed 1 Bath</t>
  </si>
  <si>
    <t>1 Bed 1 Bath Subsidized</t>
  </si>
  <si>
    <t>2 Bed 1 Bath</t>
  </si>
  <si>
    <t>2 Bed 1 Bath Subsidized</t>
  </si>
  <si>
    <t>2 Bed 2 Bath</t>
  </si>
  <si>
    <t>2 Bed 2 Bath Subsidized</t>
  </si>
  <si>
    <t>3 Bed 1 Bath</t>
  </si>
  <si>
    <t>3 Bed 1 Bath Subsidized</t>
  </si>
  <si>
    <t>3 Bed 2 Bath</t>
  </si>
  <si>
    <t>3 Bed 2 Bath Subsidized</t>
  </si>
  <si>
    <t>4 Bed 2 Bath</t>
  </si>
  <si>
    <t>4 Bed 2 Bath Subsidized</t>
  </si>
  <si>
    <t>5 Bed 3 Bath</t>
  </si>
  <si>
    <t>5 Bed 3 Bath Subsidized</t>
  </si>
  <si>
    <t xml:space="preserve">Market </t>
  </si>
  <si>
    <t xml:space="preserve">Employee </t>
  </si>
  <si>
    <t>Replacement Reserve</t>
  </si>
  <si>
    <t>c. site information</t>
  </si>
  <si>
    <t>No/ Yes</t>
  </si>
  <si>
    <t xml:space="preserve">No </t>
  </si>
  <si>
    <t>Veterans</t>
  </si>
  <si>
    <t xml:space="preserve">Date </t>
  </si>
  <si>
    <t>Change Made</t>
  </si>
  <si>
    <t>If other, please explain:</t>
  </si>
  <si>
    <t>Borrower/Ownership Enity Name</t>
  </si>
  <si>
    <t>Project Co- Sponsor Name</t>
  </si>
  <si>
    <t>10.</t>
  </si>
  <si>
    <t>11.</t>
  </si>
  <si>
    <t xml:space="preserve">Building Permits </t>
  </si>
  <si>
    <t xml:space="preserve">Green Charrette </t>
  </si>
  <si>
    <t>Total 120% AMI Units</t>
  </si>
  <si>
    <t xml:space="preserve">Yes </t>
  </si>
  <si>
    <t>1.a</t>
  </si>
  <si>
    <t xml:space="preserve">No/Yes </t>
  </si>
  <si>
    <t xml:space="preserve"> No/Yes</t>
  </si>
  <si>
    <t>Tap Fees</t>
  </si>
  <si>
    <t xml:space="preserve">Bond Premium </t>
  </si>
  <si>
    <t xml:space="preserve">Relocation - Permanent </t>
  </si>
  <si>
    <t>PSH Development fee (up to 5%)</t>
  </si>
  <si>
    <t>Debt Service Reserves</t>
  </si>
  <si>
    <t>Homeless</t>
  </si>
  <si>
    <t>Application Version</t>
  </si>
  <si>
    <t>Version</t>
  </si>
  <si>
    <t>Elevator Served?</t>
  </si>
  <si>
    <t xml:space="preserve">Does current zoning meet parking ratio requirements? </t>
  </si>
  <si>
    <t>Site control?</t>
  </si>
  <si>
    <t>Identify current Owner / Seller / Lessor:</t>
  </si>
  <si>
    <t xml:space="preserve">Yes/No </t>
  </si>
  <si>
    <t>Architect</t>
  </si>
  <si>
    <t>Certified Public Accountant (CPA)</t>
  </si>
  <si>
    <t>Total Number of Residential Buildings</t>
  </si>
  <si>
    <t>Contruction Period (months)</t>
  </si>
  <si>
    <t>Construction / Partnership Closing Date</t>
  </si>
  <si>
    <r>
      <t>Lease-Up / Stabilization period</t>
    </r>
    <r>
      <rPr>
        <i/>
        <sz val="10"/>
        <rFont val="Calibri"/>
        <family val="2"/>
        <scheme val="minor"/>
      </rPr>
      <t xml:space="preserve"> (date to begin)</t>
    </r>
  </si>
  <si>
    <t xml:space="preserve">Acquistion / Rehabilitation </t>
  </si>
  <si>
    <t>Total 100% AMI Units</t>
  </si>
  <si>
    <t>Federal Investor/Syndicator</t>
  </si>
  <si>
    <t>State Investor/Syndicator</t>
  </si>
  <si>
    <t xml:space="preserve">City </t>
  </si>
  <si>
    <t xml:space="preserve">Contact Person </t>
  </si>
  <si>
    <t xml:space="preserve">Phone </t>
  </si>
  <si>
    <t xml:space="preserve">Email </t>
  </si>
  <si>
    <t>8.</t>
  </si>
  <si>
    <t>12.</t>
  </si>
  <si>
    <t xml:space="preserve">Non-Profit? </t>
  </si>
  <si>
    <t xml:space="preserve">Relocation - Temporary </t>
  </si>
  <si>
    <t>Total Gross Annual Income</t>
  </si>
  <si>
    <t>Total Gross Annual Miscellaneous Income</t>
  </si>
  <si>
    <t>Total Gross Annual Rental Income</t>
  </si>
  <si>
    <t xml:space="preserve">Please verify and or update the development team information </t>
  </si>
  <si>
    <t xml:space="preserve">All the changes requested of Steve and Joyclyn meetings at the beginning of Feb </t>
  </si>
  <si>
    <t>V.1.0</t>
  </si>
  <si>
    <t xml:space="preserve">Uninsured </t>
  </si>
  <si>
    <t xml:space="preserve">Risk Share </t>
  </si>
  <si>
    <t>Family</t>
  </si>
  <si>
    <t xml:space="preserve">Senior </t>
  </si>
  <si>
    <t xml:space="preserve">Assisted Living </t>
  </si>
  <si>
    <t>Veterrans</t>
  </si>
  <si>
    <t xml:space="preserve">Special Needs </t>
  </si>
  <si>
    <t xml:space="preserve">Multiple </t>
  </si>
  <si>
    <t>Assisted Living</t>
  </si>
  <si>
    <t>Multiple beds per room?</t>
  </si>
  <si>
    <t>Senior</t>
  </si>
  <si>
    <t>Age restriction?</t>
  </si>
  <si>
    <t>TCA Set Aside 50% (GET)</t>
  </si>
  <si>
    <t>TCA Set Aside 60% (GET)</t>
  </si>
  <si>
    <t>MF Target Type (GET)</t>
  </si>
  <si>
    <t xml:space="preserve">Data Validation </t>
  </si>
  <si>
    <t>TCA IS S8? (Get)</t>
  </si>
  <si>
    <t>MF Set Aside (SEND)</t>
  </si>
  <si>
    <t>MF Elevator? (Get)</t>
  </si>
  <si>
    <t>MF Elevator? (Send)</t>
  </si>
  <si>
    <t>MF IS S8? (SEND)</t>
  </si>
  <si>
    <t xml:space="preserve">MF Deal Type </t>
  </si>
  <si>
    <t xml:space="preserve">Construction and Perm </t>
  </si>
  <si>
    <t>Conversion</t>
  </si>
  <si>
    <t xml:space="preserve">New Construction - Perm only </t>
  </si>
  <si>
    <t xml:space="preserve">Existing - Refiance </t>
  </si>
  <si>
    <t xml:space="preserve">Existing - Perm only </t>
  </si>
  <si>
    <t xml:space="preserve">Existing - Acq/ Rehab </t>
  </si>
  <si>
    <t>CHFA Grant</t>
  </si>
  <si>
    <t>TCA # of Carports (GET)</t>
  </si>
  <si>
    <t>TCA Tuck Under Parking (GET)</t>
  </si>
  <si>
    <t>TCA Attachted Garage (GET)</t>
  </si>
  <si>
    <t>TCA Detached Garage (GET)</t>
  </si>
  <si>
    <t xml:space="preserve">Totals </t>
  </si>
  <si>
    <t xml:space="preserve">TCA Onsite </t>
  </si>
  <si>
    <t>MF Loan Term Months (GET)</t>
  </si>
  <si>
    <t>MF Loan Term Months (SEND)</t>
  </si>
  <si>
    <t>TCA CLUBHOUSE (GET)</t>
  </si>
  <si>
    <t>TCA Commom Laundry(GET)</t>
  </si>
  <si>
    <t>TCA Community Garden (GET)</t>
  </si>
  <si>
    <t>TCA Computer Room (GET)</t>
  </si>
  <si>
    <t>TCA Fitness (GET)</t>
  </si>
  <si>
    <t>TCA Pet (GET)</t>
  </si>
  <si>
    <t>TCA Picinic  (GET)</t>
  </si>
  <si>
    <t>TCA Play Ground(GET)</t>
  </si>
  <si>
    <t>TCA Pool (GET)</t>
  </si>
  <si>
    <t>TCA Sport Court (GET)</t>
  </si>
  <si>
    <t>TCA Storage Lockers (GET)</t>
  </si>
  <si>
    <t>TCA Wifi (GET)</t>
  </si>
  <si>
    <t>TCA Air (GET)</t>
  </si>
  <si>
    <t>TCA Balcony(GET)</t>
  </si>
  <si>
    <t>TCA Micro (GET)</t>
  </si>
  <si>
    <t>TCA Fan (GET)</t>
  </si>
  <si>
    <t>TCA Dishwasher (GET)</t>
  </si>
  <si>
    <t>TCA Storage  (GET)</t>
  </si>
  <si>
    <t>TCA Design (GET)</t>
  </si>
  <si>
    <t>TCA Walk in (GET)</t>
  </si>
  <si>
    <t>TCA Washer/Dryer (GET)</t>
  </si>
  <si>
    <t>TCA Hook ups  (GET)</t>
  </si>
  <si>
    <t>TCA WOOD  (GET)</t>
  </si>
  <si>
    <t>TCA 9 FT GET)</t>
  </si>
  <si>
    <t xml:space="preserve">Not Tracked </t>
  </si>
  <si>
    <t>MF CLUBHOUSE (SEND)</t>
  </si>
  <si>
    <t>MF Pet (SEND)</t>
  </si>
  <si>
    <t>MF Pool (SEND)</t>
  </si>
  <si>
    <t>MF Common Laundry(SEND)</t>
  </si>
  <si>
    <t>MF Garden  (SEND)</t>
  </si>
  <si>
    <t>MF Computer Room (SEND)</t>
  </si>
  <si>
    <t>MF Fitnss (SEND)</t>
  </si>
  <si>
    <t>MF Picinic (SEND)</t>
  </si>
  <si>
    <t>MF Play Ground (SEND)</t>
  </si>
  <si>
    <t>MF Sport Court (SEND)</t>
  </si>
  <si>
    <t>MF Storage Lockers (SEND)</t>
  </si>
  <si>
    <t>MF Wifi  (SEND)</t>
  </si>
  <si>
    <t xml:space="preserve">TCA Owner Name(Get) </t>
  </si>
  <si>
    <t xml:space="preserve">TCA Address (GET) </t>
  </si>
  <si>
    <t xml:space="preserve">TCA CITY </t>
  </si>
  <si>
    <t xml:space="preserve">TCA CONTACT </t>
  </si>
  <si>
    <t xml:space="preserve">TCA STATE </t>
  </si>
  <si>
    <t>TCA ZIP</t>
  </si>
  <si>
    <t>TCA CONTACT</t>
  </si>
  <si>
    <t xml:space="preserve">TCA PHONE </t>
  </si>
  <si>
    <t xml:space="preserve">TCA EMAIL </t>
  </si>
  <si>
    <t xml:space="preserve">MF Contractor Send </t>
  </si>
  <si>
    <t>MF Management</t>
  </si>
  <si>
    <t xml:space="preserve">MF Attorny </t>
  </si>
  <si>
    <t xml:space="preserve">MF SYNDICATOR </t>
  </si>
  <si>
    <t>20%</t>
  </si>
  <si>
    <t>70%</t>
  </si>
  <si>
    <t>80%</t>
  </si>
  <si>
    <t>100%</t>
  </si>
  <si>
    <t>110%</t>
  </si>
  <si>
    <t>120%</t>
  </si>
  <si>
    <t xml:space="preserve">MF MAPPING! </t>
  </si>
  <si>
    <t>Bedroom</t>
  </si>
  <si>
    <t xml:space="preserve">Bathroom </t>
  </si>
  <si>
    <t xml:space="preserve">Unit Type MF (GET) </t>
  </si>
  <si>
    <t xml:space="preserve">Units Type MF (SEND)- Convert </t>
  </si>
  <si>
    <t>Ceiling Fan Comment</t>
  </si>
  <si>
    <t xml:space="preserve">Desgn Comment </t>
  </si>
  <si>
    <t xml:space="preserve">Walk-In Comment </t>
  </si>
  <si>
    <t xml:space="preserve">TCA Census Track </t>
  </si>
  <si>
    <t>Total All Units</t>
  </si>
  <si>
    <t xml:space="preserve">Owned </t>
  </si>
  <si>
    <t>Ground Lease</t>
  </si>
  <si>
    <t xml:space="preserve">To-be Purchased </t>
  </si>
  <si>
    <t>MF -55+</t>
  </si>
  <si>
    <t>MF -62+</t>
  </si>
  <si>
    <t>TCA 55+</t>
  </si>
  <si>
    <t>TCA 62+</t>
  </si>
  <si>
    <t xml:space="preserve">Please only enter numbers </t>
  </si>
  <si>
    <t>0BR, 1BA</t>
  </si>
  <si>
    <t xml:space="preserve">Total Development Costs </t>
  </si>
  <si>
    <t>0BR, 1BA Subsidized</t>
  </si>
  <si>
    <t>1BR, 1BA Subsidized</t>
  </si>
  <si>
    <t>2BR, 1BA Subsidized</t>
  </si>
  <si>
    <t>2BR, 2BA Subsidized</t>
  </si>
  <si>
    <t>3BR, 1BA Subsidized</t>
  </si>
  <si>
    <t>3BR, 2BA Subsidized</t>
  </si>
  <si>
    <t>3BR, 3BA Subsidized</t>
  </si>
  <si>
    <t>4BR, 1BA Subsidized</t>
  </si>
  <si>
    <t>4BR, 2BA Subsidized</t>
  </si>
  <si>
    <t>5BR, 2BA Subsidized</t>
  </si>
  <si>
    <t>Total # of 0 bedroom subsidized  units</t>
  </si>
  <si>
    <t>Total # of 1 bedroom subsidized  units</t>
  </si>
  <si>
    <t>Total # of 2 bedroom subsidized  units</t>
  </si>
  <si>
    <t>Total # of 3 bedroom subsidized  units</t>
  </si>
  <si>
    <t>Total # of 4 bedroom subsidized  units</t>
  </si>
  <si>
    <t>Total # of 5 bedroom subsidized  units</t>
  </si>
  <si>
    <t xml:space="preserve">Subsidized </t>
  </si>
  <si>
    <t>Subsidized y/n</t>
  </si>
  <si>
    <t>Subidized N/Y</t>
  </si>
  <si>
    <t xml:space="preserve">Total Spaes </t>
  </si>
  <si>
    <t>Total # of units</t>
  </si>
  <si>
    <t>Total Operating Expense</t>
  </si>
  <si>
    <t>Employer Identification Number of borrowing entity - If TBD leave blank</t>
  </si>
  <si>
    <t>2020 V1.1</t>
  </si>
  <si>
    <t>2nd</t>
  </si>
  <si>
    <t xml:space="preserve">MIP </t>
  </si>
  <si>
    <t xml:space="preserve">Hard Debt Payment </t>
  </si>
  <si>
    <t xml:space="preserve">Enter the First Year of MIP, if applicable </t>
  </si>
  <si>
    <t>Family/Workforce</t>
  </si>
  <si>
    <t>Albany</t>
  </si>
  <si>
    <t>Big Horn</t>
  </si>
  <si>
    <t>Campbell</t>
  </si>
  <si>
    <t>Carbon</t>
  </si>
  <si>
    <t>Converse</t>
  </si>
  <si>
    <t>Crook</t>
  </si>
  <si>
    <t>Goshen</t>
  </si>
  <si>
    <t>Hot Springs</t>
  </si>
  <si>
    <t>Johnson</t>
  </si>
  <si>
    <t>Laramie</t>
  </si>
  <si>
    <t>Natrona</t>
  </si>
  <si>
    <t>Niobara</t>
  </si>
  <si>
    <t>Platte</t>
  </si>
  <si>
    <t>Sheridan</t>
  </si>
  <si>
    <t>Sublette</t>
  </si>
  <si>
    <t>Sweetwater</t>
  </si>
  <si>
    <t>Teton</t>
  </si>
  <si>
    <t>Uinta</t>
  </si>
  <si>
    <t>Washakie</t>
  </si>
  <si>
    <t>Weston</t>
  </si>
  <si>
    <t>35%</t>
  </si>
  <si>
    <t>45%</t>
  </si>
  <si>
    <t>55%</t>
  </si>
  <si>
    <t>Manager's</t>
  </si>
  <si>
    <t>WCDA</t>
  </si>
  <si>
    <t>Income and Rent Limit Calculator</t>
  </si>
  <si>
    <t>Please follow this link to access the rent and income limit calculator for the subject property's county in accordance with HUD guidelines.</t>
  </si>
  <si>
    <t>HOME</t>
  </si>
  <si>
    <t>NHTF</t>
  </si>
  <si>
    <t>None</t>
  </si>
  <si>
    <t>Total Manager's Units</t>
  </si>
  <si>
    <t>Emergency Call</t>
  </si>
  <si>
    <t>Total 35% AMI Units</t>
  </si>
  <si>
    <t>Total 45% AMI Units</t>
  </si>
  <si>
    <t xml:space="preserve">Total 55% AMI Units </t>
  </si>
  <si>
    <r>
      <rPr>
        <sz val="7"/>
        <color rgb="FF000000"/>
        <rFont val="Times New Roman"/>
        <family val="1"/>
      </rPr>
      <t xml:space="preserve"> </t>
    </r>
    <r>
      <rPr>
        <sz val="11"/>
        <color rgb="FF000000"/>
        <rFont val="Calibri"/>
        <family val="2"/>
        <scheme val="minor"/>
      </rPr>
      <t xml:space="preserve">Authorizes WCDA to utilize the Applicant’s LIHTC Application (if applicable) for purposes of evaluating the Application.  </t>
    </r>
  </si>
  <si>
    <r>
      <rPr>
        <sz val="7"/>
        <color rgb="FF000000"/>
        <rFont val="Times New Roman"/>
        <family val="1"/>
      </rPr>
      <t xml:space="preserve"> </t>
    </r>
    <r>
      <rPr>
        <sz val="11"/>
        <color rgb="FF000000"/>
        <rFont val="Calibri"/>
        <family val="2"/>
        <scheme val="minor"/>
      </rPr>
      <t xml:space="preserve">Hereby makes application to the Wyoming Community Development Authority (“WCDA”) for the loan amount in the application.  </t>
    </r>
  </si>
  <si>
    <t>All program materials for the Wyoming Community Development Authority’s HOME Investment Partnerships Program and  National Housing Trust Fund are subject to change to meet requirements of 24CFR Part 92 and/or 24CFR Part 93, or as further determined to meet legal requirements of WCDA.</t>
  </si>
  <si>
    <t>The undersigned is responsible for ensuring that the project will satisfy all applicable requirements of federal law in the acquisition, rehabilitation, or construction and operation of the project to receive the HOME Investment Partnerships Program and/or National Housing Trust Fund funds.</t>
  </si>
  <si>
    <r>
      <rPr>
        <sz val="7"/>
        <color theme="1"/>
        <rFont val="Times New Roman"/>
        <family val="1"/>
      </rPr>
      <t> </t>
    </r>
    <r>
      <rPr>
        <sz val="11"/>
        <color rgb="FF000000"/>
        <rFont val="Calibri"/>
        <family val="2"/>
        <scheme val="minor"/>
      </rPr>
      <t>The applicant will comply with all other requirements set forth by the Department of Housing and Urban Development, HOME Investment Partnerships Program 24CFR Part 92, National Housing Trust Fund 24CFR Part 93 and applicable requirements in the Wyoming Affordable Housing Allocation Plan (as amended).</t>
    </r>
  </si>
  <si>
    <t>The undersigned hereby makes application for allocation of HOME and/or NHTF funds to the State of Wyoming as listed in the application. The undersigned agrees that the Wyoming Community Development Authority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judgment from Internal Revenue Service) directly or indirectly resulting from, arising out of, or related to acceptance, consideration and approval or disapproval of such allocation request.</t>
  </si>
  <si>
    <t>Represents and certifies that to the best of his/her knowledge the information contained in the Application is true, complete and accurately describes the proposed project. Misrepresentations of any kind will be grounds for denial or loss of HOME and/or NHTF funds and may affect future participation in the HOME and/or NHTF program in Wyoming.</t>
  </si>
  <si>
    <r>
      <t xml:space="preserve">This application is on Microsoft Office Excel 2016.  Attempts to complete the application on earlier versions of Excel may create errors in the application.  The majority of the cells in the application are "read only" and cannot be changed. </t>
    </r>
    <r>
      <rPr>
        <b/>
        <sz val="12"/>
        <rFont val="Calibri"/>
        <family val="2"/>
        <scheme val="minor"/>
      </rPr>
      <t>The fields in</t>
    </r>
    <r>
      <rPr>
        <b/>
        <u/>
        <sz val="12"/>
        <color theme="9" tint="0.39997558519241921"/>
        <rFont val="Calibri"/>
        <family val="2"/>
        <scheme val="minor"/>
      </rPr>
      <t xml:space="preserve"> </t>
    </r>
    <r>
      <rPr>
        <b/>
        <u/>
        <sz val="12"/>
        <color theme="9"/>
        <rFont val="Calibri"/>
        <family val="2"/>
        <scheme val="minor"/>
      </rPr>
      <t>green</t>
    </r>
    <r>
      <rPr>
        <b/>
        <sz val="12"/>
        <rFont val="Calibri"/>
        <family val="2"/>
        <scheme val="minor"/>
      </rPr>
      <t xml:space="preserve"> are unlocked for entry. </t>
    </r>
    <r>
      <rPr>
        <sz val="11"/>
        <rFont val="Calibri"/>
        <family val="2"/>
        <scheme val="minor"/>
      </rPr>
      <t>T</t>
    </r>
    <r>
      <rPr>
        <sz val="11"/>
        <color theme="1"/>
        <rFont val="Calibri"/>
        <family val="2"/>
        <scheme val="minor"/>
      </rPr>
      <t xml:space="preserve">he application may have been populated with some general information that was previouly provided to WCDA; please review and </t>
    </r>
    <r>
      <rPr>
        <b/>
        <sz val="12"/>
        <color theme="1"/>
        <rFont val="Calibri"/>
        <family val="2"/>
        <scheme val="minor"/>
      </rPr>
      <t>update as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</si>
</sst>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
    <numFmt numFmtId="165" formatCode="_(* #,##0_);_(* \(#,##0\);_(* &quot;-&quot;??_);_(@_)"/>
    <numFmt numFmtId="166" formatCode="&quot;&quot;"/>
    <numFmt numFmtId="167" formatCode="[&lt;=9999999]###\-####;\(###\)\ ###\-####"/>
    <numFmt numFmtId="168" formatCode="00\-0000000"/>
    <numFmt numFmtId="169" formatCode="0.0%"/>
    <numFmt numFmtId="170" formatCode="_(&quot;$&quot;* #,##0_);_(&quot;$&quot;* \(#,##0\);_(&quot;$&quot;* &quot;-&quot;??_);_(@_)"/>
    <numFmt numFmtId="171" formatCode="#\)"/>
    <numFmt numFmtId="172" formatCode="&quot;$&quot;#,##0"/>
    <numFmt numFmtId="173" formatCode="&quot;$&quot;#,##0.00"/>
    <numFmt numFmtId="174" formatCode="0.00_);[Red]\(0.00\)"/>
    <numFmt numFmtId="175" formatCode="m/d/yy;@"/>
    <numFmt numFmtId="176" formatCode="&quot;$&quot;#,##0;[Red]&quot;$&quot;#,##0"/>
    <numFmt numFmtId="177" formatCode="\(###\)###\-####"/>
  </numFmts>
  <fonts count="9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sz val="10"/>
      <name val="Times New Roman"/>
      <family val="1"/>
    </font>
    <font>
      <sz val="11"/>
      <color theme="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4"/>
      <color theme="0"/>
      <name val="Calibri"/>
      <family val="2"/>
      <scheme val="minor"/>
    </font>
    <font>
      <sz val="10"/>
      <name val="Calibri"/>
      <family val="2"/>
      <scheme val="minor"/>
    </font>
    <font>
      <b/>
      <sz val="10"/>
      <color theme="0"/>
      <name val="Calibri"/>
      <family val="2"/>
      <scheme val="minor"/>
    </font>
    <font>
      <sz val="10"/>
      <color theme="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i/>
      <sz val="10"/>
      <name val="Calibri"/>
      <family val="2"/>
      <scheme val="minor"/>
    </font>
    <font>
      <u/>
      <sz val="10"/>
      <name val="Calibri"/>
      <family val="2"/>
      <scheme val="minor"/>
    </font>
    <font>
      <b/>
      <i/>
      <sz val="10"/>
      <name val="Calibri"/>
      <family val="2"/>
      <scheme val="minor"/>
    </font>
    <font>
      <b/>
      <sz val="10"/>
      <color indexed="9"/>
      <name val="Calibri"/>
      <family val="2"/>
      <scheme val="minor"/>
    </font>
    <font>
      <i/>
      <sz val="10"/>
      <color theme="0"/>
      <name val="Calibri"/>
      <family val="2"/>
      <scheme val="minor"/>
    </font>
    <font>
      <sz val="9"/>
      <name val="Calibri"/>
      <family val="2"/>
      <scheme val="minor"/>
    </font>
    <font>
      <sz val="8"/>
      <name val="Calibri"/>
      <family val="2"/>
      <scheme val="minor"/>
    </font>
    <font>
      <b/>
      <sz val="9"/>
      <name val="Calibri"/>
      <family val="2"/>
      <scheme val="minor"/>
    </font>
    <font>
      <b/>
      <sz val="8"/>
      <name val="Calibri"/>
      <family val="2"/>
      <scheme val="minor"/>
    </font>
    <font>
      <sz val="10"/>
      <color rgb="FF00697A"/>
      <name val="Calibri"/>
      <family val="2"/>
      <scheme val="minor"/>
    </font>
    <font>
      <sz val="11"/>
      <color rgb="FF8CBBC3"/>
      <name val="Calibri"/>
      <family val="2"/>
      <scheme val="minor"/>
    </font>
    <font>
      <b/>
      <i/>
      <sz val="11"/>
      <name val="Calibri"/>
      <family val="2"/>
      <scheme val="minor"/>
    </font>
    <font>
      <sz val="10"/>
      <color theme="0" tint="-0.499984740745262"/>
      <name val="Wingdings 3"/>
      <family val="1"/>
      <charset val="2"/>
    </font>
    <font>
      <u/>
      <sz val="10"/>
      <name val="Arial"/>
      <family val="2"/>
    </font>
    <font>
      <sz val="10"/>
      <name val="Wingdings 3"/>
      <family val="1"/>
      <charset val="2"/>
    </font>
    <font>
      <sz val="11"/>
      <name val="Wingdings 3"/>
      <family val="1"/>
      <charset val="2"/>
    </font>
    <font>
      <sz val="16"/>
      <color theme="1"/>
      <name val="Calibri"/>
      <family val="2"/>
      <scheme val="minor"/>
    </font>
    <font>
      <sz val="16"/>
      <color indexed="9"/>
      <name val="Calibri"/>
      <family val="2"/>
      <scheme val="minor"/>
    </font>
    <font>
      <sz val="16"/>
      <color theme="0"/>
      <name val="Calibri"/>
      <family val="2"/>
      <scheme val="minor"/>
    </font>
    <font>
      <u/>
      <sz val="10"/>
      <color rgb="FF00697A"/>
      <name val="Calibri"/>
      <family val="2"/>
      <scheme val="minor"/>
    </font>
    <font>
      <sz val="12"/>
      <name val="Calibri"/>
      <family val="2"/>
      <scheme val="minor"/>
    </font>
    <font>
      <sz val="12"/>
      <color theme="0"/>
      <name val="Calibri"/>
      <family val="2"/>
      <scheme val="minor"/>
    </font>
    <font>
      <i/>
      <sz val="10"/>
      <color rgb="FF00697A"/>
      <name val="Calibri"/>
      <family val="2"/>
      <scheme val="minor"/>
    </font>
    <font>
      <i/>
      <u/>
      <sz val="10"/>
      <color rgb="FF00697A"/>
      <name val="Calibri"/>
      <family val="2"/>
      <scheme val="minor"/>
    </font>
    <font>
      <i/>
      <sz val="11"/>
      <name val="Calibri"/>
      <family val="2"/>
      <scheme val="minor"/>
    </font>
    <font>
      <sz val="10"/>
      <color rgb="FFFF0000"/>
      <name val="Arial"/>
      <family val="2"/>
    </font>
    <font>
      <b/>
      <i/>
      <sz val="10"/>
      <color rgb="FFFF0000"/>
      <name val="Calibri"/>
      <family val="2"/>
      <scheme val="minor"/>
    </font>
    <font>
      <sz val="10"/>
      <name val="Calibri Light"/>
      <family val="2"/>
      <scheme val="major"/>
    </font>
    <font>
      <sz val="11"/>
      <name val="Calibri Light"/>
      <family val="2"/>
      <scheme val="major"/>
    </font>
    <font>
      <sz val="12"/>
      <name val="Calibri Light"/>
      <family val="2"/>
      <scheme val="major"/>
    </font>
    <font>
      <sz val="11"/>
      <color theme="1"/>
      <name val="Calibri Light"/>
      <family val="2"/>
      <scheme val="major"/>
    </font>
    <font>
      <sz val="10"/>
      <color theme="1"/>
      <name val="Calibri Light"/>
      <family val="2"/>
      <scheme val="major"/>
    </font>
    <font>
      <sz val="11"/>
      <color rgb="FF000000"/>
      <name val="Calibri"/>
      <family val="2"/>
      <scheme val="minor"/>
    </font>
    <font>
      <sz val="11"/>
      <color rgb="FF000000"/>
      <name val="Calibri"/>
      <family val="1"/>
      <scheme val="minor"/>
    </font>
    <font>
      <sz val="7"/>
      <color rgb="FF000000"/>
      <name val="Times New Roman"/>
      <family val="1"/>
    </font>
    <font>
      <sz val="7"/>
      <color theme="1"/>
      <name val="Times New Roman"/>
      <family val="1"/>
    </font>
    <font>
      <sz val="11"/>
      <color rgb="FF006100"/>
      <name val="Calibri"/>
      <family val="2"/>
      <scheme val="minor"/>
    </font>
    <font>
      <sz val="11"/>
      <color rgb="FF9C0006"/>
      <name val="Calibri"/>
      <family val="2"/>
      <scheme val="minor"/>
    </font>
    <font>
      <sz val="11"/>
      <color rgb="FF9C5700"/>
      <name val="Calibri"/>
      <family val="2"/>
      <scheme val="minor"/>
    </font>
    <font>
      <i/>
      <sz val="10"/>
      <color rgb="FFFF0000"/>
      <name val="Calibri"/>
      <family val="2"/>
      <scheme val="minor"/>
    </font>
    <font>
      <b/>
      <sz val="10"/>
      <color rgb="FFFF0000"/>
      <name val="Calibri"/>
      <family val="2"/>
      <scheme val="minor"/>
    </font>
    <font>
      <sz val="9"/>
      <color rgb="FFFF0000"/>
      <name val="Arial"/>
      <family val="2"/>
    </font>
    <font>
      <sz val="10"/>
      <color rgb="FFFF0000"/>
      <name val="Segoe UI"/>
      <family val="2"/>
    </font>
    <font>
      <sz val="12"/>
      <color rgb="FFFF0000"/>
      <name val="Calibri"/>
      <family val="2"/>
      <scheme val="minor"/>
    </font>
    <font>
      <sz val="10"/>
      <color rgb="FF0000FF"/>
      <name val="Calibri"/>
      <family val="2"/>
      <scheme val="minor"/>
    </font>
    <font>
      <sz val="11"/>
      <color rgb="FF0000FF"/>
      <name val="Calibri"/>
      <family val="2"/>
      <scheme val="minor"/>
    </font>
    <font>
      <b/>
      <sz val="12"/>
      <name val="Calibri"/>
      <family val="2"/>
      <scheme val="minor"/>
    </font>
    <font>
      <b/>
      <u/>
      <sz val="12"/>
      <color theme="9" tint="0.39997558519241921"/>
      <name val="Calibri"/>
      <family val="2"/>
      <scheme val="minor"/>
    </font>
    <font>
      <b/>
      <u/>
      <sz val="12"/>
      <color theme="9"/>
      <name val="Calibri"/>
      <family val="2"/>
      <scheme val="minor"/>
    </font>
    <font>
      <b/>
      <sz val="12"/>
      <color theme="1"/>
      <name val="Calibri"/>
      <family val="2"/>
      <scheme val="minor"/>
    </font>
    <font>
      <sz val="8"/>
      <color rgb="FFFF0000"/>
      <name val="Calibri"/>
      <family val="2"/>
      <scheme val="minor"/>
    </font>
    <font>
      <sz val="13"/>
      <color rgb="FF363636"/>
      <name val="Source Sans Pro"/>
      <family val="2"/>
    </font>
    <font>
      <sz val="20"/>
      <color rgb="FF77BC1F"/>
      <name val="Source Sans Pro"/>
      <family val="2"/>
    </font>
    <font>
      <sz val="16"/>
      <name val="Calibri"/>
      <family val="2"/>
      <scheme val="minor"/>
    </font>
  </fonts>
  <fills count="4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rgb="FF00697A"/>
        <bgColor indexed="64"/>
      </patternFill>
    </fill>
    <fill>
      <patternFill patternType="solid">
        <fgColor rgb="FFCCE1E4"/>
        <bgColor indexed="64"/>
      </patternFill>
    </fill>
    <fill>
      <patternFill patternType="solid">
        <fgColor theme="0" tint="-4.9989318521683403E-2"/>
        <bgColor indexed="64"/>
      </patternFill>
    </fill>
    <fill>
      <patternFill patternType="solid">
        <fgColor rgb="FF8CBBC3"/>
        <bgColor indexed="64"/>
      </patternFill>
    </fill>
    <fill>
      <patternFill patternType="solid">
        <fgColor rgb="FFFFFFFF"/>
        <bgColor indexed="64"/>
      </patternFill>
    </fill>
    <fill>
      <patternFill patternType="solid">
        <fgColor rgb="FFFFF2CC"/>
        <bgColor indexed="64"/>
      </patternFill>
    </fill>
    <fill>
      <patternFill patternType="solid">
        <fgColor rgb="FFDDEBF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D0F6C6"/>
        <bgColor indexed="64"/>
      </patternFill>
    </fill>
    <fill>
      <patternFill patternType="solid">
        <fgColor rgb="FFCDF6C6"/>
        <bgColor indexed="64"/>
      </patternFill>
    </fill>
    <fill>
      <patternFill patternType="solid">
        <fgColor theme="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style="dashed">
        <color auto="1"/>
      </top>
      <bottom style="dashed">
        <color auto="1"/>
      </bottom>
      <diagonal/>
    </border>
    <border>
      <left/>
      <right/>
      <top/>
      <bottom style="dashed">
        <color auto="1"/>
      </bottom>
      <diagonal/>
    </border>
    <border>
      <left/>
      <right/>
      <top style="dashed">
        <color auto="1"/>
      </top>
      <bottom/>
      <diagonal/>
    </border>
    <border>
      <left/>
      <right/>
      <top style="medium">
        <color theme="0"/>
      </top>
      <bottom style="dashed">
        <color auto="1"/>
      </bottom>
      <diagonal/>
    </border>
    <border>
      <left style="medium">
        <color theme="0"/>
      </left>
      <right style="medium">
        <color theme="0"/>
      </right>
      <top style="dashed">
        <color auto="1"/>
      </top>
      <bottom style="dashed">
        <color auto="1"/>
      </bottom>
      <diagonal/>
    </border>
    <border>
      <left/>
      <right style="medium">
        <color theme="0"/>
      </right>
      <top style="medium">
        <color theme="0"/>
      </top>
      <bottom/>
      <diagonal/>
    </border>
    <border>
      <left style="medium">
        <color theme="0"/>
      </left>
      <right/>
      <top style="medium">
        <color theme="0"/>
      </top>
      <bottom/>
      <diagonal/>
    </border>
    <border>
      <left/>
      <right/>
      <top/>
      <bottom style="thick">
        <color theme="0"/>
      </bottom>
      <diagonal/>
    </border>
    <border>
      <left/>
      <right style="thin">
        <color theme="0"/>
      </right>
      <top style="thin">
        <color theme="0"/>
      </top>
      <bottom style="thin">
        <color theme="0"/>
      </bottom>
      <diagonal/>
    </border>
    <border>
      <left style="thin">
        <color theme="0"/>
      </left>
      <right style="thin">
        <color indexed="64"/>
      </right>
      <top style="thin">
        <color indexed="64"/>
      </top>
      <bottom style="thin">
        <color indexed="64"/>
      </bottom>
      <diagonal/>
    </border>
    <border>
      <left style="thick">
        <color theme="0"/>
      </left>
      <right style="thin">
        <color indexed="64"/>
      </right>
      <top style="thin">
        <color indexed="64"/>
      </top>
      <bottom style="thin">
        <color indexed="64"/>
      </bottom>
      <diagonal/>
    </border>
    <border>
      <left style="thin">
        <color theme="0"/>
      </left>
      <right style="thin">
        <color theme="1"/>
      </right>
      <top style="thin">
        <color theme="1"/>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ashed">
        <color auto="1"/>
      </top>
      <bottom style="medium">
        <color theme="0"/>
      </bottom>
      <diagonal/>
    </border>
    <border>
      <left/>
      <right/>
      <top style="thick">
        <color theme="0"/>
      </top>
      <bottom style="thick">
        <color theme="0"/>
      </bottom>
      <diagonal/>
    </border>
    <border>
      <left/>
      <right style="thin">
        <color auto="1"/>
      </right>
      <top style="thin">
        <color auto="1"/>
      </top>
      <bottom style="thin">
        <color auto="1"/>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bottom style="thin">
        <color theme="0"/>
      </bottom>
      <diagonal/>
    </border>
    <border>
      <left/>
      <right style="thin">
        <color theme="0"/>
      </right>
      <top/>
      <bottom style="thin">
        <color theme="0"/>
      </bottom>
      <diagonal/>
    </border>
    <border>
      <left/>
      <right/>
      <top style="thick">
        <color theme="0"/>
      </top>
      <bottom/>
      <diagonal/>
    </border>
    <border>
      <left/>
      <right style="thin">
        <color theme="0"/>
      </right>
      <top/>
      <bottom style="thick">
        <color theme="0"/>
      </bottom>
      <diagonal/>
    </border>
    <border>
      <left/>
      <right style="thin">
        <color theme="0"/>
      </right>
      <top style="thick">
        <color theme="0"/>
      </top>
      <bottom/>
      <diagonal/>
    </border>
    <border>
      <left/>
      <right/>
      <top style="thin">
        <color indexed="64"/>
      </top>
      <bottom style="thin">
        <color indexed="64"/>
      </bottom>
      <diagonal/>
    </border>
    <border>
      <left style="medium">
        <color rgb="FFCCE1E4"/>
      </left>
      <right style="medium">
        <color theme="0"/>
      </right>
      <top style="medium">
        <color rgb="FFCCE1E4"/>
      </top>
      <bottom style="medium">
        <color rgb="FFCCE1E4"/>
      </bottom>
      <diagonal/>
    </border>
    <border>
      <left style="medium">
        <color theme="0"/>
      </left>
      <right style="medium">
        <color rgb="FFCCE1E4"/>
      </right>
      <top/>
      <bottom/>
      <diagonal/>
    </border>
    <border>
      <left style="medium">
        <color theme="0"/>
      </left>
      <right style="medium">
        <color rgb="FFCCE1E4"/>
      </right>
      <top style="medium">
        <color rgb="FFCCE1E4"/>
      </top>
      <bottom style="medium">
        <color rgb="FFCCE1E4"/>
      </bottom>
      <diagonal/>
    </border>
    <border>
      <left style="medium">
        <color rgb="FFCCE1E4"/>
      </left>
      <right style="medium">
        <color theme="0"/>
      </right>
      <top/>
      <bottom/>
      <diagonal/>
    </border>
    <border>
      <left/>
      <right/>
      <top style="thin">
        <color indexed="64"/>
      </top>
      <bottom/>
      <diagonal/>
    </border>
    <border>
      <left/>
      <right/>
      <top style="medium">
        <color theme="0"/>
      </top>
      <bottom style="thin">
        <color indexed="64"/>
      </bottom>
      <diagonal/>
    </border>
    <border>
      <left/>
      <right/>
      <top/>
      <bottom style="medium">
        <color theme="0"/>
      </bottom>
      <diagonal/>
    </border>
    <border>
      <left style="medium">
        <color rgb="FFCCE1E4"/>
      </left>
      <right/>
      <top style="medium">
        <color rgb="FFCCE1E4"/>
      </top>
      <bottom style="medium">
        <color theme="0"/>
      </bottom>
      <diagonal/>
    </border>
    <border>
      <left/>
      <right style="medium">
        <color theme="0"/>
      </right>
      <top style="medium">
        <color rgb="FFCCE1E4"/>
      </top>
      <bottom style="medium">
        <color theme="0"/>
      </bottom>
      <diagonal/>
    </border>
    <border>
      <left style="medium">
        <color theme="0"/>
      </left>
      <right style="medium">
        <color theme="0"/>
      </right>
      <top style="medium">
        <color rgb="FFCCE1E4"/>
      </top>
      <bottom style="medium">
        <color theme="0"/>
      </bottom>
      <diagonal/>
    </border>
    <border>
      <left style="medium">
        <color theme="0"/>
      </left>
      <right style="medium">
        <color rgb="FFCCE1E4"/>
      </right>
      <top style="medium">
        <color rgb="FFCCE1E4"/>
      </top>
      <bottom style="medium">
        <color theme="0"/>
      </bottom>
      <diagonal/>
    </border>
    <border>
      <left/>
      <right/>
      <top/>
      <bottom style="thin">
        <color theme="0"/>
      </bottom>
      <diagonal/>
    </border>
    <border>
      <left style="thin">
        <color theme="0" tint="-0.499984740745262"/>
      </left>
      <right/>
      <top/>
      <bottom/>
      <diagonal/>
    </border>
    <border>
      <left style="thin">
        <color theme="0" tint="-0.499984740745262"/>
      </left>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auto="1"/>
      </right>
      <top style="thin">
        <color auto="1"/>
      </top>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top style="medium">
        <color rgb="FFCCE1E4"/>
      </top>
      <bottom style="medium">
        <color theme="0"/>
      </bottom>
      <diagonal/>
    </border>
    <border>
      <left style="thin">
        <color indexed="64"/>
      </left>
      <right/>
      <top style="thin">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1000">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0" fillId="6" borderId="0" applyNumberFormat="0" applyBorder="0" applyAlignment="0" applyProtection="0"/>
    <xf numFmtId="0" fontId="11" fillId="23" borderId="12" applyNumberFormat="0" applyAlignment="0" applyProtection="0"/>
    <xf numFmtId="0" fontId="12" fillId="24" borderId="1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0" borderId="14"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8" fillId="10" borderId="12" applyNumberFormat="0" applyAlignment="0" applyProtection="0"/>
    <xf numFmtId="0" fontId="19" fillId="0" borderId="17" applyNumberFormat="0" applyFill="0" applyAlignment="0" applyProtection="0"/>
    <xf numFmtId="0" fontId="20" fillId="25"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3" fillId="26" borderId="18" applyNumberFormat="0" applyFont="0" applyAlignment="0" applyProtection="0"/>
    <xf numFmtId="0" fontId="21" fillId="23"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pplyNumberFormat="0" applyFill="0" applyBorder="0" applyAlignment="0" applyProtection="0"/>
    <xf numFmtId="0" fontId="23" fillId="0" borderId="20" applyNumberFormat="0" applyFill="0" applyAlignment="0" applyProtection="0"/>
    <xf numFmtId="0" fontId="24"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5" fillId="0" borderId="0"/>
    <xf numFmtId="43" fontId="8" fillId="0" borderId="0" applyFont="0" applyFill="0" applyBorder="0" applyAlignment="0" applyProtection="0"/>
    <xf numFmtId="9" fontId="8" fillId="0" borderId="0" applyFont="0" applyFill="0" applyBorder="0" applyAlignment="0" applyProtection="0"/>
    <xf numFmtId="0" fontId="73" fillId="35" borderId="0" applyNumberFormat="0" applyBorder="0" applyAlignment="0" applyProtection="0"/>
    <xf numFmtId="0" fontId="74" fillId="36" borderId="0" applyNumberFormat="0" applyBorder="0" applyAlignment="0" applyProtection="0"/>
    <xf numFmtId="0" fontId="75" fillId="37" borderId="0" applyNumberFormat="0" applyBorder="0" applyAlignment="0" applyProtection="0"/>
  </cellStyleXfs>
  <cellXfs count="773">
    <xf numFmtId="0" fontId="0" fillId="0" borderId="0" xfId="0"/>
    <xf numFmtId="0" fontId="6" fillId="2" borderId="0" xfId="0" applyFont="1" applyFill="1"/>
    <xf numFmtId="0" fontId="7" fillId="2" borderId="0" xfId="0" applyFont="1" applyFill="1"/>
    <xf numFmtId="0" fontId="7" fillId="0" borderId="0" xfId="0" applyFont="1"/>
    <xf numFmtId="0" fontId="7" fillId="2" borderId="0" xfId="0" applyFont="1" applyFill="1" applyAlignment="1">
      <alignment horizontal="left"/>
    </xf>
    <xf numFmtId="0" fontId="7" fillId="0" borderId="0" xfId="0" applyFont="1" applyAlignment="1">
      <alignment horizontal="left"/>
    </xf>
    <xf numFmtId="0" fontId="0" fillId="2" borderId="0" xfId="0" applyFill="1"/>
    <xf numFmtId="0" fontId="0" fillId="0" borderId="0" xfId="0" applyAlignment="1">
      <alignment horizontal="left" vertical="center"/>
    </xf>
    <xf numFmtId="49" fontId="0" fillId="2" borderId="0" xfId="0" applyNumberFormat="1" applyFill="1"/>
    <xf numFmtId="0" fontId="26" fillId="2" borderId="0" xfId="0" applyFont="1" applyFill="1"/>
    <xf numFmtId="0" fontId="0" fillId="2" borderId="0" xfId="0" applyFill="1" applyAlignment="1">
      <alignment wrapText="1"/>
    </xf>
    <xf numFmtId="0" fontId="43" fillId="2" borderId="0" xfId="385" applyFont="1" applyFill="1"/>
    <xf numFmtId="0" fontId="31" fillId="2" borderId="0" xfId="994" applyFont="1" applyFill="1" applyAlignment="1">
      <alignment horizontal="left"/>
    </xf>
    <xf numFmtId="0" fontId="31" fillId="2" borderId="0" xfId="994" applyFont="1" applyFill="1"/>
    <xf numFmtId="172" fontId="43" fillId="2" borderId="0" xfId="994" applyNumberFormat="1" applyFont="1" applyFill="1"/>
    <xf numFmtId="0" fontId="43" fillId="2" borderId="0" xfId="994" applyFont="1" applyFill="1"/>
    <xf numFmtId="0" fontId="44" fillId="2" borderId="0" xfId="994" applyFont="1" applyFill="1" applyAlignment="1">
      <alignment horizontal="left"/>
    </xf>
    <xf numFmtId="0" fontId="44" fillId="2" borderId="0" xfId="994" applyFont="1" applyFill="1" applyAlignment="1">
      <alignment horizontal="center"/>
    </xf>
    <xf numFmtId="0" fontId="45" fillId="2" borderId="0" xfId="994" applyFont="1" applyFill="1"/>
    <xf numFmtId="165" fontId="43" fillId="2" borderId="0" xfId="57" applyNumberFormat="1" applyFont="1" applyFill="1"/>
    <xf numFmtId="3" fontId="31" fillId="2" borderId="2" xfId="994" applyNumberFormat="1" applyFont="1" applyFill="1" applyBorder="1" applyAlignment="1">
      <alignment horizontal="left"/>
    </xf>
    <xf numFmtId="0" fontId="31" fillId="2" borderId="8" xfId="994" applyFont="1" applyFill="1" applyBorder="1" applyAlignment="1">
      <alignment horizontal="left"/>
    </xf>
    <xf numFmtId="0" fontId="34" fillId="2" borderId="0" xfId="994" applyFont="1" applyFill="1"/>
    <xf numFmtId="0" fontId="45" fillId="2" borderId="0" xfId="385" applyFont="1" applyFill="1"/>
    <xf numFmtId="0" fontId="7" fillId="2" borderId="0" xfId="0" applyFont="1" applyFill="1" applyAlignment="1">
      <alignment vertical="center"/>
    </xf>
    <xf numFmtId="0" fontId="7" fillId="0" borderId="0" xfId="0" applyFont="1" applyAlignment="1">
      <alignment vertical="center"/>
    </xf>
    <xf numFmtId="3" fontId="26" fillId="2" borderId="0" xfId="0" applyNumberFormat="1" applyFont="1" applyFill="1"/>
    <xf numFmtId="0" fontId="33" fillId="2" borderId="0" xfId="0" applyFont="1" applyFill="1"/>
    <xf numFmtId="0" fontId="26" fillId="2" borderId="0" xfId="0" applyFont="1" applyFill="1" applyAlignment="1">
      <alignment wrapText="1"/>
    </xf>
    <xf numFmtId="9" fontId="26" fillId="2" borderId="0" xfId="2" applyFont="1" applyFill="1"/>
    <xf numFmtId="3" fontId="26" fillId="2" borderId="0" xfId="1" applyNumberFormat="1" applyFont="1" applyFill="1"/>
    <xf numFmtId="44" fontId="26" fillId="2" borderId="0" xfId="1" applyFont="1" applyFill="1"/>
    <xf numFmtId="0" fontId="0" fillId="2" borderId="4" xfId="0" applyFill="1" applyBorder="1"/>
    <xf numFmtId="0" fontId="28" fillId="2" borderId="0" xfId="0" applyFont="1" applyFill="1"/>
    <xf numFmtId="0" fontId="6" fillId="2" borderId="0" xfId="0" applyFont="1" applyFill="1" applyAlignment="1">
      <alignment wrapText="1"/>
    </xf>
    <xf numFmtId="0" fontId="0" fillId="0" borderId="0" xfId="0" applyAlignment="1">
      <alignment wrapText="1"/>
    </xf>
    <xf numFmtId="0" fontId="26" fillId="0" borderId="0" xfId="0" applyFont="1"/>
    <xf numFmtId="0" fontId="35" fillId="2" borderId="0" xfId="0" applyFont="1" applyFill="1"/>
    <xf numFmtId="0" fontId="32" fillId="2" borderId="0" xfId="0" applyFont="1" applyFill="1"/>
    <xf numFmtId="0" fontId="31" fillId="2" borderId="0" xfId="0" applyFont="1" applyFill="1"/>
    <xf numFmtId="3" fontId="26" fillId="0" borderId="0" xfId="0" applyNumberFormat="1" applyFont="1"/>
    <xf numFmtId="3" fontId="0" fillId="0" borderId="0" xfId="0" applyNumberFormat="1"/>
    <xf numFmtId="0" fontId="0" fillId="2" borderId="4" xfId="0" applyFill="1" applyBorder="1" applyAlignment="1">
      <alignment wrapText="1"/>
    </xf>
    <xf numFmtId="49" fontId="31" fillId="2" borderId="0" xfId="0" applyNumberFormat="1" applyFont="1" applyFill="1"/>
    <xf numFmtId="0" fontId="31" fillId="2" borderId="0" xfId="0" quotePrefix="1" applyFont="1" applyFill="1" applyAlignment="1">
      <alignment horizontal="left"/>
    </xf>
    <xf numFmtId="0" fontId="34" fillId="2" borderId="0" xfId="0" applyFont="1" applyFill="1"/>
    <xf numFmtId="0" fontId="31" fillId="2" borderId="0" xfId="0" applyFont="1" applyFill="1" applyAlignment="1">
      <alignment horizontal="left"/>
    </xf>
    <xf numFmtId="0" fontId="31" fillId="2" borderId="0" xfId="0" applyFont="1" applyFill="1" applyAlignment="1">
      <alignment wrapText="1"/>
    </xf>
    <xf numFmtId="167" fontId="31" fillId="2" borderId="0" xfId="0" applyNumberFormat="1" applyFont="1" applyFill="1"/>
    <xf numFmtId="0" fontId="34" fillId="0" borderId="0" xfId="0" applyFont="1"/>
    <xf numFmtId="0" fontId="31" fillId="0" borderId="0" xfId="0" applyFont="1"/>
    <xf numFmtId="0" fontId="34" fillId="2" borderId="0" xfId="0" quotePrefix="1" applyFont="1" applyFill="1" applyAlignment="1">
      <alignment horizontal="left"/>
    </xf>
    <xf numFmtId="49" fontId="31" fillId="0" borderId="0" xfId="0" applyNumberFormat="1" applyFont="1"/>
    <xf numFmtId="0" fontId="6" fillId="0" borderId="0" xfId="0" applyFont="1" applyProtection="1">
      <protection hidden="1"/>
    </xf>
    <xf numFmtId="0" fontId="0" fillId="2" borderId="0" xfId="0" applyFill="1" applyProtection="1">
      <protection hidden="1"/>
    </xf>
    <xf numFmtId="49" fontId="31" fillId="2" borderId="0" xfId="0" applyNumberFormat="1" applyFont="1" applyFill="1" applyAlignment="1" applyProtection="1">
      <alignment horizontal="left"/>
      <protection hidden="1"/>
    </xf>
    <xf numFmtId="0" fontId="34" fillId="2" borderId="0" xfId="0" applyFont="1" applyFill="1" applyProtection="1">
      <protection hidden="1"/>
    </xf>
    <xf numFmtId="0" fontId="31" fillId="2" borderId="0" xfId="0" applyFont="1" applyFill="1" applyProtection="1">
      <protection hidden="1"/>
    </xf>
    <xf numFmtId="0" fontId="31" fillId="2" borderId="0" xfId="0" applyFont="1" applyFill="1" applyAlignment="1" applyProtection="1">
      <alignment horizontal="center"/>
      <protection hidden="1"/>
    </xf>
    <xf numFmtId="0" fontId="0" fillId="0" borderId="0" xfId="0" applyProtection="1">
      <protection hidden="1"/>
    </xf>
    <xf numFmtId="0" fontId="37" fillId="2" borderId="0" xfId="0" applyFont="1" applyFill="1" applyProtection="1">
      <protection hidden="1"/>
    </xf>
    <xf numFmtId="0" fontId="32" fillId="2" borderId="0" xfId="0" applyFont="1" applyFill="1" applyAlignment="1" applyProtection="1">
      <alignment horizontal="center"/>
      <protection hidden="1"/>
    </xf>
    <xf numFmtId="171" fontId="31" fillId="2" borderId="0" xfId="0" applyNumberFormat="1" applyFont="1" applyFill="1" applyAlignment="1" applyProtection="1">
      <alignment horizontal="center"/>
      <protection hidden="1"/>
    </xf>
    <xf numFmtId="0" fontId="39" fillId="2" borderId="0" xfId="0" applyFont="1" applyFill="1" applyProtection="1">
      <protection hidden="1"/>
    </xf>
    <xf numFmtId="0" fontId="31" fillId="27" borderId="0" xfId="385" applyFont="1" applyFill="1" applyProtection="1">
      <protection hidden="1"/>
    </xf>
    <xf numFmtId="0" fontId="43" fillId="2" borderId="0" xfId="385" applyFont="1" applyFill="1" applyProtection="1">
      <protection hidden="1"/>
    </xf>
    <xf numFmtId="49" fontId="0" fillId="2" borderId="0" xfId="0" applyNumberFormat="1" applyFill="1" applyProtection="1">
      <protection hidden="1"/>
    </xf>
    <xf numFmtId="0" fontId="31" fillId="2" borderId="0" xfId="994" applyFont="1" applyFill="1" applyAlignment="1" applyProtection="1">
      <alignment horizontal="left"/>
      <protection hidden="1"/>
    </xf>
    <xf numFmtId="0" fontId="43" fillId="2" borderId="0" xfId="994" applyFont="1" applyFill="1" applyProtection="1">
      <protection hidden="1"/>
    </xf>
    <xf numFmtId="0" fontId="31" fillId="2" borderId="0" xfId="994" applyFont="1" applyFill="1" applyProtection="1">
      <protection hidden="1"/>
    </xf>
    <xf numFmtId="0" fontId="34" fillId="2" borderId="0" xfId="994" applyFont="1" applyFill="1" applyProtection="1">
      <protection hidden="1"/>
    </xf>
    <xf numFmtId="172" fontId="31" fillId="4" borderId="5" xfId="994" applyNumberFormat="1" applyFont="1" applyFill="1" applyBorder="1" applyAlignment="1" applyProtection="1">
      <alignment horizontal="left"/>
      <protection hidden="1"/>
    </xf>
    <xf numFmtId="174" fontId="31" fillId="4" borderId="28" xfId="57" applyNumberFormat="1" applyFont="1" applyFill="1" applyBorder="1" applyProtection="1">
      <protection hidden="1"/>
    </xf>
    <xf numFmtId="174" fontId="34" fillId="4" borderId="28" xfId="994" applyNumberFormat="1" applyFont="1" applyFill="1" applyBorder="1" applyProtection="1">
      <protection hidden="1"/>
    </xf>
    <xf numFmtId="6" fontId="31" fillId="4" borderId="28" xfId="57" applyNumberFormat="1" applyFont="1" applyFill="1" applyBorder="1" applyAlignment="1" applyProtection="1">
      <alignment horizontal="right"/>
      <protection hidden="1"/>
    </xf>
    <xf numFmtId="6" fontId="31" fillId="4" borderId="28" xfId="57" applyNumberFormat="1" applyFont="1" applyFill="1" applyBorder="1" applyProtection="1">
      <protection hidden="1"/>
    </xf>
    <xf numFmtId="6" fontId="31" fillId="4" borderId="28" xfId="994" applyNumberFormat="1" applyFont="1" applyFill="1" applyBorder="1" applyProtection="1">
      <protection hidden="1"/>
    </xf>
    <xf numFmtId="0" fontId="7" fillId="2" borderId="0" xfId="0" applyFont="1" applyFill="1" applyProtection="1">
      <protection hidden="1"/>
    </xf>
    <xf numFmtId="0" fontId="7" fillId="2" borderId="0" xfId="0" applyFont="1" applyFill="1" applyAlignment="1">
      <alignment horizontal="left" vertical="center"/>
    </xf>
    <xf numFmtId="0" fontId="0" fillId="2" borderId="5" xfId="0" applyFill="1" applyBorder="1" applyAlignment="1" applyProtection="1">
      <alignment wrapText="1"/>
      <protection locked="0"/>
    </xf>
    <xf numFmtId="0" fontId="34" fillId="2" borderId="0" xfId="0" applyFont="1" applyFill="1" applyAlignment="1" applyProtection="1">
      <alignment horizontal="center"/>
      <protection hidden="1"/>
    </xf>
    <xf numFmtId="0" fontId="0" fillId="2" borderId="4" xfId="0" applyFill="1" applyBorder="1" applyAlignment="1" applyProtection="1">
      <alignment wrapText="1"/>
      <protection locked="0"/>
    </xf>
    <xf numFmtId="0" fontId="0" fillId="2" borderId="5" xfId="0" applyFill="1" applyBorder="1" applyAlignment="1" applyProtection="1">
      <alignment horizontal="left" wrapText="1"/>
      <protection locked="0"/>
    </xf>
    <xf numFmtId="0" fontId="33" fillId="2" borderId="9" xfId="0" applyFont="1" applyFill="1" applyBorder="1" applyAlignment="1">
      <alignment horizontal="centerContinuous"/>
    </xf>
    <xf numFmtId="0" fontId="33" fillId="2" borderId="0" xfId="0" applyFont="1" applyFill="1" applyAlignment="1">
      <alignment horizontal="centerContinuous"/>
    </xf>
    <xf numFmtId="0" fontId="33" fillId="2" borderId="6" xfId="0" applyFont="1" applyFill="1" applyBorder="1" applyAlignment="1">
      <alignment horizontal="centerContinuous"/>
    </xf>
    <xf numFmtId="0" fontId="33" fillId="2" borderId="10" xfId="0" applyFont="1" applyFill="1" applyBorder="1" applyAlignment="1">
      <alignment horizontal="centerContinuous"/>
    </xf>
    <xf numFmtId="0" fontId="33" fillId="2" borderId="4" xfId="0" applyFont="1" applyFill="1" applyBorder="1" applyAlignment="1">
      <alignment horizontal="centerContinuous"/>
    </xf>
    <xf numFmtId="0" fontId="33" fillId="2" borderId="11" xfId="0" applyFont="1" applyFill="1" applyBorder="1" applyAlignment="1">
      <alignment horizontal="centerContinuous"/>
    </xf>
    <xf numFmtId="0" fontId="33" fillId="2" borderId="9" xfId="0" applyFont="1" applyFill="1" applyBorder="1" applyAlignment="1">
      <alignment horizontal="centerContinuous" wrapText="1"/>
    </xf>
    <xf numFmtId="0" fontId="7" fillId="2" borderId="0" xfId="0" applyFont="1" applyFill="1" applyAlignment="1" applyProtection="1">
      <alignment horizontal="centerContinuous"/>
      <protection hidden="1"/>
    </xf>
    <xf numFmtId="0" fontId="7" fillId="2" borderId="0" xfId="0" applyFont="1" applyFill="1" applyAlignment="1" applyProtection="1">
      <alignment horizontal="centerContinuous" wrapText="1"/>
      <protection hidden="1"/>
    </xf>
    <xf numFmtId="0" fontId="47" fillId="2" borderId="0" xfId="0" applyFont="1" applyFill="1" applyProtection="1">
      <protection hidden="1"/>
    </xf>
    <xf numFmtId="0" fontId="7" fillId="29" borderId="27" xfId="0" applyFont="1" applyFill="1" applyBorder="1" applyProtection="1">
      <protection hidden="1"/>
    </xf>
    <xf numFmtId="38" fontId="7" fillId="29" borderId="27" xfId="0" applyNumberFormat="1" applyFont="1" applyFill="1" applyBorder="1" applyProtection="1">
      <protection hidden="1"/>
    </xf>
    <xf numFmtId="0" fontId="31" fillId="2" borderId="0" xfId="994" applyFont="1" applyFill="1" applyAlignment="1" applyProtection="1">
      <alignment horizontal="right"/>
      <protection hidden="1"/>
    </xf>
    <xf numFmtId="0" fontId="7" fillId="2" borderId="0" xfId="0" applyFont="1" applyFill="1" applyAlignment="1" applyProtection="1">
      <alignment vertical="center"/>
      <protection hidden="1"/>
    </xf>
    <xf numFmtId="0" fontId="31" fillId="2" borderId="0" xfId="994" applyFont="1" applyFill="1" applyAlignment="1" applyProtection="1">
      <alignment horizontal="right" vertical="center"/>
      <protection hidden="1"/>
    </xf>
    <xf numFmtId="0" fontId="31" fillId="2" borderId="0" xfId="994" applyFont="1" applyFill="1" applyAlignment="1" applyProtection="1">
      <alignment horizontal="left" vertical="center"/>
      <protection hidden="1"/>
    </xf>
    <xf numFmtId="6" fontId="31" fillId="4" borderId="37" xfId="57" applyNumberFormat="1" applyFont="1" applyFill="1" applyBorder="1" applyProtection="1">
      <protection hidden="1"/>
    </xf>
    <xf numFmtId="174" fontId="31" fillId="2" borderId="28" xfId="994" applyNumberFormat="1" applyFont="1" applyFill="1" applyBorder="1" applyProtection="1">
      <protection hidden="1"/>
    </xf>
    <xf numFmtId="174" fontId="7" fillId="2" borderId="28" xfId="0" applyNumberFormat="1" applyFont="1" applyFill="1" applyBorder="1" applyProtection="1">
      <protection hidden="1"/>
    </xf>
    <xf numFmtId="6" fontId="31" fillId="2" borderId="28" xfId="994" applyNumberFormat="1" applyFont="1" applyFill="1" applyBorder="1" applyProtection="1">
      <protection hidden="1"/>
    </xf>
    <xf numFmtId="6" fontId="7" fillId="2" borderId="28" xfId="0" applyNumberFormat="1" applyFont="1" applyFill="1" applyBorder="1" applyProtection="1">
      <protection hidden="1"/>
    </xf>
    <xf numFmtId="0" fontId="31" fillId="2" borderId="0" xfId="2" applyNumberFormat="1" applyFont="1" applyFill="1" applyProtection="1">
      <protection hidden="1"/>
    </xf>
    <xf numFmtId="0" fontId="33" fillId="2" borderId="0" xfId="0" applyFont="1" applyFill="1" applyAlignment="1" applyProtection="1">
      <alignment horizontal="center"/>
      <protection hidden="1"/>
    </xf>
    <xf numFmtId="0" fontId="33" fillId="2" borderId="0" xfId="0" applyFont="1" applyFill="1" applyProtection="1">
      <protection hidden="1"/>
    </xf>
    <xf numFmtId="0" fontId="33" fillId="2" borderId="0" xfId="0" applyFont="1" applyFill="1" applyAlignment="1" applyProtection="1">
      <alignment horizontal="left" vertical="center"/>
      <protection hidden="1"/>
    </xf>
    <xf numFmtId="0" fontId="41" fillId="2" borderId="0" xfId="0" applyFont="1" applyFill="1" applyProtection="1">
      <protection hidden="1"/>
    </xf>
    <xf numFmtId="0" fontId="41" fillId="2" borderId="0" xfId="0" applyFont="1" applyFill="1" applyAlignment="1" applyProtection="1">
      <alignment horizontal="center"/>
      <protection hidden="1"/>
    </xf>
    <xf numFmtId="0" fontId="0" fillId="2" borderId="0" xfId="0" applyFill="1" applyAlignment="1" applyProtection="1">
      <alignment horizontal="center"/>
      <protection hidden="1"/>
    </xf>
    <xf numFmtId="0" fontId="26" fillId="2" borderId="0" xfId="0" applyFont="1" applyFill="1" applyProtection="1">
      <protection hidden="1"/>
    </xf>
    <xf numFmtId="0" fontId="27" fillId="2" borderId="0" xfId="0" applyFont="1" applyFill="1" applyAlignment="1" applyProtection="1">
      <alignment wrapText="1"/>
      <protection hidden="1"/>
    </xf>
    <xf numFmtId="0" fontId="37" fillId="2" borderId="0" xfId="0" quotePrefix="1" applyFont="1" applyFill="1" applyProtection="1">
      <protection hidden="1"/>
    </xf>
    <xf numFmtId="44" fontId="31" fillId="2" borderId="5" xfId="1" applyFont="1" applyFill="1" applyBorder="1" applyProtection="1">
      <protection hidden="1"/>
    </xf>
    <xf numFmtId="0" fontId="0" fillId="0" borderId="0" xfId="0" applyAlignment="1" applyProtection="1">
      <alignment wrapText="1"/>
      <protection hidden="1"/>
    </xf>
    <xf numFmtId="0" fontId="0" fillId="2" borderId="0" xfId="0" applyFill="1" applyAlignment="1" applyProtection="1">
      <alignment wrapText="1"/>
      <protection hidden="1"/>
    </xf>
    <xf numFmtId="0" fontId="0" fillId="2" borderId="0" xfId="0" applyFill="1" applyAlignment="1" applyProtection="1">
      <alignment vertical="top" wrapText="1"/>
      <protection hidden="1"/>
    </xf>
    <xf numFmtId="0" fontId="2" fillId="2" borderId="0" xfId="0" applyFont="1" applyFill="1" applyAlignment="1" applyProtection="1">
      <alignment wrapText="1"/>
      <protection hidden="1"/>
    </xf>
    <xf numFmtId="0" fontId="0" fillId="29" borderId="36" xfId="0" applyFill="1" applyBorder="1" applyAlignment="1" applyProtection="1">
      <alignment vertical="top"/>
      <protection hidden="1"/>
    </xf>
    <xf numFmtId="0" fontId="0" fillId="29" borderId="43" xfId="0" applyFill="1" applyBorder="1" applyProtection="1">
      <protection hidden="1"/>
    </xf>
    <xf numFmtId="0" fontId="0" fillId="0" borderId="0" xfId="0" applyAlignment="1" applyProtection="1">
      <alignment vertical="top" wrapText="1"/>
      <protection hidden="1"/>
    </xf>
    <xf numFmtId="0" fontId="7" fillId="0" borderId="0" xfId="0" applyFont="1" applyProtection="1">
      <protection hidden="1"/>
    </xf>
    <xf numFmtId="49" fontId="31" fillId="2" borderId="0" xfId="0" applyNumberFormat="1" applyFont="1" applyFill="1" applyProtection="1">
      <protection hidden="1"/>
    </xf>
    <xf numFmtId="0" fontId="31" fillId="2" borderId="0" xfId="0" quotePrefix="1" applyFont="1" applyFill="1" applyAlignment="1" applyProtection="1">
      <alignment horizontal="left"/>
      <protection hidden="1"/>
    </xf>
    <xf numFmtId="3" fontId="31" fillId="2" borderId="0" xfId="0" applyNumberFormat="1" applyFont="1" applyFill="1" applyAlignment="1" applyProtection="1">
      <alignment horizontal="center"/>
      <protection hidden="1"/>
    </xf>
    <xf numFmtId="3" fontId="31" fillId="2" borderId="0" xfId="0" applyNumberFormat="1" applyFont="1" applyFill="1" applyProtection="1">
      <protection hidden="1"/>
    </xf>
    <xf numFmtId="3" fontId="31" fillId="2" borderId="0" xfId="0" quotePrefix="1" applyNumberFormat="1" applyFont="1" applyFill="1" applyAlignment="1" applyProtection="1">
      <alignment horizontal="right"/>
      <protection hidden="1"/>
    </xf>
    <xf numFmtId="3" fontId="31" fillId="2" borderId="0" xfId="0" applyNumberFormat="1" applyFont="1" applyFill="1" applyAlignment="1" applyProtection="1">
      <alignment horizontal="right"/>
      <protection hidden="1"/>
    </xf>
    <xf numFmtId="0" fontId="34" fillId="2" borderId="0" xfId="0" applyFont="1" applyFill="1" applyAlignment="1" applyProtection="1">
      <alignment wrapText="1"/>
      <protection hidden="1"/>
    </xf>
    <xf numFmtId="0" fontId="38" fillId="2" borderId="0" xfId="0" applyFont="1" applyFill="1" applyProtection="1">
      <protection hidden="1"/>
    </xf>
    <xf numFmtId="0" fontId="31" fillId="2" borderId="0" xfId="0" applyFont="1" applyFill="1" applyAlignment="1" applyProtection="1">
      <alignment horizontal="left"/>
      <protection hidden="1"/>
    </xf>
    <xf numFmtId="0" fontId="31" fillId="2" borderId="0" xfId="0" applyFont="1" applyFill="1" applyAlignment="1" applyProtection="1">
      <alignment horizontal="right"/>
      <protection hidden="1"/>
    </xf>
    <xf numFmtId="0" fontId="31" fillId="2" borderId="4" xfId="0" applyFont="1" applyFill="1" applyBorder="1" applyAlignment="1" applyProtection="1">
      <alignment horizontal="centerContinuous"/>
      <protection hidden="1"/>
    </xf>
    <xf numFmtId="0" fontId="31" fillId="2" borderId="0" xfId="0" applyFont="1" applyFill="1" applyAlignment="1" applyProtection="1">
      <alignment horizontal="centerContinuous"/>
      <protection hidden="1"/>
    </xf>
    <xf numFmtId="0" fontId="31" fillId="2" borderId="8" xfId="0" applyFont="1" applyFill="1" applyBorder="1" applyProtection="1">
      <protection hidden="1"/>
    </xf>
    <xf numFmtId="0" fontId="36" fillId="2" borderId="0" xfId="0" applyFont="1" applyFill="1" applyProtection="1">
      <protection hidden="1"/>
    </xf>
    <xf numFmtId="0" fontId="46" fillId="2" borderId="0" xfId="0" quotePrefix="1" applyFont="1" applyFill="1" applyAlignment="1" applyProtection="1">
      <alignment horizontal="right"/>
      <protection hidden="1"/>
    </xf>
    <xf numFmtId="49" fontId="31" fillId="2" borderId="10" xfId="0" applyNumberFormat="1" applyFont="1" applyFill="1" applyBorder="1" applyProtection="1">
      <protection hidden="1"/>
    </xf>
    <xf numFmtId="0" fontId="31" fillId="3" borderId="0" xfId="0" applyFont="1" applyFill="1" applyAlignment="1" applyProtection="1">
      <alignment horizontal="center" vertical="center"/>
      <protection hidden="1"/>
    </xf>
    <xf numFmtId="49" fontId="31" fillId="3" borderId="0" xfId="0" applyNumberFormat="1" applyFont="1" applyFill="1" applyAlignment="1" applyProtection="1">
      <alignment horizontal="center" vertical="center"/>
      <protection hidden="1"/>
    </xf>
    <xf numFmtId="49" fontId="31" fillId="2" borderId="1" xfId="0" applyNumberFormat="1" applyFont="1" applyFill="1" applyBorder="1" applyProtection="1">
      <protection hidden="1"/>
    </xf>
    <xf numFmtId="0" fontId="46" fillId="2" borderId="0" xfId="0" applyFont="1" applyFill="1" applyProtection="1">
      <protection hidden="1"/>
    </xf>
    <xf numFmtId="0" fontId="31" fillId="3" borderId="0" xfId="0" applyFont="1" applyFill="1" applyProtection="1">
      <protection hidden="1"/>
    </xf>
    <xf numFmtId="49" fontId="31" fillId="3" borderId="0" xfId="0" applyNumberFormat="1" applyFont="1" applyFill="1" applyProtection="1">
      <protection hidden="1"/>
    </xf>
    <xf numFmtId="49" fontId="31" fillId="2" borderId="2" xfId="0" applyNumberFormat="1" applyFont="1" applyFill="1" applyBorder="1" applyAlignment="1" applyProtection="1">
      <alignment horizontal="centerContinuous"/>
      <protection hidden="1"/>
    </xf>
    <xf numFmtId="0" fontId="31" fillId="2" borderId="2" xfId="0" applyFont="1" applyFill="1" applyBorder="1" applyAlignment="1" applyProtection="1">
      <alignment horizontal="centerContinuous"/>
      <protection hidden="1"/>
    </xf>
    <xf numFmtId="0" fontId="31" fillId="2" borderId="3" xfId="0" applyFont="1" applyFill="1" applyBorder="1" applyAlignment="1" applyProtection="1">
      <alignment horizontal="centerContinuous"/>
      <protection hidden="1"/>
    </xf>
    <xf numFmtId="49" fontId="0" fillId="0" borderId="0" xfId="0" applyNumberFormat="1" applyAlignment="1" applyProtection="1">
      <alignment horizontal="left"/>
      <protection hidden="1"/>
    </xf>
    <xf numFmtId="0" fontId="45" fillId="2" borderId="0" xfId="0" applyFont="1" applyFill="1"/>
    <xf numFmtId="0" fontId="43" fillId="2" borderId="0" xfId="0" applyFont="1" applyFill="1"/>
    <xf numFmtId="0" fontId="47" fillId="2" borderId="0" xfId="0" applyFont="1" applyFill="1" applyAlignment="1">
      <alignment horizontal="left"/>
    </xf>
    <xf numFmtId="0" fontId="0" fillId="29" borderId="0" xfId="0" applyFill="1" applyAlignment="1" applyProtection="1">
      <alignment horizontal="centerContinuous"/>
      <protection hidden="1"/>
    </xf>
    <xf numFmtId="0" fontId="0" fillId="29" borderId="36" xfId="0" applyFill="1" applyBorder="1" applyAlignment="1" applyProtection="1">
      <alignment horizontal="left" vertical="center"/>
      <protection hidden="1"/>
    </xf>
    <xf numFmtId="0" fontId="31" fillId="2" borderId="4" xfId="0" applyFont="1" applyFill="1" applyBorder="1" applyAlignment="1" applyProtection="1">
      <alignment wrapText="1"/>
      <protection hidden="1"/>
    </xf>
    <xf numFmtId="0" fontId="26" fillId="0" borderId="0" xfId="0" applyFont="1" applyProtection="1">
      <protection hidden="1"/>
    </xf>
    <xf numFmtId="0" fontId="31" fillId="0" borderId="0" xfId="0" applyFont="1" applyProtection="1">
      <protection hidden="1"/>
    </xf>
    <xf numFmtId="49" fontId="26" fillId="2" borderId="0" xfId="0" applyNumberFormat="1" applyFont="1" applyFill="1" applyProtection="1">
      <protection hidden="1"/>
    </xf>
    <xf numFmtId="0" fontId="51" fillId="30" borderId="41" xfId="0" applyFont="1" applyFill="1" applyBorder="1" applyProtection="1">
      <protection hidden="1"/>
    </xf>
    <xf numFmtId="175" fontId="31" fillId="2" borderId="0" xfId="0" applyNumberFormat="1" applyFont="1" applyFill="1" applyAlignment="1" applyProtection="1">
      <alignment horizontal="center"/>
      <protection hidden="1"/>
    </xf>
    <xf numFmtId="0" fontId="51" fillId="30" borderId="45" xfId="0" applyFont="1" applyFill="1" applyBorder="1" applyProtection="1">
      <protection hidden="1"/>
    </xf>
    <xf numFmtId="0" fontId="37" fillId="0" borderId="0" xfId="0" applyFont="1" applyProtection="1">
      <protection hidden="1"/>
    </xf>
    <xf numFmtId="0" fontId="31" fillId="2" borderId="0" xfId="0" applyFont="1" applyFill="1" applyProtection="1">
      <protection locked="0"/>
    </xf>
    <xf numFmtId="0" fontId="55" fillId="28" borderId="0" xfId="0" applyFont="1" applyFill="1" applyAlignment="1" applyProtection="1">
      <alignment horizontal="left" vertical="center"/>
      <protection hidden="1"/>
    </xf>
    <xf numFmtId="0" fontId="55" fillId="28" borderId="0" xfId="0" applyFont="1" applyFill="1" applyAlignment="1" applyProtection="1">
      <alignment vertical="center"/>
      <protection hidden="1"/>
    </xf>
    <xf numFmtId="0" fontId="56" fillId="2" borderId="0" xfId="3" applyFont="1" applyFill="1" applyAlignment="1" applyProtection="1">
      <alignment horizontal="left"/>
      <protection hidden="1"/>
    </xf>
    <xf numFmtId="0" fontId="31" fillId="0" borderId="0" xfId="0" applyFont="1" applyAlignment="1" applyProtection="1">
      <alignment vertical="center"/>
      <protection hidden="1"/>
    </xf>
    <xf numFmtId="0" fontId="31" fillId="2" borderId="0" xfId="0" applyFont="1" applyFill="1" applyAlignment="1" applyProtection="1">
      <alignment vertical="center"/>
      <protection hidden="1"/>
    </xf>
    <xf numFmtId="0" fontId="26" fillId="0" borderId="0" xfId="0" applyFont="1" applyAlignment="1" applyProtection="1">
      <alignment vertical="center"/>
      <protection hidden="1"/>
    </xf>
    <xf numFmtId="0" fontId="31" fillId="2" borderId="0" xfId="0" applyFont="1" applyFill="1" applyAlignment="1" applyProtection="1">
      <alignment horizontal="right" vertical="center"/>
      <protection hidden="1"/>
    </xf>
    <xf numFmtId="0" fontId="31" fillId="4" borderId="1" xfId="0" applyFont="1" applyFill="1" applyBorder="1" applyAlignment="1" applyProtection="1">
      <alignment vertical="center"/>
      <protection hidden="1"/>
    </xf>
    <xf numFmtId="0" fontId="31" fillId="4" borderId="52" xfId="0" applyFont="1" applyFill="1" applyBorder="1" applyAlignment="1" applyProtection="1">
      <alignment vertical="center"/>
      <protection hidden="1"/>
    </xf>
    <xf numFmtId="0" fontId="31" fillId="4" borderId="44" xfId="0" applyFont="1" applyFill="1" applyBorder="1" applyAlignment="1" applyProtection="1">
      <alignment vertical="center"/>
      <protection hidden="1"/>
    </xf>
    <xf numFmtId="0" fontId="31" fillId="2" borderId="11" xfId="0" applyFont="1" applyFill="1" applyBorder="1" applyAlignment="1" applyProtection="1">
      <alignment horizontal="centerContinuous"/>
      <protection hidden="1"/>
    </xf>
    <xf numFmtId="0" fontId="34" fillId="2" borderId="0" xfId="0" applyFont="1" applyFill="1" applyAlignment="1">
      <alignment horizontal="center"/>
    </xf>
    <xf numFmtId="0" fontId="52" fillId="30" borderId="45" xfId="0" applyFont="1" applyFill="1" applyBorder="1" applyProtection="1">
      <protection hidden="1"/>
    </xf>
    <xf numFmtId="49" fontId="7" fillId="0" borderId="0" xfId="0" applyNumberFormat="1" applyFont="1"/>
    <xf numFmtId="0" fontId="26" fillId="2" borderId="0" xfId="0" applyFont="1" applyFill="1" applyAlignment="1" applyProtection="1">
      <alignment wrapText="1"/>
      <protection hidden="1"/>
    </xf>
    <xf numFmtId="0" fontId="26" fillId="0" borderId="0" xfId="0" applyFont="1" applyAlignment="1" applyProtection="1">
      <alignment wrapText="1"/>
      <protection hidden="1"/>
    </xf>
    <xf numFmtId="0" fontId="26" fillId="2" borderId="0" xfId="0" applyFont="1" applyFill="1" applyAlignment="1" applyProtection="1">
      <alignment vertical="top" wrapText="1"/>
      <protection hidden="1"/>
    </xf>
    <xf numFmtId="0" fontId="26" fillId="0" borderId="0" xfId="0" applyFont="1" applyAlignment="1" applyProtection="1">
      <alignment vertical="top" wrapText="1"/>
      <protection hidden="1"/>
    </xf>
    <xf numFmtId="0" fontId="31" fillId="2" borderId="0" xfId="0" applyFont="1" applyFill="1" applyAlignment="1" applyProtection="1">
      <alignment wrapText="1"/>
      <protection hidden="1"/>
    </xf>
    <xf numFmtId="173" fontId="31" fillId="4" borderId="4" xfId="0" applyNumberFormat="1" applyFont="1" applyFill="1" applyBorder="1" applyAlignment="1" applyProtection="1">
      <alignment wrapText="1"/>
      <protection hidden="1"/>
    </xf>
    <xf numFmtId="0" fontId="31" fillId="2" borderId="52" xfId="0" applyFont="1" applyFill="1" applyBorder="1" applyAlignment="1" applyProtection="1">
      <alignment wrapText="1"/>
      <protection hidden="1"/>
    </xf>
    <xf numFmtId="173" fontId="31" fillId="4" borderId="52" xfId="0" applyNumberFormat="1" applyFont="1" applyFill="1" applyBorder="1" applyAlignment="1" applyProtection="1">
      <alignment wrapText="1"/>
      <protection hidden="1"/>
    </xf>
    <xf numFmtId="0" fontId="31" fillId="2" borderId="0" xfId="0" applyFont="1" applyFill="1" applyAlignment="1" applyProtection="1">
      <alignment vertical="top" wrapText="1"/>
      <protection hidden="1"/>
    </xf>
    <xf numFmtId="0" fontId="34" fillId="2" borderId="0" xfId="0" applyFont="1" applyFill="1" applyAlignment="1" applyProtection="1">
      <alignment horizontal="right" vertical="top" wrapText="1"/>
      <protection hidden="1"/>
    </xf>
    <xf numFmtId="172" fontId="34" fillId="4" borderId="0" xfId="0" applyNumberFormat="1" applyFont="1" applyFill="1" applyAlignment="1" applyProtection="1">
      <alignment horizontal="center" vertical="top" wrapText="1"/>
      <protection hidden="1"/>
    </xf>
    <xf numFmtId="172" fontId="34" fillId="4" borderId="0" xfId="0" applyNumberFormat="1" applyFont="1" applyFill="1" applyAlignment="1" applyProtection="1">
      <alignment wrapText="1"/>
      <protection hidden="1"/>
    </xf>
    <xf numFmtId="172" fontId="31" fillId="4" borderId="4" xfId="0" applyNumberFormat="1" applyFont="1" applyFill="1" applyBorder="1" applyAlignment="1" applyProtection="1">
      <alignment wrapText="1"/>
      <protection hidden="1"/>
    </xf>
    <xf numFmtId="172" fontId="31" fillId="4" borderId="52" xfId="0" applyNumberFormat="1" applyFont="1" applyFill="1" applyBorder="1" applyAlignment="1" applyProtection="1">
      <alignment wrapText="1"/>
      <protection hidden="1"/>
    </xf>
    <xf numFmtId="172" fontId="34" fillId="4" borderId="0" xfId="0" applyNumberFormat="1" applyFont="1" applyFill="1" applyAlignment="1" applyProtection="1">
      <alignment vertical="top" wrapText="1"/>
      <protection hidden="1"/>
    </xf>
    <xf numFmtId="0" fontId="31" fillId="0" borderId="0" xfId="0" applyFont="1" applyAlignment="1" applyProtection="1">
      <alignment wrapText="1"/>
      <protection hidden="1"/>
    </xf>
    <xf numFmtId="0" fontId="31" fillId="0" borderId="0" xfId="0" applyFont="1" applyAlignment="1" applyProtection="1">
      <alignment vertical="top" wrapText="1"/>
      <protection hidden="1"/>
    </xf>
    <xf numFmtId="6" fontId="34" fillId="4" borderId="0" xfId="0" applyNumberFormat="1" applyFont="1" applyFill="1" applyAlignment="1" applyProtection="1">
      <alignment horizontal="center" vertical="top" wrapText="1"/>
      <protection hidden="1"/>
    </xf>
    <xf numFmtId="0" fontId="31" fillId="2" borderId="0" xfId="0" applyFont="1" applyFill="1" applyAlignment="1" applyProtection="1">
      <alignment horizontal="center" vertical="top" wrapText="1"/>
      <protection hidden="1"/>
    </xf>
    <xf numFmtId="6" fontId="31" fillId="2" borderId="0" xfId="0" applyNumberFormat="1" applyFont="1" applyFill="1" applyAlignment="1" applyProtection="1">
      <alignment horizontal="center" wrapText="1"/>
      <protection hidden="1"/>
    </xf>
    <xf numFmtId="0" fontId="0" fillId="2" borderId="0" xfId="0" applyFill="1" applyAlignment="1" applyProtection="1">
      <alignment horizontal="center" wrapText="1"/>
      <protection hidden="1"/>
    </xf>
    <xf numFmtId="0" fontId="0" fillId="0" borderId="0" xfId="0" applyAlignment="1" applyProtection="1">
      <alignment horizontal="center" wrapText="1"/>
      <protection hidden="1"/>
    </xf>
    <xf numFmtId="5" fontId="31" fillId="4" borderId="4" xfId="0" applyNumberFormat="1" applyFont="1" applyFill="1" applyBorder="1" applyAlignment="1" applyProtection="1">
      <alignment wrapText="1"/>
      <protection hidden="1"/>
    </xf>
    <xf numFmtId="5" fontId="31" fillId="4" borderId="52" xfId="0" applyNumberFormat="1" applyFont="1" applyFill="1" applyBorder="1" applyAlignment="1" applyProtection="1">
      <alignment wrapText="1"/>
      <protection hidden="1"/>
    </xf>
    <xf numFmtId="5" fontId="34" fillId="4" borderId="0" xfId="0" applyNumberFormat="1" applyFont="1" applyFill="1" applyAlignment="1" applyProtection="1">
      <alignment vertical="top" wrapText="1"/>
      <protection hidden="1"/>
    </xf>
    <xf numFmtId="6" fontId="26" fillId="2" borderId="0" xfId="0" applyNumberFormat="1" applyFont="1" applyFill="1" applyAlignment="1" applyProtection="1">
      <alignment horizontal="center" wrapText="1"/>
      <protection hidden="1"/>
    </xf>
    <xf numFmtId="0" fontId="35" fillId="2" borderId="0" xfId="0" applyFont="1" applyFill="1" applyAlignment="1" applyProtection="1">
      <alignment wrapText="1"/>
      <protection hidden="1"/>
    </xf>
    <xf numFmtId="173" fontId="26" fillId="4" borderId="4" xfId="0" applyNumberFormat="1" applyFont="1" applyFill="1" applyBorder="1" applyAlignment="1" applyProtection="1">
      <alignment vertical="center" wrapText="1"/>
      <protection hidden="1"/>
    </xf>
    <xf numFmtId="173" fontId="26" fillId="4" borderId="52" xfId="0" applyNumberFormat="1" applyFont="1" applyFill="1" applyBorder="1" applyAlignment="1" applyProtection="1">
      <alignment vertical="center" wrapText="1"/>
      <protection hidden="1"/>
    </xf>
    <xf numFmtId="0" fontId="35" fillId="2" borderId="0" xfId="0" applyFont="1" applyFill="1" applyAlignment="1" applyProtection="1">
      <alignment horizontal="right" vertical="center" wrapText="1"/>
      <protection hidden="1"/>
    </xf>
    <xf numFmtId="172" fontId="35" fillId="4" borderId="0" xfId="0" applyNumberFormat="1" applyFont="1" applyFill="1" applyAlignment="1" applyProtection="1">
      <alignment horizontal="center" vertical="center" wrapText="1"/>
      <protection hidden="1"/>
    </xf>
    <xf numFmtId="172" fontId="35" fillId="4" borderId="0" xfId="0" applyNumberFormat="1" applyFont="1" applyFill="1" applyAlignment="1" applyProtection="1">
      <alignment vertical="center" wrapText="1"/>
      <protection hidden="1"/>
    </xf>
    <xf numFmtId="0" fontId="26" fillId="2" borderId="0" xfId="0" applyFont="1" applyFill="1" applyAlignment="1" applyProtection="1">
      <alignment horizontal="center" wrapText="1"/>
      <protection hidden="1"/>
    </xf>
    <xf numFmtId="0" fontId="31" fillId="2" borderId="0" xfId="0" applyFont="1" applyFill="1" applyAlignment="1" applyProtection="1">
      <alignment horizontal="center" wrapText="1"/>
      <protection hidden="1"/>
    </xf>
    <xf numFmtId="0" fontId="31" fillId="29" borderId="21" xfId="0" quotePrefix="1" applyFont="1" applyFill="1" applyBorder="1" applyAlignment="1" applyProtection="1">
      <alignment vertical="center"/>
      <protection hidden="1"/>
    </xf>
    <xf numFmtId="0" fontId="31" fillId="29" borderId="22" xfId="0" applyFont="1" applyFill="1" applyBorder="1" applyAlignment="1" applyProtection="1">
      <alignment vertical="center"/>
      <protection hidden="1"/>
    </xf>
    <xf numFmtId="0" fontId="31" fillId="29" borderId="47" xfId="0" applyFont="1" applyFill="1" applyBorder="1" applyAlignment="1" applyProtection="1">
      <alignment horizontal="right" vertical="center" wrapText="1"/>
      <protection hidden="1"/>
    </xf>
    <xf numFmtId="0" fontId="31" fillId="29" borderId="48" xfId="0" applyFont="1" applyFill="1" applyBorder="1" applyAlignment="1" applyProtection="1">
      <alignment horizontal="right" vertical="center" wrapText="1"/>
      <protection hidden="1"/>
    </xf>
    <xf numFmtId="0" fontId="31" fillId="29" borderId="23" xfId="0" applyFont="1" applyFill="1" applyBorder="1" applyAlignment="1" applyProtection="1">
      <alignment horizontal="right" vertical="center"/>
      <protection hidden="1"/>
    </xf>
    <xf numFmtId="0" fontId="31" fillId="29" borderId="21" xfId="0" applyFont="1" applyFill="1" applyBorder="1" applyAlignment="1" applyProtection="1">
      <alignment horizontal="right" vertical="center"/>
      <protection hidden="1"/>
    </xf>
    <xf numFmtId="49" fontId="31" fillId="2" borderId="4" xfId="0" applyNumberFormat="1" applyFont="1" applyFill="1" applyBorder="1" applyAlignment="1" applyProtection="1">
      <alignment horizontal="centerContinuous"/>
      <protection hidden="1"/>
    </xf>
    <xf numFmtId="0" fontId="0" fillId="2" borderId="0" xfId="0" applyFill="1" applyAlignment="1" applyProtection="1">
      <alignment vertical="center"/>
      <protection hidden="1"/>
    </xf>
    <xf numFmtId="49" fontId="31" fillId="2" borderId="0" xfId="0" applyNumberFormat="1" applyFont="1" applyFill="1" applyAlignment="1" applyProtection="1">
      <alignment horizontal="left" vertical="center"/>
      <protection hidden="1"/>
    </xf>
    <xf numFmtId="0" fontId="30" fillId="28" borderId="0" xfId="0" applyFont="1" applyFill="1" applyAlignment="1" applyProtection="1">
      <alignment vertical="center"/>
      <protection hidden="1"/>
    </xf>
    <xf numFmtId="0" fontId="31" fillId="0" borderId="5" xfId="0" applyFont="1" applyBorder="1" applyProtection="1">
      <protection hidden="1"/>
    </xf>
    <xf numFmtId="0" fontId="26" fillId="2" borderId="0" xfId="0" applyFont="1" applyFill="1" applyAlignment="1" applyProtection="1">
      <alignment vertical="center"/>
      <protection hidden="1"/>
    </xf>
    <xf numFmtId="0" fontId="26" fillId="29" borderId="23" xfId="0" applyFont="1" applyFill="1" applyBorder="1" applyAlignment="1" applyProtection="1">
      <alignment horizontal="center" vertical="center" wrapText="1"/>
      <protection hidden="1"/>
    </xf>
    <xf numFmtId="0" fontId="51" fillId="30" borderId="46" xfId="0" applyFont="1" applyFill="1" applyBorder="1" applyProtection="1">
      <protection hidden="1"/>
    </xf>
    <xf numFmtId="0" fontId="31" fillId="29" borderId="21" xfId="0" applyFont="1" applyFill="1" applyBorder="1" applyAlignment="1" applyProtection="1">
      <alignment vertical="center"/>
      <protection hidden="1"/>
    </xf>
    <xf numFmtId="0" fontId="31" fillId="29" borderId="22" xfId="0" applyFont="1" applyFill="1" applyBorder="1" applyAlignment="1" applyProtection="1">
      <alignment horizontal="center" vertical="center"/>
      <protection hidden="1"/>
    </xf>
    <xf numFmtId="0" fontId="31" fillId="29" borderId="23" xfId="0" applyFont="1" applyFill="1" applyBorder="1" applyAlignment="1" applyProtection="1">
      <alignment horizontal="right" vertical="center" wrapText="1"/>
      <protection hidden="1"/>
    </xf>
    <xf numFmtId="0" fontId="31" fillId="29" borderId="21" xfId="0" applyFont="1" applyFill="1" applyBorder="1" applyAlignment="1" applyProtection="1">
      <alignment horizontal="right" vertical="center" wrapText="1"/>
      <protection hidden="1"/>
    </xf>
    <xf numFmtId="0" fontId="49" fillId="30" borderId="46" xfId="0" applyFont="1" applyFill="1" applyBorder="1" applyProtection="1">
      <protection hidden="1"/>
    </xf>
    <xf numFmtId="0" fontId="31" fillId="29" borderId="22" xfId="0" quotePrefix="1" applyFont="1" applyFill="1" applyBorder="1" applyAlignment="1" applyProtection="1">
      <alignment horizontal="centerContinuous" vertical="center"/>
      <protection hidden="1"/>
    </xf>
    <xf numFmtId="0" fontId="31" fillId="29" borderId="22" xfId="0" applyFont="1" applyFill="1" applyBorder="1" applyAlignment="1" applyProtection="1">
      <alignment horizontal="centerContinuous" vertical="center" wrapText="1"/>
      <protection hidden="1"/>
    </xf>
    <xf numFmtId="0" fontId="31" fillId="29" borderId="23" xfId="0" applyFont="1" applyFill="1" applyBorder="1" applyAlignment="1" applyProtection="1">
      <alignment horizontal="centerContinuous" vertical="center" wrapText="1"/>
      <protection hidden="1"/>
    </xf>
    <xf numFmtId="49" fontId="26" fillId="0" borderId="0" xfId="0" applyNumberFormat="1" applyFont="1" applyAlignment="1" applyProtection="1">
      <alignment horizontal="left"/>
      <protection hidden="1"/>
    </xf>
    <xf numFmtId="0" fontId="0" fillId="2" borderId="0" xfId="0" applyFill="1" applyAlignment="1" applyProtection="1">
      <alignment horizontal="left"/>
      <protection hidden="1"/>
    </xf>
    <xf numFmtId="0" fontId="59" fillId="2" borderId="0" xfId="0" applyFont="1" applyFill="1" applyAlignment="1" applyProtection="1">
      <alignment horizontal="left"/>
      <protection hidden="1"/>
    </xf>
    <xf numFmtId="171" fontId="31" fillId="2" borderId="0" xfId="0" applyNumberFormat="1" applyFont="1" applyFill="1" applyAlignment="1" applyProtection="1">
      <alignment horizontal="center" vertical="center"/>
      <protection hidden="1"/>
    </xf>
    <xf numFmtId="44" fontId="31" fillId="2" borderId="7" xfId="1" applyFont="1" applyFill="1" applyBorder="1" applyProtection="1">
      <protection hidden="1"/>
    </xf>
    <xf numFmtId="0" fontId="34" fillId="4" borderId="5" xfId="0" applyFont="1" applyFill="1" applyBorder="1" applyAlignment="1" applyProtection="1">
      <alignment horizontal="left"/>
      <protection hidden="1"/>
    </xf>
    <xf numFmtId="44" fontId="34" fillId="4" borderId="5" xfId="1" applyFont="1" applyFill="1" applyBorder="1" applyProtection="1">
      <protection hidden="1"/>
    </xf>
    <xf numFmtId="0" fontId="48" fillId="2" borderId="0" xfId="0" applyFont="1" applyFill="1" applyProtection="1">
      <protection hidden="1"/>
    </xf>
    <xf numFmtId="0" fontId="7" fillId="0" borderId="0" xfId="0" applyFont="1" applyAlignment="1" applyProtection="1">
      <alignment vertical="center"/>
      <protection hidden="1"/>
    </xf>
    <xf numFmtId="49" fontId="7" fillId="2" borderId="7" xfId="0" applyNumberFormat="1" applyFont="1" applyFill="1" applyBorder="1" applyProtection="1">
      <protection hidden="1"/>
    </xf>
    <xf numFmtId="0" fontId="7" fillId="2" borderId="7" xfId="0" applyFont="1" applyFill="1" applyBorder="1" applyProtection="1">
      <protection hidden="1"/>
    </xf>
    <xf numFmtId="0" fontId="7" fillId="2" borderId="5" xfId="0" applyFont="1" applyFill="1" applyBorder="1" applyProtection="1">
      <protection hidden="1"/>
    </xf>
    <xf numFmtId="0" fontId="7" fillId="2" borderId="0" xfId="0" applyFont="1" applyFill="1" applyAlignment="1" applyProtection="1">
      <alignment horizontal="centerContinuous" vertical="center" wrapText="1"/>
      <protection hidden="1"/>
    </xf>
    <xf numFmtId="0" fontId="7" fillId="0" borderId="0" xfId="0" applyFont="1" applyAlignment="1" applyProtection="1">
      <alignment horizontal="centerContinuous"/>
      <protection hidden="1"/>
    </xf>
    <xf numFmtId="49" fontId="31" fillId="2" borderId="5" xfId="0" applyNumberFormat="1" applyFont="1" applyFill="1" applyBorder="1" applyProtection="1">
      <protection hidden="1"/>
    </xf>
    <xf numFmtId="0" fontId="31" fillId="2" borderId="5" xfId="0" applyFont="1" applyFill="1" applyBorder="1" applyProtection="1">
      <protection hidden="1"/>
    </xf>
    <xf numFmtId="44" fontId="31" fillId="4" borderId="0" xfId="0" applyNumberFormat="1" applyFont="1" applyFill="1" applyAlignment="1" applyProtection="1">
      <alignment horizontal="left"/>
      <protection hidden="1"/>
    </xf>
    <xf numFmtId="0" fontId="60" fillId="2" borderId="0" xfId="0" applyFont="1" applyFill="1" applyProtection="1">
      <protection hidden="1"/>
    </xf>
    <xf numFmtId="0" fontId="60" fillId="2" borderId="0" xfId="0" applyFont="1" applyFill="1" applyAlignment="1" applyProtection="1">
      <alignment horizontal="center"/>
      <protection hidden="1"/>
    </xf>
    <xf numFmtId="0" fontId="55" fillId="28" borderId="0" xfId="0" applyFont="1" applyFill="1" applyAlignment="1">
      <alignment vertical="center"/>
    </xf>
    <xf numFmtId="49" fontId="7" fillId="2" borderId="0" xfId="0" applyNumberFormat="1" applyFont="1" applyFill="1" applyProtection="1">
      <protection hidden="1"/>
    </xf>
    <xf numFmtId="0" fontId="7" fillId="2" borderId="0" xfId="0" applyFont="1" applyFill="1" applyAlignment="1" applyProtection="1">
      <alignment horizontal="left" vertical="center"/>
      <protection hidden="1"/>
    </xf>
    <xf numFmtId="0" fontId="52" fillId="30" borderId="30" xfId="0" applyFont="1" applyFill="1" applyBorder="1" applyAlignment="1" applyProtection="1">
      <alignment horizontal="left"/>
      <protection hidden="1"/>
    </xf>
    <xf numFmtId="172" fontId="7" fillId="4" borderId="32" xfId="0" applyNumberFormat="1" applyFont="1" applyFill="1" applyBorder="1" applyAlignment="1" applyProtection="1">
      <alignment horizontal="center"/>
      <protection hidden="1"/>
    </xf>
    <xf numFmtId="0" fontId="52" fillId="30" borderId="29" xfId="0" applyFont="1" applyFill="1" applyBorder="1" applyAlignment="1" applyProtection="1">
      <alignment horizontal="left"/>
      <protection hidden="1"/>
    </xf>
    <xf numFmtId="172" fontId="7" fillId="4" borderId="29" xfId="0" applyNumberFormat="1" applyFont="1" applyFill="1" applyBorder="1" applyAlignment="1" applyProtection="1">
      <alignment horizontal="center"/>
      <protection hidden="1"/>
    </xf>
    <xf numFmtId="0" fontId="52" fillId="30" borderId="42" xfId="0" applyFont="1" applyFill="1" applyBorder="1" applyAlignment="1" applyProtection="1">
      <alignment horizontal="left"/>
      <protection hidden="1"/>
    </xf>
    <xf numFmtId="172" fontId="7" fillId="4" borderId="31" xfId="0"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0" fontId="7" fillId="29" borderId="24" xfId="0" applyFont="1" applyFill="1" applyBorder="1" applyAlignment="1" applyProtection="1">
      <alignment horizontal="left" vertical="center" wrapText="1"/>
      <protection hidden="1"/>
    </xf>
    <xf numFmtId="0" fontId="7" fillId="29" borderId="25" xfId="0" applyFont="1" applyFill="1" applyBorder="1" applyAlignment="1" applyProtection="1">
      <alignment horizontal="center" vertical="center" wrapText="1"/>
      <protection hidden="1"/>
    </xf>
    <xf numFmtId="0" fontId="7" fillId="29" borderId="26" xfId="0" applyFont="1" applyFill="1" applyBorder="1" applyAlignment="1" applyProtection="1">
      <alignment horizontal="center" vertical="center" wrapText="1"/>
      <protection hidden="1"/>
    </xf>
    <xf numFmtId="0" fontId="7" fillId="29" borderId="24" xfId="0" applyFont="1" applyFill="1" applyBorder="1" applyAlignment="1" applyProtection="1">
      <alignment horizontal="center" vertical="center" wrapText="1"/>
      <protection hidden="1"/>
    </xf>
    <xf numFmtId="49" fontId="7" fillId="2" borderId="0" xfId="0" applyNumberFormat="1" applyFont="1" applyFill="1" applyAlignment="1" applyProtection="1">
      <alignment vertical="center"/>
      <protection hidden="1"/>
    </xf>
    <xf numFmtId="0" fontId="7" fillId="2" borderId="0" xfId="0" applyFont="1" applyFill="1" applyAlignment="1" applyProtection="1">
      <alignment horizontal="center" vertical="center" wrapText="1"/>
      <protection hidden="1"/>
    </xf>
    <xf numFmtId="0" fontId="7" fillId="29" borderId="35" xfId="0" applyFont="1" applyFill="1" applyBorder="1" applyAlignment="1" applyProtection="1">
      <alignment horizontal="center" vertical="center" wrapText="1"/>
      <protection hidden="1"/>
    </xf>
    <xf numFmtId="0" fontId="7" fillId="29" borderId="34" xfId="0" applyFont="1" applyFill="1" applyBorder="1" applyAlignment="1" applyProtection="1">
      <alignment horizontal="center" vertical="center" wrapText="1"/>
      <protection hidden="1"/>
    </xf>
    <xf numFmtId="0" fontId="7" fillId="29" borderId="24" xfId="0" applyFont="1" applyFill="1" applyBorder="1" applyAlignment="1" applyProtection="1">
      <alignment vertical="center" wrapText="1"/>
      <protection hidden="1"/>
    </xf>
    <xf numFmtId="0" fontId="29" fillId="29" borderId="25" xfId="0" applyFont="1" applyFill="1" applyBorder="1" applyAlignment="1" applyProtection="1">
      <alignment wrapText="1"/>
      <protection hidden="1"/>
    </xf>
    <xf numFmtId="0" fontId="29" fillId="29" borderId="26" xfId="0" applyFont="1" applyFill="1" applyBorder="1" applyAlignment="1" applyProtection="1">
      <alignment wrapText="1"/>
      <protection hidden="1"/>
    </xf>
    <xf numFmtId="0" fontId="29" fillId="29" borderId="26" xfId="0" applyFont="1" applyFill="1" applyBorder="1" applyAlignment="1" applyProtection="1">
      <alignment horizontal="center" wrapText="1"/>
      <protection hidden="1"/>
    </xf>
    <xf numFmtId="1" fontId="29" fillId="29" borderId="24" xfId="0" applyNumberFormat="1" applyFont="1" applyFill="1" applyBorder="1" applyAlignment="1" applyProtection="1">
      <alignment horizontal="center" wrapText="1"/>
      <protection hidden="1"/>
    </xf>
    <xf numFmtId="0" fontId="29" fillId="29" borderId="24" xfId="0" applyFont="1" applyFill="1" applyBorder="1" applyAlignment="1" applyProtection="1">
      <alignment horizontal="center" wrapText="1"/>
      <protection hidden="1"/>
    </xf>
    <xf numFmtId="172" fontId="29" fillId="29" borderId="24" xfId="0" applyNumberFormat="1" applyFont="1" applyFill="1" applyBorder="1" applyAlignment="1" applyProtection="1">
      <alignment horizontal="center" wrapText="1"/>
      <protection hidden="1"/>
    </xf>
    <xf numFmtId="0" fontId="31" fillId="0" borderId="0" xfId="0" applyFont="1" applyAlignment="1" applyProtection="1">
      <alignment horizontal="left" vertical="center"/>
      <protection hidden="1"/>
    </xf>
    <xf numFmtId="172" fontId="31" fillId="2" borderId="0" xfId="0" applyNumberFormat="1" applyFont="1" applyFill="1" applyProtection="1">
      <protection hidden="1"/>
    </xf>
    <xf numFmtId="0" fontId="34" fillId="0" borderId="0" xfId="0" applyFont="1" applyProtection="1">
      <protection hidden="1"/>
    </xf>
    <xf numFmtId="0" fontId="31" fillId="2" borderId="0" xfId="0" applyFont="1" applyFill="1" applyAlignment="1" applyProtection="1">
      <alignment horizontal="left" vertical="center"/>
      <protection hidden="1"/>
    </xf>
    <xf numFmtId="0" fontId="31" fillId="29" borderId="25" xfId="0" applyFont="1" applyFill="1" applyBorder="1" applyProtection="1">
      <protection hidden="1"/>
    </xf>
    <xf numFmtId="0" fontId="31" fillId="29" borderId="27" xfId="0" applyFont="1" applyFill="1" applyBorder="1" applyProtection="1">
      <protection hidden="1"/>
    </xf>
    <xf numFmtId="0" fontId="31" fillId="29" borderId="25" xfId="0" applyFont="1" applyFill="1" applyBorder="1" applyAlignment="1" applyProtection="1">
      <alignment horizontal="left" vertical="center"/>
      <protection hidden="1"/>
    </xf>
    <xf numFmtId="0" fontId="26" fillId="2" borderId="0" xfId="0" applyFont="1" applyFill="1" applyAlignment="1" applyProtection="1">
      <alignment horizontal="left" vertical="center"/>
      <protection hidden="1"/>
    </xf>
    <xf numFmtId="0" fontId="26" fillId="2" borderId="0" xfId="0" applyFont="1" applyFill="1" applyAlignment="1">
      <alignment horizontal="left" vertical="center"/>
    </xf>
    <xf numFmtId="0" fontId="34" fillId="2" borderId="0" xfId="0" quotePrefix="1" applyFont="1" applyFill="1" applyAlignment="1" applyProtection="1">
      <alignment horizontal="left"/>
      <protection hidden="1"/>
    </xf>
    <xf numFmtId="0" fontId="29" fillId="2" borderId="0" xfId="0" applyFont="1" applyFill="1" applyProtection="1">
      <protection hidden="1"/>
    </xf>
    <xf numFmtId="0" fontId="34" fillId="2" borderId="0" xfId="0" applyFont="1" applyFill="1" applyAlignment="1" applyProtection="1">
      <alignment horizontal="left"/>
      <protection hidden="1"/>
    </xf>
    <xf numFmtId="0" fontId="51" fillId="2" borderId="0" xfId="0" applyFont="1" applyFill="1" applyProtection="1">
      <protection hidden="1"/>
    </xf>
    <xf numFmtId="0" fontId="34" fillId="4" borderId="1" xfId="0" applyFont="1" applyFill="1" applyBorder="1" applyAlignment="1" applyProtection="1">
      <alignment horizontal="left"/>
      <protection hidden="1"/>
    </xf>
    <xf numFmtId="0" fontId="31" fillId="29" borderId="22" xfId="0" applyFont="1" applyFill="1" applyBorder="1" applyAlignment="1" applyProtection="1">
      <alignment horizontal="center" vertical="center" wrapText="1"/>
      <protection hidden="1"/>
    </xf>
    <xf numFmtId="0" fontId="31" fillId="3" borderId="0" xfId="0" applyFont="1" applyFill="1" applyAlignment="1" applyProtection="1">
      <alignment horizontal="center"/>
      <protection hidden="1"/>
    </xf>
    <xf numFmtId="0" fontId="31" fillId="29" borderId="53" xfId="0" applyFont="1" applyFill="1" applyBorder="1" applyAlignment="1" applyProtection="1">
      <alignment vertical="center"/>
      <protection hidden="1"/>
    </xf>
    <xf numFmtId="0" fontId="31" fillId="29" borderId="55" xfId="0" applyFont="1" applyFill="1" applyBorder="1" applyAlignment="1" applyProtection="1">
      <alignment horizontal="right" vertical="center"/>
      <protection hidden="1"/>
    </xf>
    <xf numFmtId="0" fontId="31" fillId="29" borderId="56" xfId="0" quotePrefix="1" applyFont="1" applyFill="1" applyBorder="1" applyAlignment="1" applyProtection="1">
      <alignment vertical="center"/>
      <protection hidden="1"/>
    </xf>
    <xf numFmtId="0" fontId="31" fillId="29" borderId="54" xfId="0" applyFont="1" applyFill="1" applyBorder="1" applyAlignment="1" applyProtection="1">
      <alignment horizontal="right" vertical="center"/>
      <protection hidden="1"/>
    </xf>
    <xf numFmtId="49" fontId="34" fillId="4" borderId="5" xfId="0" applyNumberFormat="1" applyFont="1" applyFill="1" applyBorder="1" applyAlignment="1" applyProtection="1">
      <alignment horizontal="left"/>
      <protection hidden="1"/>
    </xf>
    <xf numFmtId="49" fontId="29" fillId="2" borderId="0" xfId="0" applyNumberFormat="1" applyFont="1" applyFill="1" applyProtection="1">
      <protection hidden="1"/>
    </xf>
    <xf numFmtId="0" fontId="29" fillId="2" borderId="0" xfId="0" applyFont="1" applyFill="1"/>
    <xf numFmtId="6" fontId="31" fillId="4" borderId="7" xfId="0" applyNumberFormat="1" applyFont="1" applyFill="1" applyBorder="1" applyProtection="1">
      <protection hidden="1"/>
    </xf>
    <xf numFmtId="6" fontId="31" fillId="4" borderId="5" xfId="0" applyNumberFormat="1" applyFont="1" applyFill="1" applyBorder="1" applyProtection="1">
      <protection hidden="1"/>
    </xf>
    <xf numFmtId="8" fontId="31" fillId="2" borderId="0" xfId="0" applyNumberFormat="1" applyFont="1" applyFill="1" applyProtection="1">
      <protection hidden="1"/>
    </xf>
    <xf numFmtId="9" fontId="31" fillId="2" borderId="0" xfId="0" applyNumberFormat="1" applyFont="1" applyFill="1" applyAlignment="1" applyProtection="1">
      <alignment horizontal="center"/>
      <protection hidden="1"/>
    </xf>
    <xf numFmtId="6" fontId="31" fillId="2" borderId="0" xfId="0" applyNumberFormat="1" applyFont="1" applyFill="1" applyProtection="1">
      <protection hidden="1"/>
    </xf>
    <xf numFmtId="0" fontId="31" fillId="2" borderId="52" xfId="0" applyFont="1" applyFill="1" applyBorder="1" applyAlignment="1" applyProtection="1">
      <alignment vertical="center"/>
      <protection hidden="1"/>
    </xf>
    <xf numFmtId="0" fontId="31" fillId="2" borderId="4" xfId="0" applyFont="1" applyFill="1" applyBorder="1" applyAlignment="1" applyProtection="1">
      <alignment vertical="center"/>
      <protection hidden="1"/>
    </xf>
    <xf numFmtId="172" fontId="31" fillId="4" borderId="4" xfId="0" applyNumberFormat="1" applyFont="1" applyFill="1" applyBorder="1" applyAlignment="1" applyProtection="1">
      <alignment horizontal="right" vertical="center"/>
      <protection hidden="1"/>
    </xf>
    <xf numFmtId="172" fontId="31" fillId="4" borderId="52" xfId="0" applyNumberFormat="1" applyFont="1" applyFill="1" applyBorder="1" applyAlignment="1" applyProtection="1">
      <alignment horizontal="right" vertical="center"/>
      <protection hidden="1"/>
    </xf>
    <xf numFmtId="0" fontId="54" fillId="28"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0" fillId="0" borderId="0" xfId="0" applyAlignment="1">
      <alignment vertical="center"/>
    </xf>
    <xf numFmtId="0" fontId="7" fillId="2" borderId="0" xfId="385" applyFont="1" applyFill="1" applyAlignment="1" applyProtection="1">
      <alignment vertical="center"/>
      <protection hidden="1"/>
    </xf>
    <xf numFmtId="0" fontId="1" fillId="2" borderId="0" xfId="0" applyFont="1" applyFill="1" applyAlignment="1" applyProtection="1">
      <alignment vertical="center"/>
      <protection hidden="1"/>
    </xf>
    <xf numFmtId="0" fontId="1" fillId="0" borderId="0" xfId="0" applyFont="1" applyAlignment="1">
      <alignment vertical="center"/>
    </xf>
    <xf numFmtId="0" fontId="7" fillId="29" borderId="0" xfId="385" applyFont="1" applyFill="1" applyAlignment="1" applyProtection="1">
      <alignment vertical="center"/>
      <protection hidden="1"/>
    </xf>
    <xf numFmtId="0" fontId="1" fillId="29" borderId="0" xfId="0" applyFont="1" applyFill="1" applyAlignment="1" applyProtection="1">
      <alignment vertical="center"/>
      <protection hidden="1"/>
    </xf>
    <xf numFmtId="0" fontId="54" fillId="28" borderId="0" xfId="0" applyFont="1" applyFill="1" applyAlignment="1" applyProtection="1">
      <alignment horizontal="left" vertical="center"/>
      <protection hidden="1"/>
    </xf>
    <xf numFmtId="0" fontId="54" fillId="28" borderId="0" xfId="0" applyFont="1" applyFill="1" applyAlignment="1">
      <alignment horizontal="left" vertical="center"/>
    </xf>
    <xf numFmtId="0" fontId="53" fillId="28" borderId="0" xfId="0" applyFont="1" applyFill="1" applyAlignment="1">
      <alignment horizontal="left" vertical="center"/>
    </xf>
    <xf numFmtId="0" fontId="7" fillId="27" borderId="0" xfId="385" applyFont="1" applyFill="1" applyAlignment="1" applyProtection="1">
      <alignment vertical="center"/>
      <protection hidden="1"/>
    </xf>
    <xf numFmtId="172" fontId="31" fillId="2" borderId="0" xfId="57" applyNumberFormat="1" applyFont="1" applyFill="1" applyProtection="1">
      <protection hidden="1"/>
    </xf>
    <xf numFmtId="172" fontId="31" fillId="4" borderId="5" xfId="57" applyNumberFormat="1" applyFont="1" applyFill="1" applyBorder="1" applyAlignment="1" applyProtection="1">
      <alignment horizontal="right"/>
      <protection hidden="1"/>
    </xf>
    <xf numFmtId="0" fontId="34" fillId="29" borderId="0" xfId="385" applyFont="1" applyFill="1" applyProtection="1">
      <protection hidden="1"/>
    </xf>
    <xf numFmtId="172" fontId="34" fillId="29" borderId="0" xfId="57" applyNumberFormat="1" applyFont="1" applyFill="1" applyAlignment="1" applyProtection="1">
      <alignment horizontal="right"/>
      <protection hidden="1"/>
    </xf>
    <xf numFmtId="172" fontId="31" fillId="27" borderId="0" xfId="57" applyNumberFormat="1" applyFont="1" applyFill="1" applyProtection="1">
      <protection hidden="1"/>
    </xf>
    <xf numFmtId="0" fontId="34" fillId="29" borderId="0" xfId="385" applyFont="1" applyFill="1" applyAlignment="1" applyProtection="1">
      <alignment horizontal="left" wrapText="1"/>
      <protection hidden="1"/>
    </xf>
    <xf numFmtId="0" fontId="34" fillId="29" borderId="0" xfId="385" applyFont="1" applyFill="1" applyAlignment="1" applyProtection="1">
      <alignment wrapText="1"/>
      <protection hidden="1"/>
    </xf>
    <xf numFmtId="0" fontId="31" fillId="27" borderId="0" xfId="385" applyFont="1" applyFill="1" applyAlignment="1" applyProtection="1">
      <alignment horizontal="centerContinuous" wrapText="1"/>
      <protection hidden="1"/>
    </xf>
    <xf numFmtId="165" fontId="31" fillId="27" borderId="0" xfId="385" applyNumberFormat="1" applyFont="1" applyFill="1" applyAlignment="1" applyProtection="1">
      <alignment horizontal="centerContinuous" wrapText="1"/>
      <protection hidden="1"/>
    </xf>
    <xf numFmtId="170" fontId="31" fillId="27" borderId="0" xfId="92" applyNumberFormat="1" applyFont="1" applyFill="1" applyAlignment="1" applyProtection="1">
      <alignment horizontal="right"/>
      <protection hidden="1"/>
    </xf>
    <xf numFmtId="0" fontId="34" fillId="29" borderId="36" xfId="385" applyFont="1" applyFill="1" applyBorder="1" applyAlignment="1" applyProtection="1">
      <alignment wrapText="1"/>
      <protection hidden="1"/>
    </xf>
    <xf numFmtId="0" fontId="34" fillId="29" borderId="50" xfId="0" applyFont="1" applyFill="1" applyBorder="1" applyAlignment="1" applyProtection="1">
      <alignment wrapText="1"/>
      <protection hidden="1"/>
    </xf>
    <xf numFmtId="0" fontId="34" fillId="29" borderId="49" xfId="385" applyFont="1" applyFill="1" applyBorder="1" applyProtection="1">
      <protection hidden="1"/>
    </xf>
    <xf numFmtId="0" fontId="34" fillId="29" borderId="51" xfId="0" applyFont="1" applyFill="1" applyBorder="1" applyProtection="1">
      <protection hidden="1"/>
    </xf>
    <xf numFmtId="0" fontId="31" fillId="27" borderId="0" xfId="385" applyFont="1" applyFill="1"/>
    <xf numFmtId="0" fontId="31" fillId="2" borderId="0" xfId="385" applyFont="1" applyFill="1"/>
    <xf numFmtId="0" fontId="31" fillId="27" borderId="0" xfId="385" applyFont="1" applyFill="1" applyAlignment="1" applyProtection="1">
      <alignment horizontal="right"/>
      <protection hidden="1"/>
    </xf>
    <xf numFmtId="0" fontId="31" fillId="2" borderId="0" xfId="385" applyFont="1" applyFill="1" applyAlignment="1" applyProtection="1">
      <alignment horizontal="right"/>
      <protection hidden="1"/>
    </xf>
    <xf numFmtId="172" fontId="31" fillId="27" borderId="38" xfId="385" applyNumberFormat="1" applyFont="1" applyFill="1" applyBorder="1" applyAlignment="1" applyProtection="1">
      <alignment horizontal="right"/>
      <protection hidden="1"/>
    </xf>
    <xf numFmtId="0" fontId="31" fillId="27" borderId="39" xfId="385" applyFont="1" applyFill="1" applyBorder="1" applyAlignment="1" applyProtection="1">
      <alignment horizontal="right"/>
      <protection hidden="1"/>
    </xf>
    <xf numFmtId="172" fontId="31" fillId="2" borderId="40" xfId="0" applyNumberFormat="1" applyFont="1" applyFill="1" applyBorder="1" applyAlignment="1" applyProtection="1">
      <alignment horizontal="right"/>
      <protection hidden="1"/>
    </xf>
    <xf numFmtId="9" fontId="31" fillId="2" borderId="0" xfId="994" applyNumberFormat="1" applyFont="1" applyFill="1" applyAlignment="1" applyProtection="1">
      <alignment horizontal="left"/>
      <protection hidden="1"/>
    </xf>
    <xf numFmtId="42" fontId="31" fillId="2" borderId="28" xfId="57" applyNumberFormat="1" applyFont="1" applyFill="1" applyBorder="1" applyProtection="1">
      <protection locked="0"/>
    </xf>
    <xf numFmtId="42" fontId="31" fillId="2" borderId="28" xfId="994" applyNumberFormat="1" applyFont="1" applyFill="1" applyBorder="1" applyProtection="1">
      <protection locked="0"/>
    </xf>
    <xf numFmtId="0" fontId="43" fillId="2" borderId="0" xfId="385" applyFont="1" applyFill="1" applyAlignment="1">
      <alignment horizontal="left"/>
    </xf>
    <xf numFmtId="0" fontId="43" fillId="2" borderId="0" xfId="0" applyFont="1" applyFill="1" applyAlignment="1">
      <alignment horizontal="left"/>
    </xf>
    <xf numFmtId="0" fontId="31" fillId="29" borderId="24" xfId="994" applyFont="1" applyFill="1" applyBorder="1" applyAlignment="1" applyProtection="1">
      <alignment horizontal="center" vertical="center"/>
      <protection hidden="1"/>
    </xf>
    <xf numFmtId="0" fontId="42" fillId="2" borderId="0" xfId="994" applyFont="1" applyFill="1" applyAlignment="1" applyProtection="1">
      <alignment horizontal="left"/>
      <protection hidden="1"/>
    </xf>
    <xf numFmtId="0" fontId="31" fillId="2" borderId="4" xfId="994" applyFont="1" applyFill="1" applyBorder="1" applyAlignment="1" applyProtection="1">
      <alignment horizontal="left"/>
      <protection hidden="1"/>
    </xf>
    <xf numFmtId="0" fontId="7" fillId="0" borderId="4" xfId="0" applyFont="1" applyBorder="1" applyAlignment="1" applyProtection="1">
      <alignment horizontal="left"/>
      <protection hidden="1"/>
    </xf>
    <xf numFmtId="0" fontId="31" fillId="2" borderId="52" xfId="994" applyFont="1" applyFill="1" applyBorder="1" applyAlignment="1" applyProtection="1">
      <alignment horizontal="left"/>
      <protection hidden="1"/>
    </xf>
    <xf numFmtId="0" fontId="7" fillId="0" borderId="52" xfId="0" applyFont="1" applyBorder="1" applyAlignment="1" applyProtection="1">
      <alignment horizontal="left"/>
      <protection hidden="1"/>
    </xf>
    <xf numFmtId="0" fontId="31" fillId="2" borderId="52" xfId="994" applyFont="1" applyFill="1" applyBorder="1" applyAlignment="1" applyProtection="1">
      <alignment horizontal="left"/>
      <protection locked="0"/>
    </xf>
    <xf numFmtId="0" fontId="31" fillId="2" borderId="57" xfId="994" applyFont="1" applyFill="1" applyBorder="1" applyAlignment="1" applyProtection="1">
      <alignment horizontal="left"/>
      <protection hidden="1"/>
    </xf>
    <xf numFmtId="0" fontId="55" fillId="2" borderId="0" xfId="0" quotePrefix="1" applyFont="1" applyFill="1" applyAlignment="1" applyProtection="1">
      <alignment vertical="center"/>
      <protection hidden="1"/>
    </xf>
    <xf numFmtId="0" fontId="7" fillId="31" borderId="28" xfId="0" applyFont="1" applyFill="1" applyBorder="1" applyAlignment="1" applyProtection="1">
      <alignment horizontal="center" vertical="center"/>
      <protection hidden="1"/>
    </xf>
    <xf numFmtId="0" fontId="7" fillId="29" borderId="36" xfId="0" applyFont="1" applyFill="1" applyBorder="1" applyAlignment="1" applyProtection="1">
      <alignment vertical="center"/>
      <protection hidden="1"/>
    </xf>
    <xf numFmtId="0" fontId="7" fillId="2" borderId="58" xfId="0" applyFont="1" applyFill="1" applyBorder="1" applyProtection="1">
      <protection hidden="1"/>
    </xf>
    <xf numFmtId="0" fontId="7" fillId="2" borderId="52" xfId="0" applyFont="1" applyFill="1" applyBorder="1" applyProtection="1">
      <protection hidden="1"/>
    </xf>
    <xf numFmtId="0" fontId="7" fillId="2" borderId="59" xfId="0" applyFont="1" applyFill="1" applyBorder="1" applyProtection="1">
      <protection hidden="1"/>
    </xf>
    <xf numFmtId="0" fontId="7" fillId="2" borderId="4" xfId="0" applyFont="1" applyFill="1" applyBorder="1" applyProtection="1">
      <protection hidden="1"/>
    </xf>
    <xf numFmtId="169" fontId="7" fillId="30" borderId="0" xfId="0" applyNumberFormat="1" applyFont="1" applyFill="1" applyProtection="1">
      <protection hidden="1"/>
    </xf>
    <xf numFmtId="0" fontId="7" fillId="30" borderId="0" xfId="0" applyFont="1" applyFill="1" applyProtection="1">
      <protection hidden="1"/>
    </xf>
    <xf numFmtId="6" fontId="7" fillId="30" borderId="58" xfId="0" applyNumberFormat="1" applyFont="1" applyFill="1" applyBorder="1" applyProtection="1">
      <protection hidden="1"/>
    </xf>
    <xf numFmtId="6" fontId="7" fillId="30" borderId="52" xfId="0" applyNumberFormat="1" applyFont="1" applyFill="1" applyBorder="1" applyProtection="1">
      <protection hidden="1"/>
    </xf>
    <xf numFmtId="6" fontId="29" fillId="30" borderId="59" xfId="0" applyNumberFormat="1" applyFont="1" applyFill="1" applyBorder="1" applyProtection="1">
      <protection hidden="1"/>
    </xf>
    <xf numFmtId="6" fontId="29" fillId="30" borderId="52" xfId="0" applyNumberFormat="1" applyFont="1" applyFill="1" applyBorder="1" applyProtection="1">
      <protection hidden="1"/>
    </xf>
    <xf numFmtId="2" fontId="7" fillId="30" borderId="4" xfId="0" applyNumberFormat="1" applyFont="1" applyFill="1" applyBorder="1" applyProtection="1">
      <protection hidden="1"/>
    </xf>
    <xf numFmtId="0" fontId="7" fillId="30" borderId="4" xfId="0" applyFont="1" applyFill="1" applyBorder="1" applyProtection="1">
      <protection hidden="1"/>
    </xf>
    <xf numFmtId="0" fontId="7" fillId="30" borderId="52" xfId="0" applyFont="1" applyFill="1" applyBorder="1" applyProtection="1">
      <protection hidden="1"/>
    </xf>
    <xf numFmtId="0" fontId="26" fillId="29" borderId="28" xfId="0" applyFont="1" applyFill="1" applyBorder="1" applyAlignment="1">
      <alignment horizontal="center" vertical="center" wrapText="1"/>
    </xf>
    <xf numFmtId="0" fontId="31" fillId="29" borderId="28" xfId="0" applyFont="1" applyFill="1" applyBorder="1" applyAlignment="1">
      <alignment horizontal="center" vertical="center" wrapText="1"/>
    </xf>
    <xf numFmtId="3" fontId="26" fillId="29" borderId="28" xfId="0" applyNumberFormat="1" applyFont="1" applyFill="1" applyBorder="1" applyAlignment="1">
      <alignment horizontal="center" vertical="center" wrapText="1"/>
    </xf>
    <xf numFmtId="0" fontId="31" fillId="30" borderId="7" xfId="0" applyFont="1" applyFill="1" applyBorder="1" applyAlignment="1" applyProtection="1">
      <alignment horizontal="center" vertical="center"/>
      <protection locked="0"/>
    </xf>
    <xf numFmtId="0" fontId="33" fillId="2" borderId="0" xfId="0" applyFont="1" applyFill="1" applyAlignment="1">
      <alignment vertical="center"/>
    </xf>
    <xf numFmtId="0" fontId="6" fillId="2" borderId="0" xfId="0" applyFont="1" applyFill="1" applyAlignment="1">
      <alignment vertical="center"/>
    </xf>
    <xf numFmtId="0" fontId="31" fillId="30" borderId="7" xfId="0" applyFont="1" applyFill="1" applyBorder="1" applyAlignment="1" applyProtection="1">
      <alignment horizontal="center" vertical="center" wrapText="1"/>
      <protection locked="0"/>
    </xf>
    <xf numFmtId="9" fontId="31" fillId="30" borderId="7" xfId="2" applyFont="1" applyFill="1" applyBorder="1" applyAlignment="1" applyProtection="1">
      <alignment horizontal="center" vertical="center"/>
      <protection locked="0"/>
    </xf>
    <xf numFmtId="172" fontId="31" fillId="30" borderId="7" xfId="1" applyNumberFormat="1" applyFont="1" applyFill="1" applyBorder="1" applyAlignment="1" applyProtection="1">
      <alignment horizontal="center" vertical="center"/>
      <protection locked="0"/>
    </xf>
    <xf numFmtId="44" fontId="31" fillId="30" borderId="7" xfId="1" applyFont="1" applyFill="1" applyBorder="1" applyAlignment="1" applyProtection="1">
      <alignment horizontal="center" vertical="center"/>
      <protection locked="0"/>
    </xf>
    <xf numFmtId="44" fontId="7" fillId="30" borderId="7" xfId="1" applyFont="1" applyFill="1" applyBorder="1" applyAlignment="1" applyProtection="1">
      <alignment horizontal="center" vertical="center"/>
      <protection locked="0"/>
    </xf>
    <xf numFmtId="0" fontId="7" fillId="30" borderId="7" xfId="0" applyFont="1" applyFill="1" applyBorder="1" applyAlignment="1" applyProtection="1">
      <alignment horizontal="center" vertical="center"/>
      <protection locked="0"/>
    </xf>
    <xf numFmtId="172" fontId="34" fillId="29" borderId="0" xfId="385" applyNumberFormat="1" applyFont="1" applyFill="1" applyAlignment="1" applyProtection="1">
      <alignment horizontal="right"/>
      <protection hidden="1"/>
    </xf>
    <xf numFmtId="0" fontId="31" fillId="29" borderId="0" xfId="0" applyFont="1" applyFill="1" applyAlignment="1" applyProtection="1">
      <alignment vertical="center"/>
      <protection hidden="1"/>
    </xf>
    <xf numFmtId="6" fontId="31" fillId="29" borderId="0" xfId="0" applyNumberFormat="1" applyFont="1" applyFill="1" applyAlignment="1" applyProtection="1">
      <alignment vertical="center"/>
      <protection hidden="1"/>
    </xf>
    <xf numFmtId="0" fontId="53" fillId="28" borderId="0" xfId="0" applyFont="1" applyFill="1" applyProtection="1">
      <protection hidden="1"/>
    </xf>
    <xf numFmtId="0" fontId="53" fillId="28" borderId="0" xfId="0" applyFont="1" applyFill="1"/>
    <xf numFmtId="0" fontId="31" fillId="29" borderId="60" xfId="0" applyFont="1" applyFill="1" applyBorder="1" applyAlignment="1" applyProtection="1">
      <alignment horizontal="center" vertical="center"/>
      <protection hidden="1"/>
    </xf>
    <xf numFmtId="0" fontId="31" fillId="29" borderId="61" xfId="0" applyFont="1" applyFill="1" applyBorder="1" applyAlignment="1" applyProtection="1">
      <alignment horizontal="center" vertical="center"/>
      <protection hidden="1"/>
    </xf>
    <xf numFmtId="0" fontId="31" fillId="29" borderId="62" xfId="0" applyFont="1" applyFill="1" applyBorder="1" applyAlignment="1" applyProtection="1">
      <alignment horizontal="right" vertical="center" wrapText="1"/>
      <protection hidden="1"/>
    </xf>
    <xf numFmtId="0" fontId="31" fillId="29" borderId="63" xfId="0" applyFont="1" applyFill="1" applyBorder="1" applyAlignment="1" applyProtection="1">
      <alignment horizontal="right" vertical="center"/>
      <protection hidden="1"/>
    </xf>
    <xf numFmtId="0" fontId="31" fillId="2" borderId="10" xfId="0" applyFont="1" applyFill="1" applyBorder="1" applyProtection="1">
      <protection hidden="1"/>
    </xf>
    <xf numFmtId="0" fontId="31" fillId="2" borderId="11" xfId="0" applyFont="1" applyFill="1" applyBorder="1" applyProtection="1">
      <protection hidden="1"/>
    </xf>
    <xf numFmtId="0" fontId="31" fillId="2" borderId="1" xfId="0" applyFont="1" applyFill="1" applyBorder="1" applyProtection="1">
      <protection hidden="1"/>
    </xf>
    <xf numFmtId="0" fontId="31" fillId="2" borderId="44" xfId="0" applyFont="1" applyFill="1" applyBorder="1" applyProtection="1">
      <protection hidden="1"/>
    </xf>
    <xf numFmtId="0" fontId="31" fillId="2" borderId="0" xfId="0" applyFont="1" applyFill="1" applyAlignment="1" applyProtection="1">
      <alignment vertical="top" wrapText="1"/>
      <protection locked="0"/>
    </xf>
    <xf numFmtId="0" fontId="0" fillId="2" borderId="4" xfId="0" applyFill="1" applyBorder="1" applyAlignment="1" applyProtection="1">
      <alignment horizontal="left"/>
      <protection locked="0"/>
    </xf>
    <xf numFmtId="49" fontId="0" fillId="0" borderId="0" xfId="0" applyNumberFormat="1"/>
    <xf numFmtId="172" fontId="0" fillId="2" borderId="0" xfId="0" applyNumberFormat="1" applyFill="1" applyAlignment="1" applyProtection="1">
      <alignment horizontal="center" vertical="center" wrapText="1"/>
      <protection hidden="1"/>
    </xf>
    <xf numFmtId="172" fontId="0" fillId="2" borderId="0" xfId="0" applyNumberFormat="1" applyFill="1" applyAlignment="1" applyProtection="1">
      <alignment wrapText="1"/>
      <protection hidden="1"/>
    </xf>
    <xf numFmtId="172" fontId="0" fillId="2" borderId="0" xfId="0" applyNumberFormat="1" applyFill="1" applyProtection="1">
      <protection hidden="1"/>
    </xf>
    <xf numFmtId="49" fontId="55" fillId="2" borderId="0" xfId="0" applyNumberFormat="1" applyFont="1" applyFill="1" applyAlignment="1" applyProtection="1">
      <alignment horizontal="left" vertical="center" wrapText="1"/>
      <protection hidden="1"/>
    </xf>
    <xf numFmtId="0" fontId="57" fillId="2" borderId="0" xfId="0" applyFont="1" applyFill="1" applyAlignment="1" applyProtection="1">
      <alignment horizontal="left" vertical="center" wrapText="1"/>
      <protection hidden="1"/>
    </xf>
    <xf numFmtId="172" fontId="34" fillId="2" borderId="0" xfId="0" applyNumberFormat="1" applyFont="1" applyFill="1" applyAlignment="1" applyProtection="1">
      <alignment wrapText="1"/>
      <protection hidden="1"/>
    </xf>
    <xf numFmtId="172" fontId="34" fillId="2" borderId="0" xfId="0" applyNumberFormat="1" applyFont="1" applyFill="1" applyAlignment="1" applyProtection="1">
      <alignment vertical="top" wrapText="1"/>
      <protection hidden="1"/>
    </xf>
    <xf numFmtId="5" fontId="34" fillId="2" borderId="0" xfId="0" applyNumberFormat="1" applyFont="1" applyFill="1" applyAlignment="1" applyProtection="1">
      <alignment vertical="top" wrapText="1"/>
      <protection hidden="1"/>
    </xf>
    <xf numFmtId="173" fontId="26" fillId="2" borderId="0" xfId="0" applyNumberFormat="1" applyFont="1" applyFill="1" applyAlignment="1" applyProtection="1">
      <alignment vertical="center" wrapText="1"/>
      <protection hidden="1"/>
    </xf>
    <xf numFmtId="172" fontId="35" fillId="2" borderId="0" xfId="0" applyNumberFormat="1" applyFont="1" applyFill="1" applyAlignment="1" applyProtection="1">
      <alignment vertical="center" wrapText="1"/>
      <protection hidden="1"/>
    </xf>
    <xf numFmtId="0" fontId="57" fillId="0" borderId="0" xfId="0" applyFont="1" applyAlignment="1" applyProtection="1">
      <alignment vertical="center" wrapText="1"/>
      <protection hidden="1"/>
    </xf>
    <xf numFmtId="0" fontId="58" fillId="0" borderId="0" xfId="0" applyFont="1" applyAlignment="1" applyProtection="1">
      <alignment vertical="center" wrapText="1"/>
      <protection hidden="1"/>
    </xf>
    <xf numFmtId="49" fontId="30" fillId="0" borderId="0" xfId="0" applyNumberFormat="1" applyFont="1" applyAlignment="1" applyProtection="1">
      <alignment vertical="center" wrapText="1"/>
      <protection hidden="1"/>
    </xf>
    <xf numFmtId="0" fontId="57" fillId="0" borderId="0" xfId="0" applyFont="1" applyAlignment="1" applyProtection="1">
      <alignment wrapText="1"/>
      <protection hidden="1"/>
    </xf>
    <xf numFmtId="169" fontId="31" fillId="4" borderId="10" xfId="0" applyNumberFormat="1" applyFont="1" applyFill="1" applyBorder="1" applyAlignment="1" applyProtection="1">
      <alignment horizontal="center"/>
      <protection hidden="1"/>
    </xf>
    <xf numFmtId="169" fontId="31" fillId="4" borderId="1" xfId="0" applyNumberFormat="1" applyFont="1" applyFill="1" applyBorder="1" applyAlignment="1" applyProtection="1">
      <alignment horizontal="center"/>
      <protection hidden="1"/>
    </xf>
    <xf numFmtId="169" fontId="31" fillId="4" borderId="10" xfId="2" applyNumberFormat="1" applyFont="1" applyFill="1" applyBorder="1" applyProtection="1">
      <protection hidden="1"/>
    </xf>
    <xf numFmtId="169" fontId="26" fillId="4" borderId="10" xfId="2" applyNumberFormat="1" applyFont="1" applyFill="1" applyBorder="1" applyAlignment="1" applyProtection="1">
      <alignment horizontal="center"/>
      <protection hidden="1"/>
    </xf>
    <xf numFmtId="169" fontId="26" fillId="4" borderId="1" xfId="2" applyNumberFormat="1" applyFont="1" applyFill="1" applyBorder="1" applyAlignment="1" applyProtection="1">
      <alignment horizontal="center"/>
      <protection hidden="1"/>
    </xf>
    <xf numFmtId="169" fontId="31" fillId="4" borderId="1" xfId="2" applyNumberFormat="1" applyFont="1" applyFill="1" applyBorder="1" applyAlignment="1" applyProtection="1">
      <alignment horizontal="center"/>
      <protection hidden="1"/>
    </xf>
    <xf numFmtId="169" fontId="31" fillId="4" borderId="10" xfId="2" applyNumberFormat="1" applyFont="1" applyFill="1" applyBorder="1" applyAlignment="1" applyProtection="1">
      <alignment horizontal="center"/>
      <protection hidden="1"/>
    </xf>
    <xf numFmtId="0" fontId="26" fillId="2" borderId="0" xfId="0" applyFont="1" applyFill="1" applyAlignment="1" applyProtection="1">
      <alignment horizontal="center" vertical="center" wrapText="1"/>
      <protection hidden="1"/>
    </xf>
    <xf numFmtId="169" fontId="31" fillId="2" borderId="0" xfId="0" applyNumberFormat="1" applyFont="1" applyFill="1" applyAlignment="1" applyProtection="1">
      <alignment horizontal="center"/>
      <protection hidden="1"/>
    </xf>
    <xf numFmtId="0" fontId="31" fillId="2" borderId="0" xfId="0" applyFont="1" applyFill="1" applyAlignment="1" applyProtection="1">
      <alignment horizontal="center" vertical="center"/>
      <protection hidden="1"/>
    </xf>
    <xf numFmtId="169" fontId="31" fillId="2" borderId="0" xfId="2" applyNumberFormat="1" applyFont="1" applyFill="1" applyProtection="1">
      <protection hidden="1"/>
    </xf>
    <xf numFmtId="169" fontId="26" fillId="2" borderId="0" xfId="2" applyNumberFormat="1" applyFont="1" applyFill="1" applyAlignment="1" applyProtection="1">
      <alignment horizontal="center"/>
      <protection hidden="1"/>
    </xf>
    <xf numFmtId="169" fontId="31" fillId="2" borderId="0" xfId="2" applyNumberFormat="1" applyFont="1" applyFill="1" applyAlignment="1" applyProtection="1">
      <alignment horizontal="center"/>
      <protection hidden="1"/>
    </xf>
    <xf numFmtId="0" fontId="68" fillId="0" borderId="0" xfId="0" applyFont="1" applyProtection="1">
      <protection hidden="1"/>
    </xf>
    <xf numFmtId="0" fontId="64" fillId="0" borderId="0" xfId="0" applyFont="1" applyProtection="1">
      <protection hidden="1"/>
    </xf>
    <xf numFmtId="0" fontId="67" fillId="0" borderId="0" xfId="0" applyFont="1" applyProtection="1">
      <protection hidden="1"/>
    </xf>
    <xf numFmtId="49" fontId="31" fillId="0" borderId="0" xfId="0" applyNumberFormat="1" applyFont="1" applyProtection="1">
      <protection hidden="1"/>
    </xf>
    <xf numFmtId="0" fontId="0" fillId="2" borderId="0" xfId="0" applyFill="1" applyAlignment="1">
      <alignment horizontal="left" wrapText="1"/>
    </xf>
    <xf numFmtId="0" fontId="69" fillId="0" borderId="0" xfId="0" applyFont="1" applyAlignment="1">
      <alignment vertical="center"/>
    </xf>
    <xf numFmtId="0" fontId="69" fillId="0" borderId="0" xfId="0" applyFont="1" applyAlignment="1">
      <alignment vertical="top" wrapText="1"/>
    </xf>
    <xf numFmtId="0" fontId="70" fillId="0" borderId="0" xfId="0" applyFont="1" applyAlignment="1">
      <alignment horizontal="left" vertical="top" wrapText="1"/>
    </xf>
    <xf numFmtId="0" fontId="0" fillId="2" borderId="0" xfId="0" applyFill="1" applyAlignment="1" applyProtection="1">
      <alignment wrapText="1"/>
      <protection locked="0"/>
    </xf>
    <xf numFmtId="0" fontId="0" fillId="2" borderId="0" xfId="0" applyFill="1" applyAlignment="1" applyProtection="1">
      <alignment horizontal="left" wrapText="1"/>
      <protection locked="0"/>
    </xf>
    <xf numFmtId="0" fontId="73" fillId="35" borderId="0" xfId="997" applyProtection="1">
      <protection hidden="1"/>
    </xf>
    <xf numFmtId="0" fontId="73" fillId="35" borderId="0" xfId="997"/>
    <xf numFmtId="0" fontId="75" fillId="37" borderId="0" xfId="999" applyProtection="1">
      <protection hidden="1"/>
    </xf>
    <xf numFmtId="0" fontId="31" fillId="2" borderId="65" xfId="0" applyFont="1" applyFill="1" applyBorder="1" applyProtection="1">
      <protection hidden="1"/>
    </xf>
    <xf numFmtId="0" fontId="74" fillId="36" borderId="0" xfId="998" applyProtection="1">
      <protection hidden="1"/>
    </xf>
    <xf numFmtId="0" fontId="27" fillId="0" borderId="0" xfId="0" applyFont="1" applyAlignment="1">
      <alignment vertical="center" wrapText="1"/>
    </xf>
    <xf numFmtId="0" fontId="73" fillId="35" borderId="0" xfId="997" applyAlignment="1" applyProtection="1">
      <alignment vertical="center"/>
      <protection hidden="1"/>
    </xf>
    <xf numFmtId="0" fontId="7" fillId="0" borderId="0" xfId="0" applyFont="1" applyAlignment="1" applyProtection="1">
      <alignment horizontal="left" vertical="center"/>
      <protection hidden="1"/>
    </xf>
    <xf numFmtId="0" fontId="31" fillId="0" borderId="0" xfId="0" applyFont="1" applyAlignment="1" applyProtection="1">
      <alignment horizontal="center"/>
      <protection hidden="1"/>
    </xf>
    <xf numFmtId="0" fontId="31" fillId="0" borderId="0" xfId="0" applyFont="1" applyAlignment="1" applyProtection="1">
      <alignment horizontal="left" indent="1"/>
      <protection hidden="1"/>
    </xf>
    <xf numFmtId="166" fontId="31" fillId="0" borderId="0" xfId="0" applyNumberFormat="1" applyFont="1" applyProtection="1">
      <protection hidden="1"/>
    </xf>
    <xf numFmtId="1" fontId="31" fillId="0" borderId="0" xfId="0" applyNumberFormat="1" applyFont="1" applyProtection="1">
      <protection hidden="1"/>
    </xf>
    <xf numFmtId="0" fontId="40" fillId="0" borderId="0" xfId="0" applyFont="1" applyAlignment="1" applyProtection="1">
      <alignment horizontal="center" vertical="center"/>
      <protection hidden="1"/>
    </xf>
    <xf numFmtId="0" fontId="31" fillId="0" borderId="0" xfId="0" applyFont="1" applyAlignment="1" applyProtection="1">
      <alignment horizontal="centerContinuous"/>
      <protection hidden="1"/>
    </xf>
    <xf numFmtId="0" fontId="34" fillId="0" borderId="0" xfId="0" applyFont="1" applyAlignment="1" applyProtection="1">
      <alignment horizontal="center"/>
      <protection hidden="1"/>
    </xf>
    <xf numFmtId="0" fontId="31" fillId="0" borderId="0" xfId="0" applyFont="1" applyAlignment="1" applyProtection="1">
      <alignment horizontal="left"/>
      <protection hidden="1"/>
    </xf>
    <xf numFmtId="0" fontId="31" fillId="0" borderId="0" xfId="0" quotePrefix="1" applyFont="1" applyAlignment="1" applyProtection="1">
      <alignment horizontal="left"/>
      <protection hidden="1"/>
    </xf>
    <xf numFmtId="49" fontId="31" fillId="0" borderId="0" xfId="0" quotePrefix="1" applyNumberFormat="1" applyFont="1" applyAlignment="1">
      <alignment horizontal="left"/>
    </xf>
    <xf numFmtId="0" fontId="31" fillId="0" borderId="0" xfId="0" applyFont="1" applyAlignment="1">
      <alignment horizontal="left"/>
    </xf>
    <xf numFmtId="0" fontId="0" fillId="0" borderId="52" xfId="0" applyBorder="1"/>
    <xf numFmtId="0" fontId="0" fillId="0" borderId="44" xfId="0" applyBorder="1"/>
    <xf numFmtId="0" fontId="31" fillId="0" borderId="0" xfId="0" applyFont="1" applyAlignment="1">
      <alignment horizontal="right"/>
    </xf>
    <xf numFmtId="0" fontId="31" fillId="0" borderId="52" xfId="0" applyFont="1" applyBorder="1" applyAlignment="1" applyProtection="1">
      <alignment horizontal="left"/>
      <protection locked="0"/>
    </xf>
    <xf numFmtId="0" fontId="31" fillId="0" borderId="44" xfId="0" applyFont="1" applyBorder="1" applyAlignment="1" applyProtection="1">
      <alignment horizontal="left"/>
      <protection locked="0"/>
    </xf>
    <xf numFmtId="167" fontId="31" fillId="0" borderId="0" xfId="0" applyNumberFormat="1" applyFont="1"/>
    <xf numFmtId="167" fontId="31" fillId="0" borderId="44" xfId="0" applyNumberFormat="1" applyFont="1" applyBorder="1" applyAlignment="1" applyProtection="1">
      <alignment horizontal="left"/>
      <protection locked="0"/>
    </xf>
    <xf numFmtId="167" fontId="31" fillId="0" borderId="2" xfId="0" applyNumberFormat="1" applyFont="1" applyBorder="1" applyAlignment="1">
      <alignment horizontal="centerContinuous"/>
    </xf>
    <xf numFmtId="167" fontId="31" fillId="0" borderId="44" xfId="0" applyNumberFormat="1" applyFont="1" applyBorder="1" applyAlignment="1">
      <alignment horizontal="centerContinuous"/>
    </xf>
    <xf numFmtId="0" fontId="31" fillId="0" borderId="0" xfId="0" applyFont="1" applyAlignment="1">
      <alignment horizontal="centerContinuous"/>
    </xf>
    <xf numFmtId="0" fontId="31" fillId="0" borderId="4" xfId="0" applyFont="1" applyBorder="1"/>
    <xf numFmtId="49" fontId="34" fillId="0" borderId="0" xfId="0" applyNumberFormat="1" applyFont="1"/>
    <xf numFmtId="0" fontId="7" fillId="0" borderId="0" xfId="0" applyFont="1" applyAlignment="1">
      <alignment horizontal="left" vertic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3" xfId="0" applyFont="1" applyBorder="1"/>
    <xf numFmtId="164" fontId="31" fillId="0" borderId="3" xfId="0" applyNumberFormat="1" applyFont="1" applyBorder="1" applyAlignment="1">
      <alignment horizontal="center"/>
    </xf>
    <xf numFmtId="0" fontId="31" fillId="0" borderId="0" xfId="0" applyFont="1" applyAlignment="1">
      <alignment horizontal="center"/>
    </xf>
    <xf numFmtId="167" fontId="31" fillId="0" borderId="3" xfId="0" applyNumberFormat="1" applyFont="1" applyBorder="1" applyAlignment="1">
      <alignment horizontal="center"/>
    </xf>
    <xf numFmtId="167" fontId="31" fillId="0" borderId="2" xfId="0" applyNumberFormat="1" applyFont="1" applyBorder="1" applyAlignment="1">
      <alignment horizontal="center"/>
    </xf>
    <xf numFmtId="167" fontId="31" fillId="0" borderId="0" xfId="0" applyNumberFormat="1" applyFont="1" applyAlignment="1">
      <alignment horizontal="center"/>
    </xf>
    <xf numFmtId="167" fontId="50" fillId="0" borderId="0" xfId="3" applyNumberFormat="1" applyFont="1" applyAlignment="1" applyProtection="1">
      <alignment horizontal="center"/>
    </xf>
    <xf numFmtId="167" fontId="31" fillId="0" borderId="0" xfId="0" applyNumberFormat="1" applyFont="1" applyAlignment="1">
      <alignment horizontal="left"/>
    </xf>
    <xf numFmtId="0" fontId="74" fillId="0" borderId="0" xfId="998" applyFill="1" applyAlignment="1">
      <alignment horizontal="center" vertical="center"/>
    </xf>
    <xf numFmtId="172" fontId="0" fillId="0" borderId="44" xfId="0" applyNumberFormat="1" applyBorder="1" applyAlignment="1" applyProtection="1">
      <alignment horizontal="center" vertical="center" wrapText="1"/>
      <protection hidden="1"/>
    </xf>
    <xf numFmtId="0" fontId="36" fillId="0" borderId="0" xfId="0" applyFont="1" applyProtection="1">
      <protection hidden="1"/>
    </xf>
    <xf numFmtId="0" fontId="29" fillId="29" borderId="25" xfId="0" applyFont="1" applyFill="1" applyBorder="1" applyAlignment="1" applyProtection="1">
      <alignment horizontal="center" wrapText="1"/>
      <protection hidden="1"/>
    </xf>
    <xf numFmtId="0" fontId="31" fillId="2" borderId="6" xfId="0" applyFont="1" applyFill="1" applyBorder="1" applyProtection="1">
      <protection hidden="1"/>
    </xf>
    <xf numFmtId="0" fontId="27" fillId="2" borderId="0" xfId="0" applyFont="1" applyFill="1" applyProtection="1">
      <protection hidden="1"/>
    </xf>
    <xf numFmtId="0" fontId="27" fillId="0" borderId="0" xfId="0" applyFont="1" applyProtection="1">
      <protection hidden="1"/>
    </xf>
    <xf numFmtId="0" fontId="53" fillId="28" borderId="0" xfId="0" applyFont="1" applyFill="1" applyAlignment="1" applyProtection="1">
      <alignment vertical="center"/>
      <protection hidden="1"/>
    </xf>
    <xf numFmtId="0" fontId="77" fillId="0" borderId="0" xfId="0" applyFont="1" applyAlignment="1" applyProtection="1">
      <alignment horizontal="center" vertical="center"/>
      <protection hidden="1"/>
    </xf>
    <xf numFmtId="49" fontId="36" fillId="0" borderId="0" xfId="0" applyNumberFormat="1" applyFont="1" applyProtection="1">
      <protection hidden="1"/>
    </xf>
    <xf numFmtId="2" fontId="31" fillId="0" borderId="0" xfId="0" applyNumberFormat="1" applyFont="1" applyAlignment="1" applyProtection="1">
      <alignment vertical="center"/>
      <protection hidden="1"/>
    </xf>
    <xf numFmtId="0" fontId="36" fillId="0" borderId="0" xfId="0" applyFont="1" applyAlignment="1" applyProtection="1">
      <alignment horizontal="right"/>
      <protection hidden="1"/>
    </xf>
    <xf numFmtId="0" fontId="36" fillId="2" borderId="0" xfId="0" applyFont="1" applyFill="1" applyAlignment="1" applyProtection="1">
      <alignment wrapText="1"/>
      <protection hidden="1"/>
    </xf>
    <xf numFmtId="0" fontId="62" fillId="0" borderId="0" xfId="0" applyFont="1" applyAlignment="1" applyProtection="1">
      <alignment vertical="center"/>
      <protection hidden="1"/>
    </xf>
    <xf numFmtId="0" fontId="78" fillId="0" borderId="0" xfId="0" applyFont="1" applyAlignment="1" applyProtection="1">
      <alignment vertical="center"/>
      <protection hidden="1"/>
    </xf>
    <xf numFmtId="0" fontId="78" fillId="32" borderId="0" xfId="0" applyFont="1" applyFill="1" applyAlignment="1" applyProtection="1">
      <alignment vertical="center"/>
      <protection hidden="1"/>
    </xf>
    <xf numFmtId="0" fontId="62" fillId="0" borderId="0" xfId="0" applyFont="1" applyAlignment="1" applyProtection="1">
      <alignment vertical="center" wrapText="1"/>
      <protection hidden="1"/>
    </xf>
    <xf numFmtId="0" fontId="0" fillId="0" borderId="0" xfId="0" quotePrefix="1" applyAlignment="1">
      <alignment horizontal="left"/>
    </xf>
    <xf numFmtId="0" fontId="36" fillId="0" borderId="0" xfId="0" applyFont="1"/>
    <xf numFmtId="0" fontId="27" fillId="2" borderId="0" xfId="0" applyFont="1" applyFill="1" applyAlignment="1">
      <alignment horizontal="left" vertical="center"/>
    </xf>
    <xf numFmtId="0" fontId="27" fillId="2" borderId="0" xfId="0" applyFont="1" applyFill="1"/>
    <xf numFmtId="167" fontId="31" fillId="0" borderId="0" xfId="0" applyNumberFormat="1" applyFont="1" applyAlignment="1" applyProtection="1">
      <alignment horizontal="left"/>
      <protection locked="0"/>
    </xf>
    <xf numFmtId="167" fontId="50" fillId="0" borderId="0" xfId="3" applyNumberFormat="1" applyFont="1" applyAlignment="1">
      <alignment horizontal="left"/>
      <protection locked="0"/>
    </xf>
    <xf numFmtId="0" fontId="31" fillId="29" borderId="25" xfId="0" applyFont="1" applyFill="1" applyBorder="1" applyAlignment="1" applyProtection="1">
      <alignment vertical="center"/>
      <protection hidden="1"/>
    </xf>
    <xf numFmtId="0" fontId="79" fillId="0" borderId="0" xfId="0" applyFont="1" applyAlignment="1">
      <alignment vertical="center"/>
    </xf>
    <xf numFmtId="0" fontId="31" fillId="0" borderId="0" xfId="0" applyFont="1" applyAlignment="1" applyProtection="1">
      <alignment horizontal="left" vertical="center"/>
      <protection locked="0"/>
    </xf>
    <xf numFmtId="176" fontId="31" fillId="38" borderId="4" xfId="0" applyNumberFormat="1" applyFont="1" applyFill="1" applyBorder="1" applyAlignment="1" applyProtection="1">
      <alignment horizontal="center" wrapText="1"/>
      <protection locked="0"/>
    </xf>
    <xf numFmtId="6" fontId="31" fillId="38" borderId="4" xfId="0" applyNumberFormat="1" applyFont="1" applyFill="1" applyBorder="1" applyAlignment="1" applyProtection="1">
      <alignment horizontal="center" wrapText="1"/>
      <protection locked="0"/>
    </xf>
    <xf numFmtId="6" fontId="31" fillId="38" borderId="52" xfId="0" applyNumberFormat="1" applyFont="1" applyFill="1" applyBorder="1" applyAlignment="1" applyProtection="1">
      <alignment horizontal="center" wrapText="1"/>
      <protection locked="0"/>
    </xf>
    <xf numFmtId="172" fontId="31" fillId="38" borderId="4" xfId="0" applyNumberFormat="1" applyFont="1" applyFill="1" applyBorder="1" applyAlignment="1" applyProtection="1">
      <alignment horizontal="center" wrapText="1"/>
      <protection locked="0"/>
    </xf>
    <xf numFmtId="0" fontId="31" fillId="38" borderId="4" xfId="0" applyFont="1" applyFill="1" applyBorder="1" applyAlignment="1" applyProtection="1">
      <alignment wrapText="1"/>
      <protection locked="0"/>
    </xf>
    <xf numFmtId="0" fontId="31" fillId="38" borderId="52" xfId="0" applyFont="1" applyFill="1" applyBorder="1" applyAlignment="1" applyProtection="1">
      <alignment wrapText="1"/>
      <protection locked="0"/>
    </xf>
    <xf numFmtId="172" fontId="31" fillId="38" borderId="4" xfId="0" applyNumberFormat="1" applyFont="1" applyFill="1" applyBorder="1" applyAlignment="1" applyProtection="1">
      <alignment horizontal="center" vertical="center" wrapText="1"/>
      <protection locked="0"/>
    </xf>
    <xf numFmtId="0" fontId="31" fillId="38" borderId="52" xfId="0" applyFont="1" applyFill="1" applyBorder="1" applyAlignment="1" applyProtection="1">
      <alignment vertical="center" wrapText="1"/>
      <protection locked="0"/>
    </xf>
    <xf numFmtId="0" fontId="31" fillId="38" borderId="0" xfId="0" applyFont="1" applyFill="1" applyAlignment="1" applyProtection="1">
      <alignment wrapText="1"/>
      <protection locked="0"/>
    </xf>
    <xf numFmtId="0" fontId="31" fillId="29" borderId="25" xfId="0" applyFont="1" applyFill="1" applyBorder="1" applyAlignment="1" applyProtection="1">
      <alignment horizontal="center"/>
      <protection hidden="1"/>
    </xf>
    <xf numFmtId="9" fontId="6" fillId="2" borderId="0" xfId="0" applyNumberFormat="1" applyFont="1" applyFill="1"/>
    <xf numFmtId="0" fontId="7" fillId="38" borderId="5" xfId="0" applyFont="1" applyFill="1" applyBorder="1" applyAlignment="1" applyProtection="1">
      <alignment horizontal="center"/>
      <protection locked="0"/>
    </xf>
    <xf numFmtId="0" fontId="52" fillId="30" borderId="5" xfId="0" applyFont="1" applyFill="1" applyBorder="1" applyAlignment="1" applyProtection="1">
      <alignment horizontal="left"/>
      <protection hidden="1"/>
    </xf>
    <xf numFmtId="0" fontId="36" fillId="2" borderId="0" xfId="0" applyFont="1" applyFill="1" applyAlignment="1" applyProtection="1">
      <alignment vertical="center"/>
      <protection hidden="1"/>
    </xf>
    <xf numFmtId="0" fontId="36" fillId="0" borderId="0" xfId="0" applyFont="1" applyAlignment="1" applyProtection="1">
      <alignment vertical="center"/>
      <protection hidden="1"/>
    </xf>
    <xf numFmtId="0" fontId="80" fillId="2" borderId="0" xfId="0" applyFont="1" applyFill="1" applyAlignment="1" applyProtection="1">
      <alignment horizontal="left" vertical="center" wrapText="1"/>
      <protection hidden="1"/>
    </xf>
    <xf numFmtId="8" fontId="80" fillId="2" borderId="0" xfId="0" applyNumberFormat="1" applyFont="1" applyFill="1" applyAlignment="1" applyProtection="1">
      <alignment horizontal="left" vertical="center" wrapText="1"/>
      <protection hidden="1"/>
    </xf>
    <xf numFmtId="0" fontId="36" fillId="27" borderId="0" xfId="385" applyFont="1" applyFill="1" applyProtection="1">
      <protection hidden="1"/>
    </xf>
    <xf numFmtId="0" fontId="81" fillId="2" borderId="0" xfId="0" applyFont="1" applyFill="1" applyAlignment="1" applyProtection="1">
      <alignment horizontal="centerContinuous"/>
      <protection hidden="1"/>
    </xf>
    <xf numFmtId="0" fontId="82" fillId="0" borderId="0" xfId="0" applyFont="1"/>
    <xf numFmtId="0" fontId="31" fillId="2" borderId="65" xfId="0" applyFont="1" applyFill="1" applyBorder="1"/>
    <xf numFmtId="0" fontId="31" fillId="2" borderId="6" xfId="0" applyFont="1" applyFill="1" applyBorder="1"/>
    <xf numFmtId="0" fontId="27" fillId="0" borderId="0" xfId="0" applyFont="1"/>
    <xf numFmtId="0" fontId="82" fillId="2" borderId="0" xfId="0" applyFont="1" applyFill="1" applyProtection="1">
      <protection hidden="1"/>
    </xf>
    <xf numFmtId="0" fontId="81" fillId="27" borderId="0" xfId="385" applyFont="1" applyFill="1" applyProtection="1">
      <protection hidden="1"/>
    </xf>
    <xf numFmtId="0" fontId="33" fillId="2" borderId="0" xfId="385" applyFont="1" applyFill="1" applyProtection="1">
      <protection hidden="1"/>
    </xf>
    <xf numFmtId="0" fontId="33" fillId="27" borderId="0" xfId="385" applyFont="1" applyFill="1" applyProtection="1">
      <protection hidden="1"/>
    </xf>
    <xf numFmtId="0" fontId="2" fillId="0" borderId="0" xfId="0" applyFont="1"/>
    <xf numFmtId="0" fontId="36" fillId="2" borderId="0" xfId="0" applyFont="1" applyFill="1" applyAlignment="1" applyProtection="1">
      <alignment horizontal="right"/>
      <protection hidden="1"/>
    </xf>
    <xf numFmtId="0" fontId="51" fillId="30" borderId="67" xfId="0" applyFont="1" applyFill="1" applyBorder="1" applyProtection="1">
      <protection hidden="1"/>
    </xf>
    <xf numFmtId="0" fontId="31" fillId="38" borderId="44" xfId="0" applyFont="1" applyFill="1" applyBorder="1" applyAlignment="1" applyProtection="1">
      <alignment horizontal="center" vertical="center"/>
      <protection locked="0"/>
    </xf>
    <xf numFmtId="0" fontId="31" fillId="4" borderId="57" xfId="0" applyFont="1" applyFill="1" applyBorder="1" applyAlignment="1" applyProtection="1">
      <alignment vertical="center"/>
      <protection hidden="1"/>
    </xf>
    <xf numFmtId="0" fontId="31" fillId="4" borderId="68" xfId="0" applyFont="1" applyFill="1" applyBorder="1" applyAlignment="1" applyProtection="1">
      <alignment vertical="center"/>
      <protection hidden="1"/>
    </xf>
    <xf numFmtId="0" fontId="34" fillId="0" borderId="0" xfId="0" applyFont="1" applyAlignment="1" applyProtection="1">
      <alignment horizontal="center" vertical="center"/>
      <protection hidden="1"/>
    </xf>
    <xf numFmtId="0" fontId="37" fillId="2" borderId="0" xfId="0" applyFont="1" applyFill="1" applyAlignment="1" applyProtection="1">
      <alignment horizontal="left" vertical="center"/>
      <protection hidden="1"/>
    </xf>
    <xf numFmtId="0" fontId="31" fillId="2" borderId="52" xfId="0" applyFont="1" applyFill="1" applyBorder="1" applyAlignment="1" applyProtection="1">
      <alignment horizontal="left"/>
      <protection locked="0"/>
    </xf>
    <xf numFmtId="0" fontId="31" fillId="2" borderId="3" xfId="0" applyFont="1" applyFill="1" applyBorder="1" applyAlignment="1" applyProtection="1">
      <alignment horizontal="left"/>
      <protection locked="0"/>
    </xf>
    <xf numFmtId="0" fontId="0" fillId="2" borderId="52" xfId="0" applyFill="1" applyBorder="1"/>
    <xf numFmtId="0" fontId="0" fillId="2" borderId="44" xfId="0" applyFill="1" applyBorder="1"/>
    <xf numFmtId="0" fontId="0" fillId="2" borderId="52" xfId="0" applyFill="1" applyBorder="1" applyAlignment="1">
      <alignment horizontal="left" vertical="top"/>
    </xf>
    <xf numFmtId="0" fontId="0" fillId="2" borderId="44" xfId="0" applyFill="1" applyBorder="1" applyAlignment="1">
      <alignment horizontal="left" vertical="top"/>
    </xf>
    <xf numFmtId="0" fontId="31" fillId="2" borderId="52" xfId="0" quotePrefix="1" applyFont="1" applyFill="1" applyBorder="1" applyAlignment="1">
      <alignment horizontal="left" vertical="top"/>
    </xf>
    <xf numFmtId="0" fontId="31" fillId="2" borderId="44" xfId="0" quotePrefix="1" applyFont="1" applyFill="1" applyBorder="1" applyAlignment="1">
      <alignment horizontal="left" vertical="top"/>
    </xf>
    <xf numFmtId="0" fontId="31" fillId="2" borderId="52" xfId="0" applyFont="1" applyFill="1" applyBorder="1" applyProtection="1">
      <protection hidden="1"/>
    </xf>
    <xf numFmtId="0" fontId="31" fillId="2" borderId="52" xfId="0" applyFont="1" applyFill="1" applyBorder="1" applyProtection="1">
      <protection locked="0"/>
    </xf>
    <xf numFmtId="0" fontId="31" fillId="2" borderId="4" xfId="0" applyFont="1" applyFill="1" applyBorder="1" applyProtection="1">
      <protection locked="0"/>
    </xf>
    <xf numFmtId="0" fontId="57" fillId="0" borderId="0" xfId="0" applyFont="1" applyAlignment="1" applyProtection="1">
      <alignment horizontal="center" vertical="center" wrapText="1"/>
      <protection hidden="1"/>
    </xf>
    <xf numFmtId="0" fontId="31" fillId="2" borderId="52" xfId="0" applyFont="1" applyFill="1" applyBorder="1" applyAlignment="1" applyProtection="1">
      <alignment horizontal="left" wrapText="1"/>
      <protection hidden="1"/>
    </xf>
    <xf numFmtId="0" fontId="31" fillId="2" borderId="4" xfId="0" applyFont="1" applyFill="1" applyBorder="1" applyAlignment="1" applyProtection="1">
      <alignment vertical="center" wrapText="1"/>
      <protection hidden="1"/>
    </xf>
    <xf numFmtId="0" fontId="31" fillId="2" borderId="52" xfId="0" applyFont="1" applyFill="1" applyBorder="1" applyAlignment="1" applyProtection="1">
      <alignment vertical="center" wrapText="1"/>
      <protection hidden="1"/>
    </xf>
    <xf numFmtId="0" fontId="31" fillId="38" borderId="1" xfId="0" applyFont="1" applyFill="1" applyBorder="1" applyProtection="1">
      <protection locked="0" hidden="1"/>
    </xf>
    <xf numFmtId="0" fontId="31" fillId="38" borderId="5" xfId="0" applyFont="1" applyFill="1" applyBorder="1" applyProtection="1">
      <protection locked="0" hidden="1"/>
    </xf>
    <xf numFmtId="0" fontId="31" fillId="29" borderId="76" xfId="0" applyFont="1" applyFill="1" applyBorder="1" applyAlignment="1" applyProtection="1">
      <alignment horizontal="center" vertical="center"/>
      <protection hidden="1"/>
    </xf>
    <xf numFmtId="0" fontId="31" fillId="2" borderId="4" xfId="0" applyFont="1" applyFill="1" applyBorder="1" applyProtection="1">
      <protection hidden="1"/>
    </xf>
    <xf numFmtId="0" fontId="31" fillId="38" borderId="52" xfId="0" applyFont="1" applyFill="1" applyBorder="1" applyProtection="1">
      <protection locked="0" hidden="1"/>
    </xf>
    <xf numFmtId="0" fontId="31" fillId="0" borderId="0" xfId="0" applyFont="1" applyProtection="1">
      <protection locked="0" hidden="1"/>
    </xf>
    <xf numFmtId="3" fontId="31" fillId="38" borderId="5" xfId="0" applyNumberFormat="1" applyFont="1" applyFill="1" applyBorder="1" applyProtection="1">
      <protection locked="0" hidden="1"/>
    </xf>
    <xf numFmtId="0" fontId="31" fillId="38" borderId="5" xfId="0" applyFont="1" applyFill="1" applyBorder="1" applyAlignment="1" applyProtection="1">
      <alignment horizontal="center" vertical="center"/>
      <protection locked="0" hidden="1"/>
    </xf>
    <xf numFmtId="1" fontId="31" fillId="38" borderId="1" xfId="0" applyNumberFormat="1" applyFont="1" applyFill="1" applyBorder="1" applyProtection="1">
      <protection locked="0" hidden="1"/>
    </xf>
    <xf numFmtId="0" fontId="31" fillId="38" borderId="5" xfId="0" applyFont="1" applyFill="1" applyBorder="1" applyAlignment="1" applyProtection="1">
      <alignment horizontal="center"/>
      <protection locked="0" hidden="1"/>
    </xf>
    <xf numFmtId="1" fontId="31" fillId="38" borderId="5" xfId="0" applyNumberFormat="1" applyFont="1" applyFill="1" applyBorder="1" applyProtection="1">
      <protection locked="0" hidden="1"/>
    </xf>
    <xf numFmtId="2" fontId="31" fillId="38" borderId="5" xfId="0" applyNumberFormat="1" applyFont="1" applyFill="1" applyBorder="1" applyAlignment="1" applyProtection="1">
      <alignment vertical="center"/>
      <protection locked="0" hidden="1"/>
    </xf>
    <xf numFmtId="0" fontId="31" fillId="39" borderId="52" xfId="0" applyFont="1" applyFill="1" applyBorder="1" applyProtection="1">
      <protection locked="0" hidden="1"/>
    </xf>
    <xf numFmtId="0" fontId="31" fillId="38" borderId="52" xfId="0" applyFont="1" applyFill="1" applyBorder="1" applyAlignment="1" applyProtection="1">
      <alignment horizontal="center" vertical="center"/>
      <protection locked="0" hidden="1"/>
    </xf>
    <xf numFmtId="0" fontId="31" fillId="38" borderId="4" xfId="0" applyFont="1" applyFill="1" applyBorder="1" applyProtection="1">
      <protection locked="0" hidden="1"/>
    </xf>
    <xf numFmtId="1" fontId="31" fillId="2" borderId="52" xfId="0" applyNumberFormat="1" applyFont="1" applyFill="1" applyBorder="1" applyProtection="1">
      <protection locked="0"/>
    </xf>
    <xf numFmtId="1" fontId="31" fillId="2" borderId="44" xfId="0" applyNumberFormat="1" applyFont="1" applyFill="1" applyBorder="1" applyProtection="1">
      <protection locked="0"/>
    </xf>
    <xf numFmtId="0" fontId="38" fillId="2" borderId="52" xfId="0" applyFont="1" applyFill="1" applyBorder="1" applyProtection="1">
      <protection hidden="1"/>
    </xf>
    <xf numFmtId="0" fontId="31" fillId="38" borderId="5" xfId="0" applyFont="1" applyFill="1" applyBorder="1" applyAlignment="1" applyProtection="1">
      <alignment horizontal="left" vertical="center" wrapText="1"/>
      <protection locked="0"/>
    </xf>
    <xf numFmtId="9" fontId="31" fillId="38" borderId="5" xfId="2" applyFont="1" applyFill="1" applyBorder="1" applyAlignment="1" applyProtection="1">
      <alignment horizontal="left" vertical="center" wrapText="1"/>
      <protection locked="0"/>
    </xf>
    <xf numFmtId="172" fontId="31" fillId="38" borderId="5" xfId="1" applyNumberFormat="1" applyFont="1" applyFill="1" applyBorder="1" applyAlignment="1" applyProtection="1">
      <alignment horizontal="left" vertical="center" wrapText="1"/>
      <protection locked="0"/>
    </xf>
    <xf numFmtId="44" fontId="31" fillId="38" borderId="5" xfId="1" applyFont="1" applyFill="1" applyBorder="1" applyAlignment="1" applyProtection="1">
      <alignment horizontal="left" vertical="center" wrapText="1"/>
      <protection locked="0"/>
    </xf>
    <xf numFmtId="2" fontId="31" fillId="38" borderId="5" xfId="1" applyNumberFormat="1" applyFont="1" applyFill="1" applyBorder="1" applyAlignment="1" applyProtection="1">
      <alignment horizontal="left" vertical="center" wrapText="1"/>
      <protection locked="0"/>
    </xf>
    <xf numFmtId="44" fontId="7" fillId="38" borderId="5" xfId="1" applyFont="1" applyFill="1" applyBorder="1" applyAlignment="1" applyProtection="1">
      <alignment horizontal="left" vertical="center" wrapText="1"/>
      <protection locked="0"/>
    </xf>
    <xf numFmtId="0" fontId="7" fillId="38" borderId="5" xfId="0" applyFont="1" applyFill="1" applyBorder="1" applyAlignment="1" applyProtection="1">
      <alignment horizontal="left" vertical="center" wrapText="1"/>
      <protection locked="0"/>
    </xf>
    <xf numFmtId="0" fontId="31" fillId="38" borderId="7" xfId="0" applyFont="1" applyFill="1" applyBorder="1" applyAlignment="1" applyProtection="1">
      <alignment horizontal="center" vertical="center"/>
      <protection locked="0"/>
    </xf>
    <xf numFmtId="0" fontId="33" fillId="2" borderId="57" xfId="0" applyFont="1" applyFill="1" applyBorder="1" applyAlignment="1">
      <alignment horizontal="centerContinuous"/>
    </xf>
    <xf numFmtId="0" fontId="33" fillId="2" borderId="68" xfId="0" applyFont="1" applyFill="1" applyBorder="1" applyAlignment="1">
      <alignment horizontal="centerContinuous"/>
    </xf>
    <xf numFmtId="0" fontId="31" fillId="2" borderId="77" xfId="0" applyFont="1" applyFill="1" applyBorder="1" applyAlignment="1" applyProtection="1">
      <alignment horizontal="centerContinuous" wrapText="1"/>
      <protection locked="0"/>
    </xf>
    <xf numFmtId="0" fontId="27" fillId="2" borderId="0" xfId="0" applyFont="1" applyFill="1" applyAlignment="1">
      <alignment vertical="center"/>
    </xf>
    <xf numFmtId="0" fontId="76" fillId="2" borderId="0" xfId="0" applyFont="1" applyFill="1" applyAlignment="1" applyProtection="1">
      <alignment horizontal="left"/>
      <protection hidden="1"/>
    </xf>
    <xf numFmtId="0" fontId="26" fillId="2" borderId="0" xfId="0" quotePrefix="1" applyFont="1" applyFill="1" applyAlignment="1" applyProtection="1">
      <alignment horizontal="left"/>
      <protection hidden="1"/>
    </xf>
    <xf numFmtId="0" fontId="31" fillId="2" borderId="0" xfId="0" applyFont="1" applyFill="1" applyProtection="1">
      <protection locked="0" hidden="1"/>
    </xf>
    <xf numFmtId="0" fontId="26" fillId="2" borderId="0" xfId="0" applyFont="1" applyFill="1" applyAlignment="1" applyProtection="1">
      <alignment horizontal="right"/>
      <protection hidden="1"/>
    </xf>
    <xf numFmtId="0" fontId="26" fillId="0" borderId="0" xfId="0" applyFont="1" applyAlignment="1" applyProtection="1">
      <alignment horizontal="right"/>
      <protection hidden="1"/>
    </xf>
    <xf numFmtId="0" fontId="26" fillId="0" borderId="0" xfId="0" applyFont="1" applyAlignment="1">
      <alignment wrapText="1"/>
    </xf>
    <xf numFmtId="0" fontId="26" fillId="0" borderId="0" xfId="0" applyFont="1" applyAlignment="1">
      <alignment horizontal="right"/>
    </xf>
    <xf numFmtId="0" fontId="26" fillId="2" borderId="0" xfId="0" quotePrefix="1" applyFont="1" applyFill="1" applyAlignment="1">
      <alignment horizontal="left"/>
    </xf>
    <xf numFmtId="0" fontId="26" fillId="27" borderId="0" xfId="385" applyFont="1" applyFill="1" applyProtection="1">
      <protection hidden="1"/>
    </xf>
    <xf numFmtId="0" fontId="26" fillId="27" borderId="0" xfId="385" applyFont="1" applyFill="1" applyAlignment="1" applyProtection="1">
      <alignment wrapText="1"/>
      <protection hidden="1"/>
    </xf>
    <xf numFmtId="14" fontId="0" fillId="0" borderId="0" xfId="0" applyNumberFormat="1"/>
    <xf numFmtId="0" fontId="31" fillId="38" borderId="10" xfId="0" applyFont="1" applyFill="1" applyBorder="1" applyProtection="1">
      <protection locked="0" hidden="1"/>
    </xf>
    <xf numFmtId="0" fontId="31" fillId="38" borderId="11" xfId="0" applyFont="1" applyFill="1" applyBorder="1" applyAlignment="1" applyProtection="1">
      <alignment horizontal="centerContinuous"/>
      <protection locked="0" hidden="1"/>
    </xf>
    <xf numFmtId="0" fontId="31" fillId="0" borderId="0" xfId="0" applyFont="1" applyProtection="1">
      <protection locked="0"/>
    </xf>
    <xf numFmtId="49" fontId="31" fillId="0" borderId="5" xfId="0" applyNumberFormat="1" applyFont="1" applyBorder="1" applyProtection="1">
      <protection hidden="1"/>
    </xf>
    <xf numFmtId="0" fontId="36" fillId="0" borderId="5" xfId="0" applyFont="1" applyBorder="1" applyProtection="1">
      <protection hidden="1"/>
    </xf>
    <xf numFmtId="0" fontId="31" fillId="0" borderId="5" xfId="0" applyFont="1" applyBorder="1" applyAlignment="1" applyProtection="1">
      <alignment horizontal="left"/>
      <protection hidden="1"/>
    </xf>
    <xf numFmtId="0" fontId="26" fillId="0" borderId="5" xfId="0" applyFont="1" applyBorder="1" applyAlignment="1" applyProtection="1">
      <alignment horizontal="left"/>
      <protection hidden="1"/>
    </xf>
    <xf numFmtId="0" fontId="31" fillId="0" borderId="5" xfId="0" applyFont="1" applyBorder="1" applyAlignment="1" applyProtection="1">
      <alignment vertical="center"/>
      <protection hidden="1"/>
    </xf>
    <xf numFmtId="0" fontId="75" fillId="37" borderId="0" xfId="999" applyAlignment="1" applyProtection="1">
      <alignment vertical="center"/>
      <protection hidden="1"/>
    </xf>
    <xf numFmtId="0" fontId="26" fillId="0" borderId="5" xfId="0" applyFont="1" applyBorder="1" applyAlignment="1" applyProtection="1">
      <alignment vertical="center"/>
      <protection hidden="1"/>
    </xf>
    <xf numFmtId="0" fontId="31" fillId="38" borderId="1" xfId="0" applyFont="1" applyFill="1" applyBorder="1" applyAlignment="1" applyProtection="1">
      <alignment horizontal="left" vertical="top"/>
      <protection locked="0" hidden="1"/>
    </xf>
    <xf numFmtId="0" fontId="31" fillId="38" borderId="5" xfId="0" applyFont="1" applyFill="1" applyBorder="1" applyAlignment="1" applyProtection="1">
      <alignment horizontal="left" vertical="top"/>
      <protection locked="0" hidden="1"/>
    </xf>
    <xf numFmtId="49" fontId="31" fillId="38" borderId="1" xfId="0" quotePrefix="1" applyNumberFormat="1" applyFont="1" applyFill="1" applyBorder="1" applyAlignment="1" applyProtection="1">
      <alignment horizontal="left" vertical="top"/>
      <protection locked="0" hidden="1"/>
    </xf>
    <xf numFmtId="49" fontId="31" fillId="38" borderId="5" xfId="0" applyNumberFormat="1" applyFont="1" applyFill="1" applyBorder="1" applyAlignment="1" applyProtection="1">
      <alignment horizontal="left" vertical="top"/>
      <protection locked="0" hidden="1"/>
    </xf>
    <xf numFmtId="0" fontId="38" fillId="38" borderId="52" xfId="0" applyFont="1" applyFill="1" applyBorder="1" applyProtection="1">
      <protection locked="0" hidden="1"/>
    </xf>
    <xf numFmtId="0" fontId="31" fillId="38" borderId="1" xfId="0" applyFont="1" applyFill="1" applyBorder="1" applyAlignment="1" applyProtection="1">
      <alignment horizontal="center" vertical="center"/>
      <protection locked="0" hidden="1"/>
    </xf>
    <xf numFmtId="0" fontId="31" fillId="0" borderId="5" xfId="0" applyFont="1" applyBorder="1"/>
    <xf numFmtId="49" fontId="31" fillId="0" borderId="5" xfId="0" applyNumberFormat="1" applyFont="1" applyBorder="1"/>
    <xf numFmtId="0" fontId="75" fillId="37" borderId="0" xfId="999"/>
    <xf numFmtId="0" fontId="7" fillId="0" borderId="5" xfId="0" applyFont="1" applyBorder="1"/>
    <xf numFmtId="0" fontId="57" fillId="2" borderId="0" xfId="0" applyFont="1" applyFill="1" applyAlignment="1" applyProtection="1">
      <alignment vertical="center" wrapText="1"/>
      <protection hidden="1"/>
    </xf>
    <xf numFmtId="0" fontId="57" fillId="2" borderId="0" xfId="0" applyFont="1" applyFill="1" applyAlignment="1" applyProtection="1">
      <alignment wrapText="1"/>
      <protection hidden="1"/>
    </xf>
    <xf numFmtId="173" fontId="68" fillId="2" borderId="0" xfId="0" applyNumberFormat="1" applyFont="1" applyFill="1" applyAlignment="1" applyProtection="1">
      <alignment wrapText="1"/>
      <protection hidden="1"/>
    </xf>
    <xf numFmtId="0" fontId="68" fillId="2" borderId="0" xfId="0" applyFont="1" applyFill="1" applyAlignment="1" applyProtection="1">
      <alignment vertical="top" wrapText="1"/>
      <protection hidden="1"/>
    </xf>
    <xf numFmtId="0" fontId="66" fillId="2" borderId="0" xfId="0" applyFont="1" applyFill="1" applyAlignment="1" applyProtection="1">
      <alignment vertical="center" wrapText="1"/>
      <protection hidden="1"/>
    </xf>
    <xf numFmtId="0" fontId="68" fillId="2" borderId="0" xfId="0" applyFont="1" applyFill="1" applyAlignment="1" applyProtection="1">
      <alignment wrapText="1"/>
      <protection hidden="1"/>
    </xf>
    <xf numFmtId="0" fontId="73" fillId="2" borderId="0" xfId="997" applyFill="1" applyAlignment="1" applyProtection="1">
      <alignment wrapText="1"/>
      <protection hidden="1"/>
    </xf>
    <xf numFmtId="0" fontId="64" fillId="2" borderId="0" xfId="0" applyFont="1" applyFill="1" applyAlignment="1" applyProtection="1">
      <alignment wrapText="1"/>
      <protection hidden="1"/>
    </xf>
    <xf numFmtId="0" fontId="64" fillId="2" borderId="0" xfId="0" applyFont="1" applyFill="1" applyAlignment="1" applyProtection="1">
      <alignment vertical="top" wrapText="1"/>
      <protection hidden="1"/>
    </xf>
    <xf numFmtId="0" fontId="74" fillId="2" borderId="0" xfId="998" applyFill="1" applyAlignment="1" applyProtection="1">
      <alignment wrapText="1"/>
      <protection hidden="1"/>
    </xf>
    <xf numFmtId="0" fontId="67" fillId="2" borderId="0" xfId="0" applyFont="1" applyFill="1" applyAlignment="1" applyProtection="1">
      <alignment wrapText="1"/>
      <protection hidden="1"/>
    </xf>
    <xf numFmtId="0" fontId="67" fillId="2" borderId="0" xfId="0" applyFont="1" applyFill="1" applyAlignment="1" applyProtection="1">
      <alignment vertical="top" wrapText="1"/>
      <protection hidden="1"/>
    </xf>
    <xf numFmtId="0" fontId="66" fillId="2" borderId="0" xfId="0" applyFont="1" applyFill="1" applyAlignment="1" applyProtection="1">
      <alignment wrapText="1"/>
      <protection hidden="1"/>
    </xf>
    <xf numFmtId="0" fontId="7" fillId="29" borderId="25" xfId="0" applyFont="1" applyFill="1" applyBorder="1" applyAlignment="1" applyProtection="1">
      <alignment vertical="center"/>
      <protection hidden="1"/>
    </xf>
    <xf numFmtId="172" fontId="29" fillId="29" borderId="25" xfId="0" applyNumberFormat="1" applyFont="1" applyFill="1" applyBorder="1" applyAlignment="1" applyProtection="1">
      <alignment horizontal="center"/>
      <protection hidden="1"/>
    </xf>
    <xf numFmtId="3" fontId="31" fillId="34" borderId="52" xfId="0" applyNumberFormat="1" applyFont="1" applyFill="1" applyBorder="1" applyAlignment="1" applyProtection="1">
      <alignment horizontal="center"/>
      <protection hidden="1"/>
    </xf>
    <xf numFmtId="0" fontId="31" fillId="33" borderId="52" xfId="0" applyFont="1" applyFill="1" applyBorder="1" applyAlignment="1" applyProtection="1">
      <alignment horizontal="center"/>
      <protection hidden="1"/>
    </xf>
    <xf numFmtId="0" fontId="31" fillId="34" borderId="52" xfId="0" applyFont="1" applyFill="1" applyBorder="1" applyAlignment="1" applyProtection="1">
      <alignment horizontal="center"/>
      <protection hidden="1"/>
    </xf>
    <xf numFmtId="169" fontId="31" fillId="34" borderId="52" xfId="0" applyNumberFormat="1" applyFont="1" applyFill="1" applyBorder="1" applyAlignment="1" applyProtection="1">
      <alignment horizontal="center"/>
      <protection hidden="1"/>
    </xf>
    <xf numFmtId="3" fontId="7" fillId="2" borderId="5" xfId="0" applyNumberFormat="1" applyFont="1" applyFill="1" applyBorder="1" applyAlignment="1" applyProtection="1">
      <alignment horizontal="center"/>
      <protection hidden="1"/>
    </xf>
    <xf numFmtId="0" fontId="65" fillId="2" borderId="5" xfId="0" applyFont="1" applyFill="1" applyBorder="1" applyProtection="1">
      <protection hidden="1"/>
    </xf>
    <xf numFmtId="0" fontId="75" fillId="37" borderId="0" xfId="999" applyAlignment="1">
      <alignment vertical="center"/>
    </xf>
    <xf numFmtId="0" fontId="75" fillId="37" borderId="5" xfId="999" applyBorder="1" applyAlignment="1" applyProtection="1">
      <alignment vertical="center"/>
      <protection hidden="1"/>
    </xf>
    <xf numFmtId="0" fontId="75" fillId="37" borderId="5" xfId="999" applyBorder="1" applyAlignment="1">
      <alignment vertical="center"/>
    </xf>
    <xf numFmtId="0" fontId="75" fillId="37" borderId="0" xfId="999" applyAlignment="1">
      <alignment vertical="center" wrapText="1"/>
    </xf>
    <xf numFmtId="49" fontId="7" fillId="2" borderId="5" xfId="0" applyNumberFormat="1" applyFont="1" applyFill="1" applyBorder="1" applyAlignment="1" applyProtection="1">
      <alignment horizontal="center"/>
      <protection hidden="1"/>
    </xf>
    <xf numFmtId="0" fontId="7" fillId="38" borderId="33" xfId="0" applyFont="1" applyFill="1" applyBorder="1" applyAlignment="1" applyProtection="1">
      <alignment horizontal="center"/>
      <protection locked="0" hidden="1"/>
    </xf>
    <xf numFmtId="0" fontId="75" fillId="37" borderId="0" xfId="999" applyAlignment="1">
      <alignment horizontal="center" vertical="center"/>
    </xf>
    <xf numFmtId="0" fontId="31" fillId="38" borderId="4" xfId="0" applyFont="1" applyFill="1" applyBorder="1" applyAlignment="1" applyProtection="1">
      <alignment vertical="center"/>
      <protection locked="0" hidden="1"/>
    </xf>
    <xf numFmtId="0" fontId="31" fillId="2" borderId="4" xfId="0" applyFont="1" applyFill="1" applyBorder="1" applyAlignment="1" applyProtection="1">
      <alignment vertical="center"/>
      <protection locked="0"/>
    </xf>
    <xf numFmtId="0" fontId="31" fillId="38" borderId="11" xfId="0" applyFont="1" applyFill="1" applyBorder="1" applyAlignment="1" applyProtection="1">
      <alignment horizontal="right"/>
      <protection locked="0" hidden="1"/>
    </xf>
    <xf numFmtId="170" fontId="31" fillId="38" borderId="5" xfId="1" applyNumberFormat="1" applyFont="1" applyFill="1" applyBorder="1" applyProtection="1">
      <protection locked="0" hidden="1"/>
    </xf>
    <xf numFmtId="10" fontId="31" fillId="38" borderId="5" xfId="2" applyNumberFormat="1" applyFont="1" applyFill="1" applyBorder="1" applyAlignment="1" applyProtection="1">
      <alignment horizontal="center"/>
      <protection locked="0" hidden="1"/>
    </xf>
    <xf numFmtId="0" fontId="31" fillId="38" borderId="7" xfId="0" applyFont="1" applyFill="1" applyBorder="1" applyAlignment="1" applyProtection="1">
      <alignment horizontal="center"/>
      <protection locked="0" hidden="1"/>
    </xf>
    <xf numFmtId="0" fontId="31" fillId="38" borderId="7" xfId="0" applyFont="1" applyFill="1" applyBorder="1" applyAlignment="1" applyProtection="1">
      <alignment horizontal="right"/>
      <protection locked="0" hidden="1"/>
    </xf>
    <xf numFmtId="49" fontId="31" fillId="38" borderId="1" xfId="0" applyNumberFormat="1" applyFont="1" applyFill="1" applyBorder="1" applyProtection="1">
      <protection locked="0" hidden="1"/>
    </xf>
    <xf numFmtId="170" fontId="31" fillId="38" borderId="10" xfId="1" applyNumberFormat="1" applyFont="1" applyFill="1" applyBorder="1" applyProtection="1">
      <protection locked="0" hidden="1"/>
    </xf>
    <xf numFmtId="170" fontId="31" fillId="38" borderId="1" xfId="1" applyNumberFormat="1" applyFont="1" applyFill="1" applyBorder="1" applyProtection="1">
      <protection locked="0" hidden="1"/>
    </xf>
    <xf numFmtId="49" fontId="31" fillId="38" borderId="10" xfId="0" applyNumberFormat="1" applyFont="1" applyFill="1" applyBorder="1" applyAlignment="1" applyProtection="1">
      <alignment horizontal="centerContinuous"/>
      <protection locked="0" hidden="1"/>
    </xf>
    <xf numFmtId="49" fontId="31" fillId="38" borderId="1" xfId="0" applyNumberFormat="1" applyFont="1" applyFill="1" applyBorder="1" applyAlignment="1" applyProtection="1">
      <alignment horizontal="centerContinuous"/>
      <protection locked="0" hidden="1"/>
    </xf>
    <xf numFmtId="49" fontId="31" fillId="38" borderId="7" xfId="0" applyNumberFormat="1" applyFont="1" applyFill="1" applyBorder="1" applyAlignment="1" applyProtection="1">
      <alignment horizontal="center"/>
      <protection locked="0" hidden="1"/>
    </xf>
    <xf numFmtId="0" fontId="31" fillId="38" borderId="10" xfId="0" applyFont="1" applyFill="1" applyBorder="1" applyAlignment="1" applyProtection="1">
      <alignment horizontal="centerContinuous"/>
      <protection locked="0" hidden="1"/>
    </xf>
    <xf numFmtId="172" fontId="7" fillId="38" borderId="33" xfId="0" applyNumberFormat="1" applyFont="1" applyFill="1" applyBorder="1" applyAlignment="1" applyProtection="1">
      <alignment horizontal="center"/>
      <protection locked="0" hidden="1"/>
    </xf>
    <xf numFmtId="49" fontId="7" fillId="38" borderId="33" xfId="0" applyNumberFormat="1" applyFont="1" applyFill="1" applyBorder="1" applyAlignment="1" applyProtection="1">
      <alignment horizontal="center"/>
      <protection locked="0" hidden="1"/>
    </xf>
    <xf numFmtId="9" fontId="7" fillId="38" borderId="5" xfId="0" applyNumberFormat="1" applyFont="1" applyFill="1" applyBorder="1" applyAlignment="1" applyProtection="1">
      <alignment horizontal="center"/>
      <protection locked="0" hidden="1"/>
    </xf>
    <xf numFmtId="0" fontId="7" fillId="38" borderId="5" xfId="0" applyFont="1" applyFill="1" applyBorder="1" applyAlignment="1" applyProtection="1">
      <alignment horizontal="center"/>
      <protection locked="0" hidden="1"/>
    </xf>
    <xf numFmtId="9" fontId="31" fillId="38" borderId="52" xfId="0" applyNumberFormat="1" applyFont="1" applyFill="1" applyBorder="1" applyAlignment="1" applyProtection="1">
      <alignment horizontal="center" vertical="center"/>
      <protection locked="0" hidden="1"/>
    </xf>
    <xf numFmtId="6" fontId="31" fillId="38" borderId="7" xfId="0" applyNumberFormat="1" applyFont="1" applyFill="1" applyBorder="1" applyProtection="1">
      <protection locked="0" hidden="1"/>
    </xf>
    <xf numFmtId="6" fontId="31" fillId="38" borderId="5" xfId="0" applyNumberFormat="1" applyFont="1" applyFill="1" applyBorder="1" applyProtection="1">
      <protection locked="0" hidden="1"/>
    </xf>
    <xf numFmtId="172" fontId="31" fillId="38" borderId="5" xfId="57" applyNumberFormat="1" applyFont="1" applyFill="1" applyBorder="1" applyAlignment="1" applyProtection="1">
      <alignment horizontal="right"/>
      <protection locked="0" hidden="1"/>
    </xf>
    <xf numFmtId="0" fontId="31" fillId="38" borderId="0" xfId="385" applyFont="1" applyFill="1" applyProtection="1">
      <protection locked="0" hidden="1"/>
    </xf>
    <xf numFmtId="0" fontId="31" fillId="0" borderId="5" xfId="0" applyNumberFormat="1" applyFont="1" applyBorder="1" applyProtection="1">
      <protection hidden="1"/>
    </xf>
    <xf numFmtId="0" fontId="31" fillId="0" borderId="5" xfId="0" applyNumberFormat="1" applyFont="1" applyBorder="1" applyAlignment="1" applyProtection="1">
      <protection hidden="1"/>
    </xf>
    <xf numFmtId="14" fontId="31" fillId="38" borderId="5" xfId="0" applyNumberFormat="1" applyFont="1" applyFill="1" applyBorder="1" applyAlignment="1" applyProtection="1">
      <alignment horizontal="center"/>
      <protection locked="0" hidden="1"/>
    </xf>
    <xf numFmtId="1" fontId="31" fillId="38" borderId="5" xfId="0" applyNumberFormat="1" applyFont="1" applyFill="1" applyBorder="1" applyAlignment="1" applyProtection="1">
      <alignment horizontal="center"/>
      <protection locked="0" hidden="1"/>
    </xf>
    <xf numFmtId="167" fontId="87" fillId="0" borderId="0" xfId="0" applyNumberFormat="1" applyFont="1"/>
    <xf numFmtId="2" fontId="31" fillId="0" borderId="5" xfId="0" applyNumberFormat="1" applyFont="1" applyBorder="1"/>
    <xf numFmtId="0" fontId="31" fillId="4" borderId="4" xfId="0" applyNumberFormat="1" applyFont="1" applyFill="1" applyBorder="1" applyAlignment="1" applyProtection="1">
      <alignment wrapText="1"/>
      <protection hidden="1"/>
    </xf>
    <xf numFmtId="0" fontId="26" fillId="4" borderId="4" xfId="0" applyNumberFormat="1" applyFont="1" applyFill="1" applyBorder="1" applyAlignment="1" applyProtection="1">
      <alignment vertical="center" wrapText="1"/>
      <protection hidden="1"/>
    </xf>
    <xf numFmtId="0" fontId="31" fillId="38" borderId="1" xfId="0" applyFont="1" applyFill="1" applyBorder="1" applyAlignment="1" applyProtection="1">
      <alignment horizontal="left"/>
      <protection locked="0" hidden="1"/>
    </xf>
    <xf numFmtId="1" fontId="31" fillId="38" borderId="1" xfId="0" applyNumberFormat="1" applyFont="1" applyFill="1" applyBorder="1" applyAlignment="1" applyProtection="1">
      <alignment horizontal="left"/>
      <protection locked="0" hidden="1"/>
    </xf>
    <xf numFmtId="0" fontId="31" fillId="38" borderId="5" xfId="0" applyFont="1" applyFill="1" applyBorder="1" applyAlignment="1" applyProtection="1">
      <alignment horizontal="left"/>
      <protection locked="0" hidden="1"/>
    </xf>
    <xf numFmtId="167" fontId="50" fillId="38" borderId="1" xfId="3" applyNumberFormat="1" applyFont="1" applyFill="1" applyBorder="1" applyAlignment="1" applyProtection="1">
      <alignment horizontal="left"/>
      <protection locked="0" hidden="1"/>
    </xf>
    <xf numFmtId="177" fontId="31" fillId="38" borderId="1" xfId="0" applyNumberFormat="1" applyFont="1" applyFill="1" applyBorder="1" applyAlignment="1" applyProtection="1">
      <alignment horizontal="left"/>
      <protection locked="0" hidden="1"/>
    </xf>
    <xf numFmtId="14" fontId="31" fillId="38" borderId="5" xfId="0" applyNumberFormat="1" applyFont="1" applyFill="1" applyBorder="1" applyProtection="1">
      <protection locked="0" hidden="1"/>
    </xf>
    <xf numFmtId="0" fontId="31" fillId="38" borderId="1" xfId="0" applyFont="1" applyFill="1" applyBorder="1" applyAlignment="1" applyProtection="1">
      <alignment horizontal="center"/>
      <protection locked="0" hidden="1"/>
    </xf>
    <xf numFmtId="0" fontId="31" fillId="38" borderId="0" xfId="0" applyFont="1" applyFill="1"/>
    <xf numFmtId="0" fontId="7" fillId="29" borderId="26" xfId="0" applyFont="1" applyFill="1" applyBorder="1" applyAlignment="1" applyProtection="1">
      <alignment horizontal="center" vertical="center" wrapText="1"/>
      <protection hidden="1"/>
    </xf>
    <xf numFmtId="0" fontId="88" fillId="0" borderId="0" xfId="0" applyFont="1"/>
    <xf numFmtId="0" fontId="89" fillId="0" borderId="0" xfId="0" applyFont="1"/>
    <xf numFmtId="0" fontId="7" fillId="2" borderId="5" xfId="0" applyNumberFormat="1" applyFont="1" applyFill="1" applyBorder="1" applyAlignment="1" applyProtection="1">
      <alignment horizontal="center"/>
      <protection hidden="1"/>
    </xf>
    <xf numFmtId="172" fontId="29" fillId="29" borderId="0" xfId="0" applyNumberFormat="1" applyFont="1" applyFill="1" applyBorder="1" applyAlignment="1" applyProtection="1">
      <alignment horizontal="center"/>
      <protection hidden="1"/>
    </xf>
    <xf numFmtId="3" fontId="31" fillId="34" borderId="0" xfId="0" applyNumberFormat="1" applyFont="1" applyFill="1" applyBorder="1" applyAlignment="1" applyProtection="1">
      <alignment horizontal="center"/>
      <protection hidden="1"/>
    </xf>
    <xf numFmtId="0" fontId="31" fillId="33" borderId="0" xfId="0" applyFont="1" applyFill="1" applyBorder="1" applyAlignment="1" applyProtection="1">
      <alignment horizontal="center"/>
      <protection hidden="1"/>
    </xf>
    <xf numFmtId="0" fontId="31" fillId="34" borderId="0" xfId="0" applyFont="1" applyFill="1" applyBorder="1" applyAlignment="1" applyProtection="1">
      <alignment horizontal="center"/>
      <protection hidden="1"/>
    </xf>
    <xf numFmtId="169" fontId="31" fillId="34" borderId="0" xfId="0" applyNumberFormat="1" applyFont="1" applyFill="1" applyBorder="1" applyAlignment="1" applyProtection="1">
      <alignment horizontal="center"/>
      <protection hidden="1"/>
    </xf>
    <xf numFmtId="0" fontId="7" fillId="2" borderId="0" xfId="0" applyNumberFormat="1" applyFont="1" applyFill="1" applyProtection="1">
      <protection hidden="1"/>
    </xf>
    <xf numFmtId="0" fontId="74" fillId="36" borderId="0" xfId="998" applyNumberFormat="1" applyProtection="1">
      <protection hidden="1"/>
    </xf>
    <xf numFmtId="0" fontId="75" fillId="37" borderId="0" xfId="999" applyNumberFormat="1" applyAlignment="1">
      <alignment vertical="center"/>
    </xf>
    <xf numFmtId="0" fontId="75" fillId="37" borderId="0" xfId="999" applyNumberFormat="1" applyAlignment="1">
      <alignment vertical="center" wrapText="1"/>
    </xf>
    <xf numFmtId="0" fontId="75" fillId="37" borderId="5" xfId="999" applyNumberFormat="1" applyBorder="1" applyAlignment="1" applyProtection="1">
      <alignment vertical="center"/>
      <protection hidden="1"/>
    </xf>
    <xf numFmtId="0" fontId="31" fillId="2" borderId="0" xfId="0" applyNumberFormat="1" applyFont="1" applyFill="1" applyProtection="1">
      <protection hidden="1"/>
    </xf>
    <xf numFmtId="0" fontId="0" fillId="2" borderId="0" xfId="0" applyNumberFormat="1" applyFill="1"/>
    <xf numFmtId="0" fontId="0" fillId="0" borderId="0" xfId="0" applyNumberFormat="1"/>
    <xf numFmtId="1" fontId="31" fillId="0" borderId="5" xfId="0" applyNumberFormat="1" applyFont="1" applyBorder="1" applyProtection="1">
      <protection hidden="1"/>
    </xf>
    <xf numFmtId="9" fontId="26" fillId="40" borderId="5" xfId="994" applyNumberFormat="1" applyFont="1" applyFill="1" applyBorder="1" applyAlignment="1" applyProtection="1">
      <alignment horizontal="left"/>
      <protection locked="0"/>
    </xf>
    <xf numFmtId="0" fontId="31" fillId="2" borderId="4" xfId="0" applyFont="1" applyFill="1" applyBorder="1" applyAlignment="1" applyProtection="1">
      <alignment wrapText="1"/>
    </xf>
    <xf numFmtId="164" fontId="31" fillId="38" borderId="1" xfId="0" applyNumberFormat="1" applyFont="1" applyFill="1" applyBorder="1" applyProtection="1">
      <protection locked="0" hidden="1"/>
    </xf>
    <xf numFmtId="164" fontId="31" fillId="38" borderId="1" xfId="0" applyNumberFormat="1" applyFont="1" applyFill="1" applyBorder="1" applyAlignment="1" applyProtection="1">
      <alignment horizontal="left"/>
      <protection locked="0" hidden="1"/>
    </xf>
    <xf numFmtId="164" fontId="31" fillId="38" borderId="1" xfId="0" applyNumberFormat="1" applyFont="1" applyFill="1" applyBorder="1" applyAlignment="1" applyProtection="1">
      <alignment horizontal="center"/>
      <protection locked="0" hidden="1"/>
    </xf>
    <xf numFmtId="164" fontId="31" fillId="0" borderId="0" xfId="0" applyNumberFormat="1" applyFont="1"/>
    <xf numFmtId="6" fontId="31" fillId="4" borderId="28" xfId="57" applyNumberFormat="1" applyFont="1" applyFill="1" applyBorder="1" applyProtection="1">
      <protection locked="0" hidden="1"/>
    </xf>
    <xf numFmtId="0" fontId="31" fillId="2" borderId="0" xfId="0" applyFont="1" applyFill="1" applyAlignment="1" applyProtection="1">
      <alignment horizontal="center" vertical="center"/>
      <protection hidden="1"/>
    </xf>
    <xf numFmtId="10" fontId="31" fillId="38" borderId="7" xfId="2" applyNumberFormat="1" applyFont="1" applyFill="1" applyBorder="1" applyAlignment="1" applyProtection="1">
      <alignment horizontal="center"/>
      <protection locked="0" hidden="1"/>
    </xf>
    <xf numFmtId="5" fontId="31" fillId="38" borderId="1" xfId="1" applyNumberFormat="1" applyFont="1" applyFill="1" applyBorder="1" applyAlignment="1" applyProtection="1">
      <alignment horizontal="left"/>
      <protection locked="0" hidden="1"/>
    </xf>
    <xf numFmtId="0" fontId="31" fillId="38" borderId="11" xfId="0" applyFont="1" applyFill="1" applyBorder="1" applyAlignment="1" applyProtection="1">
      <alignment horizontal="center"/>
      <protection locked="0" hidden="1"/>
    </xf>
    <xf numFmtId="0" fontId="90" fillId="2" borderId="0" xfId="0" quotePrefix="1" applyFont="1" applyFill="1" applyAlignment="1" applyProtection="1">
      <alignment vertical="center"/>
      <protection hidden="1"/>
    </xf>
    <xf numFmtId="0" fontId="90" fillId="2" borderId="0" xfId="0" quotePrefix="1" applyFont="1" applyFill="1" applyAlignment="1" applyProtection="1">
      <alignment horizontal="left" vertical="center"/>
      <protection hidden="1"/>
    </xf>
    <xf numFmtId="42" fontId="31" fillId="2" borderId="37" xfId="994" applyNumberFormat="1" applyFont="1" applyFill="1" applyBorder="1" applyProtection="1">
      <protection locked="0"/>
    </xf>
    <xf numFmtId="42" fontId="31" fillId="2" borderId="78" xfId="57" applyNumberFormat="1" applyFont="1" applyFill="1" applyBorder="1" applyProtection="1">
      <protection locked="0"/>
    </xf>
    <xf numFmtId="6" fontId="31" fillId="4" borderId="79" xfId="57" applyNumberFormat="1" applyFont="1" applyFill="1" applyBorder="1" applyProtection="1">
      <protection hidden="1"/>
    </xf>
    <xf numFmtId="44" fontId="31" fillId="38" borderId="0" xfId="1" applyFont="1" applyFill="1" applyBorder="1" applyProtection="1">
      <protection locked="0" hidden="1"/>
    </xf>
    <xf numFmtId="170" fontId="37" fillId="2" borderId="0" xfId="0" applyNumberFormat="1" applyFont="1" applyFill="1" applyProtection="1">
      <protection hidden="1"/>
    </xf>
    <xf numFmtId="44" fontId="31" fillId="38" borderId="7" xfId="1" applyFont="1" applyFill="1" applyBorder="1" applyAlignment="1" applyProtection="1">
      <alignment horizontal="center"/>
      <protection locked="0" hidden="1"/>
    </xf>
    <xf numFmtId="170" fontId="31" fillId="38" borderId="7" xfId="1" applyNumberFormat="1" applyFont="1" applyFill="1" applyBorder="1" applyProtection="1">
      <protection locked="0" hidden="1"/>
    </xf>
    <xf numFmtId="0" fontId="31" fillId="39" borderId="52" xfId="994" applyFont="1" applyFill="1" applyBorder="1" applyAlignment="1" applyProtection="1">
      <alignment horizontal="left"/>
      <protection locked="0"/>
    </xf>
    <xf numFmtId="9" fontId="33" fillId="0" borderId="0" xfId="0" applyNumberFormat="1" applyFont="1" applyProtection="1">
      <protection hidden="1"/>
    </xf>
    <xf numFmtId="9" fontId="33" fillId="0" borderId="0" xfId="0" applyNumberFormat="1" applyFont="1" applyAlignment="1" applyProtection="1">
      <alignment vertical="center"/>
      <protection hidden="1"/>
    </xf>
    <xf numFmtId="0" fontId="33" fillId="0" borderId="0" xfId="0" applyFont="1" applyAlignment="1" applyProtection="1">
      <alignment vertical="center"/>
      <protection hidden="1"/>
    </xf>
    <xf numFmtId="0" fontId="33" fillId="0" borderId="0" xfId="0" applyFont="1" applyProtection="1">
      <protection hidden="1"/>
    </xf>
    <xf numFmtId="0" fontId="31" fillId="2" borderId="4" xfId="0" applyFont="1" applyFill="1" applyBorder="1" applyAlignment="1" applyProtection="1">
      <alignment horizontal="center" wrapText="1"/>
    </xf>
    <xf numFmtId="1" fontId="31" fillId="0" borderId="0" xfId="0" applyNumberFormat="1" applyFont="1" applyAlignment="1" applyProtection="1">
      <alignment horizontal="center"/>
      <protection locked="0" hidden="1"/>
    </xf>
    <xf numFmtId="0" fontId="31" fillId="38" borderId="69" xfId="0" applyFont="1" applyFill="1" applyBorder="1" applyAlignment="1" applyProtection="1">
      <alignment horizontal="center"/>
      <protection locked="0" hidden="1"/>
    </xf>
    <xf numFmtId="0" fontId="31" fillId="38" borderId="70" xfId="0" applyFont="1" applyFill="1" applyBorder="1" applyAlignment="1" applyProtection="1">
      <alignment horizontal="center"/>
      <protection locked="0" hidden="1"/>
    </xf>
    <xf numFmtId="0" fontId="31" fillId="38" borderId="71" xfId="0" applyFont="1" applyFill="1" applyBorder="1" applyAlignment="1" applyProtection="1">
      <alignment horizontal="center"/>
      <protection locked="0" hidden="1"/>
    </xf>
    <xf numFmtId="0" fontId="31" fillId="38" borderId="66" xfId="0" applyFont="1" applyFill="1" applyBorder="1" applyAlignment="1" applyProtection="1">
      <alignment horizontal="center"/>
      <protection locked="0" hidden="1"/>
    </xf>
    <xf numFmtId="0" fontId="31" fillId="38" borderId="52" xfId="0" applyFont="1" applyFill="1" applyBorder="1" applyAlignment="1" applyProtection="1">
      <alignment horizontal="center"/>
      <protection locked="0" hidden="1"/>
    </xf>
    <xf numFmtId="0" fontId="31" fillId="38" borderId="72" xfId="0" applyFont="1" applyFill="1" applyBorder="1" applyAlignment="1" applyProtection="1">
      <alignment horizontal="center"/>
      <protection locked="0" hidden="1"/>
    </xf>
    <xf numFmtId="0" fontId="31" fillId="38" borderId="73" xfId="0" applyFont="1" applyFill="1" applyBorder="1" applyAlignment="1" applyProtection="1">
      <alignment horizontal="center"/>
      <protection locked="0" hidden="1"/>
    </xf>
    <xf numFmtId="0" fontId="31" fillId="38" borderId="74" xfId="0" applyFont="1" applyFill="1" applyBorder="1" applyAlignment="1" applyProtection="1">
      <alignment horizontal="center"/>
      <protection locked="0" hidden="1"/>
    </xf>
    <xf numFmtId="0" fontId="31" fillId="38" borderId="75" xfId="0" applyFont="1" applyFill="1" applyBorder="1" applyAlignment="1" applyProtection="1">
      <alignment horizontal="center"/>
      <protection locked="0" hidden="1"/>
    </xf>
    <xf numFmtId="0" fontId="54" fillId="28" borderId="0" xfId="0" applyFont="1" applyFill="1" applyAlignment="1" applyProtection="1">
      <alignment horizontal="left" vertical="center"/>
      <protection hidden="1"/>
    </xf>
    <xf numFmtId="0" fontId="31" fillId="2" borderId="0" xfId="0" applyFont="1" applyFill="1" applyAlignment="1" applyProtection="1">
      <alignment horizontal="left" vertical="top" wrapText="1"/>
      <protection hidden="1"/>
    </xf>
    <xf numFmtId="0" fontId="55" fillId="28" borderId="0" xfId="0" applyFont="1" applyFill="1" applyAlignment="1" applyProtection="1">
      <alignment horizontal="left" vertical="center"/>
      <protection hidden="1"/>
    </xf>
    <xf numFmtId="0" fontId="31" fillId="2" borderId="65" xfId="0" applyFont="1" applyFill="1" applyBorder="1" applyAlignment="1" applyProtection="1">
      <alignment horizontal="center" vertical="center"/>
      <protection hidden="1"/>
    </xf>
    <xf numFmtId="0" fontId="31" fillId="2" borderId="0" xfId="0" applyFont="1" applyFill="1" applyAlignment="1" applyProtection="1">
      <alignment horizontal="center" vertical="center"/>
      <protection hidden="1"/>
    </xf>
    <xf numFmtId="0" fontId="7" fillId="2" borderId="0" xfId="0" applyFont="1" applyFill="1" applyAlignment="1" applyProtection="1">
      <alignment horizontal="left" vertical="top" wrapText="1"/>
      <protection hidden="1"/>
    </xf>
    <xf numFmtId="0" fontId="0" fillId="0" borderId="0" xfId="0" applyAlignment="1">
      <alignment horizontal="left" vertical="center" wrapText="1"/>
    </xf>
    <xf numFmtId="0" fontId="31" fillId="2" borderId="0" xfId="0" applyFont="1" applyFill="1" applyAlignment="1" applyProtection="1">
      <alignment horizontal="center"/>
      <protection locked="0" hidden="1"/>
    </xf>
    <xf numFmtId="0" fontId="26" fillId="0" borderId="0" xfId="0" applyFont="1" applyAlignment="1" applyProtection="1">
      <alignment horizontal="center"/>
      <protection locked="0" hidden="1"/>
    </xf>
    <xf numFmtId="0" fontId="55" fillId="28" borderId="0" xfId="0" applyFont="1" applyFill="1" applyAlignment="1">
      <alignment horizontal="left" vertical="center"/>
    </xf>
    <xf numFmtId="168" fontId="34" fillId="38" borderId="1" xfId="0" applyNumberFormat="1" applyFont="1" applyFill="1" applyBorder="1" applyAlignment="1" applyProtection="1">
      <alignment horizontal="center"/>
      <protection locked="0" hidden="1"/>
    </xf>
    <xf numFmtId="168" fontId="34" fillId="38" borderId="52" xfId="0" applyNumberFormat="1" applyFont="1" applyFill="1" applyBorder="1" applyAlignment="1" applyProtection="1">
      <alignment horizontal="center"/>
      <protection locked="0" hidden="1"/>
    </xf>
    <xf numFmtId="168" fontId="34" fillId="38" borderId="44" xfId="0" applyNumberFormat="1" applyFont="1" applyFill="1" applyBorder="1" applyAlignment="1" applyProtection="1">
      <alignment horizontal="center"/>
      <protection locked="0" hidden="1"/>
    </xf>
    <xf numFmtId="0" fontId="0" fillId="29" borderId="36" xfId="0" applyFill="1" applyBorder="1" applyAlignment="1" applyProtection="1">
      <alignment horizontal="left" vertical="top" wrapText="1"/>
      <protection hidden="1"/>
    </xf>
    <xf numFmtId="49" fontId="55" fillId="28" borderId="0" xfId="0" applyNumberFormat="1" applyFont="1" applyFill="1" applyAlignment="1" applyProtection="1">
      <alignment horizontal="left" vertical="center" wrapText="1"/>
      <protection hidden="1"/>
    </xf>
    <xf numFmtId="0" fontId="57" fillId="29" borderId="0" xfId="0" applyFont="1" applyFill="1" applyAlignment="1" applyProtection="1">
      <alignment horizontal="left" vertical="center" wrapText="1"/>
      <protection hidden="1"/>
    </xf>
    <xf numFmtId="0" fontId="31" fillId="29" borderId="23" xfId="0" quotePrefix="1" applyFont="1" applyFill="1" applyBorder="1" applyAlignment="1" applyProtection="1">
      <alignment horizontal="center" vertical="center"/>
      <protection hidden="1"/>
    </xf>
    <xf numFmtId="0" fontId="31" fillId="29" borderId="0" xfId="0" quotePrefix="1" applyFont="1" applyFill="1" applyAlignment="1" applyProtection="1">
      <alignment horizontal="center" vertical="center"/>
      <protection hidden="1"/>
    </xf>
    <xf numFmtId="0" fontId="31" fillId="29" borderId="21" xfId="0" quotePrefix="1" applyFont="1" applyFill="1" applyBorder="1" applyAlignment="1" applyProtection="1">
      <alignment horizontal="center" vertical="center"/>
      <protection hidden="1"/>
    </xf>
    <xf numFmtId="0" fontId="26" fillId="29" borderId="23" xfId="0" applyFont="1" applyFill="1" applyBorder="1" applyAlignment="1" applyProtection="1">
      <alignment horizontal="center" vertical="center" wrapText="1"/>
      <protection hidden="1"/>
    </xf>
    <xf numFmtId="0" fontId="26" fillId="29" borderId="21" xfId="0" applyFont="1" applyFill="1" applyBorder="1" applyAlignment="1" applyProtection="1">
      <alignment horizontal="center" vertical="center" wrapText="1"/>
      <protection hidden="1"/>
    </xf>
    <xf numFmtId="169" fontId="26" fillId="4" borderId="9" xfId="2" applyNumberFormat="1" applyFont="1" applyFill="1" applyBorder="1" applyAlignment="1" applyProtection="1">
      <alignment horizontal="center"/>
      <protection hidden="1"/>
    </xf>
    <xf numFmtId="169" fontId="26" fillId="4" borderId="6" xfId="2" applyNumberFormat="1" applyFont="1" applyFill="1" applyBorder="1" applyAlignment="1" applyProtection="1">
      <alignment horizontal="center"/>
      <protection hidden="1"/>
    </xf>
    <xf numFmtId="169" fontId="26" fillId="4" borderId="5" xfId="2" applyNumberFormat="1" applyFont="1" applyFill="1" applyBorder="1" applyAlignment="1" applyProtection="1">
      <alignment horizontal="center"/>
      <protection hidden="1"/>
    </xf>
    <xf numFmtId="0" fontId="7" fillId="29" borderId="25" xfId="0" applyFont="1" applyFill="1" applyBorder="1" applyAlignment="1" applyProtection="1">
      <alignment horizontal="center" vertical="center" wrapText="1"/>
      <protection hidden="1"/>
    </xf>
    <xf numFmtId="0" fontId="7" fillId="29" borderId="27" xfId="0" applyFont="1" applyFill="1" applyBorder="1" applyAlignment="1" applyProtection="1">
      <alignment horizontal="center" vertical="center" wrapText="1"/>
      <protection hidden="1"/>
    </xf>
    <xf numFmtId="0" fontId="7" fillId="29" borderId="26" xfId="0" applyFont="1" applyFill="1" applyBorder="1" applyAlignment="1" applyProtection="1">
      <alignment horizontal="center" vertical="center" wrapText="1"/>
      <protection hidden="1"/>
    </xf>
    <xf numFmtId="0" fontId="4" fillId="2" borderId="0" xfId="3" applyFill="1" applyAlignment="1">
      <alignment horizontal="center"/>
      <protection locked="0"/>
    </xf>
    <xf numFmtId="0" fontId="55" fillId="28" borderId="0" xfId="0" quotePrefix="1" applyFont="1" applyFill="1" applyAlignment="1" applyProtection="1">
      <alignment horizontal="left" vertical="center"/>
      <protection hidden="1"/>
    </xf>
    <xf numFmtId="0" fontId="7" fillId="38" borderId="0" xfId="0" quotePrefix="1" applyFont="1" applyFill="1" applyAlignment="1" applyProtection="1">
      <alignment horizontal="center" vertical="center"/>
      <protection hidden="1"/>
    </xf>
    <xf numFmtId="0" fontId="7" fillId="2" borderId="0" xfId="0" applyFont="1" applyFill="1" applyAlignment="1" applyProtection="1">
      <alignment horizontal="left" wrapText="1"/>
      <protection hidden="1"/>
    </xf>
    <xf numFmtId="0" fontId="7" fillId="2" borderId="6" xfId="0" applyFont="1" applyFill="1" applyBorder="1" applyAlignment="1" applyProtection="1">
      <alignment horizontal="left" wrapText="1"/>
      <protection hidden="1"/>
    </xf>
    <xf numFmtId="0" fontId="37" fillId="2" borderId="0" xfId="0" applyFont="1" applyFill="1" applyAlignment="1">
      <alignment horizontal="left"/>
    </xf>
    <xf numFmtId="0" fontId="36" fillId="2" borderId="64" xfId="0" applyFont="1" applyFill="1" applyBorder="1" applyAlignment="1">
      <alignment horizontal="left" wrapText="1"/>
    </xf>
    <xf numFmtId="0" fontId="70" fillId="0" borderId="0" xfId="0" applyFont="1" applyAlignment="1">
      <alignment horizontal="left" vertical="top" wrapText="1"/>
    </xf>
    <xf numFmtId="0" fontId="69" fillId="0" borderId="0" xfId="0" applyFont="1" applyAlignment="1">
      <alignment horizontal="left" vertical="top" wrapText="1"/>
    </xf>
    <xf numFmtId="0" fontId="0" fillId="2" borderId="0" xfId="0" applyFill="1" applyAlignment="1">
      <alignment horizontal="left" wrapText="1"/>
    </xf>
  </cellXfs>
  <cellStyles count="1000">
    <cellStyle name="20% - Accent1 2" xfId="6" xr:uid="{00000000-0005-0000-0000-000000000000}"/>
    <cellStyle name="20% - Accent1 3" xfId="7" xr:uid="{00000000-0005-0000-0000-000001000000}"/>
    <cellStyle name="20% - Accent1 4" xfId="5" xr:uid="{00000000-0005-0000-0000-000002000000}"/>
    <cellStyle name="20% - Accent2 2" xfId="9" xr:uid="{00000000-0005-0000-0000-000003000000}"/>
    <cellStyle name="20% - Accent2 3" xfId="10" xr:uid="{00000000-0005-0000-0000-000004000000}"/>
    <cellStyle name="20% - Accent2 4" xfId="8" xr:uid="{00000000-0005-0000-0000-000005000000}"/>
    <cellStyle name="20% - Accent3 2" xfId="12" xr:uid="{00000000-0005-0000-0000-000006000000}"/>
    <cellStyle name="20% - Accent3 3" xfId="13" xr:uid="{00000000-0005-0000-0000-000007000000}"/>
    <cellStyle name="20% - Accent3 4" xfId="11" xr:uid="{00000000-0005-0000-0000-000008000000}"/>
    <cellStyle name="20% - Accent4 2" xfId="15" xr:uid="{00000000-0005-0000-0000-000009000000}"/>
    <cellStyle name="20% - Accent4 3" xfId="16" xr:uid="{00000000-0005-0000-0000-00000A000000}"/>
    <cellStyle name="20% - Accent4 4" xfId="14" xr:uid="{00000000-0005-0000-0000-00000B000000}"/>
    <cellStyle name="20% - Accent5 2" xfId="18" xr:uid="{00000000-0005-0000-0000-00000C000000}"/>
    <cellStyle name="20% - Accent5 3" xfId="19" xr:uid="{00000000-0005-0000-0000-00000D000000}"/>
    <cellStyle name="20% - Accent5 4" xfId="17" xr:uid="{00000000-0005-0000-0000-00000E000000}"/>
    <cellStyle name="20% - Accent6 2" xfId="21" xr:uid="{00000000-0005-0000-0000-00000F000000}"/>
    <cellStyle name="20% - Accent6 3" xfId="22" xr:uid="{00000000-0005-0000-0000-000010000000}"/>
    <cellStyle name="20% - Accent6 4" xfId="20" xr:uid="{00000000-0005-0000-0000-000011000000}"/>
    <cellStyle name="40% - Accent1 2" xfId="24" xr:uid="{00000000-0005-0000-0000-000012000000}"/>
    <cellStyle name="40% - Accent1 3" xfId="25" xr:uid="{00000000-0005-0000-0000-000013000000}"/>
    <cellStyle name="40% - Accent1 4" xfId="23" xr:uid="{00000000-0005-0000-0000-000014000000}"/>
    <cellStyle name="40% - Accent2 2" xfId="27" xr:uid="{00000000-0005-0000-0000-000015000000}"/>
    <cellStyle name="40% - Accent2 3" xfId="28" xr:uid="{00000000-0005-0000-0000-000016000000}"/>
    <cellStyle name="40% - Accent2 4" xfId="26" xr:uid="{00000000-0005-0000-0000-000017000000}"/>
    <cellStyle name="40% - Accent3 2" xfId="30" xr:uid="{00000000-0005-0000-0000-000018000000}"/>
    <cellStyle name="40% - Accent3 3" xfId="31" xr:uid="{00000000-0005-0000-0000-000019000000}"/>
    <cellStyle name="40% - Accent3 4" xfId="29" xr:uid="{00000000-0005-0000-0000-00001A000000}"/>
    <cellStyle name="40% - Accent4 2" xfId="33" xr:uid="{00000000-0005-0000-0000-00001B000000}"/>
    <cellStyle name="40% - Accent4 3" xfId="34" xr:uid="{00000000-0005-0000-0000-00001C000000}"/>
    <cellStyle name="40% - Accent4 4" xfId="32" xr:uid="{00000000-0005-0000-0000-00001D000000}"/>
    <cellStyle name="40% - Accent5 2" xfId="36" xr:uid="{00000000-0005-0000-0000-00001E000000}"/>
    <cellStyle name="40% - Accent5 3" xfId="37" xr:uid="{00000000-0005-0000-0000-00001F000000}"/>
    <cellStyle name="40% - Accent5 4" xfId="35" xr:uid="{00000000-0005-0000-0000-000020000000}"/>
    <cellStyle name="40% - Accent6 2" xfId="39" xr:uid="{00000000-0005-0000-0000-000021000000}"/>
    <cellStyle name="40% - Accent6 3" xfId="40" xr:uid="{00000000-0005-0000-0000-000022000000}"/>
    <cellStyle name="40% - Accent6 4" xfId="38" xr:uid="{00000000-0005-0000-0000-000023000000}"/>
    <cellStyle name="60% - Accent1 2" xfId="41" xr:uid="{00000000-0005-0000-0000-000024000000}"/>
    <cellStyle name="60% - Accent2 2" xfId="42" xr:uid="{00000000-0005-0000-0000-000025000000}"/>
    <cellStyle name="60% - Accent3 2" xfId="43" xr:uid="{00000000-0005-0000-0000-000026000000}"/>
    <cellStyle name="60% - Accent4 2" xfId="44" xr:uid="{00000000-0005-0000-0000-000027000000}"/>
    <cellStyle name="60% - Accent5 2" xfId="45" xr:uid="{00000000-0005-0000-0000-000028000000}"/>
    <cellStyle name="60% - Accent6 2" xfId="46" xr:uid="{00000000-0005-0000-0000-000029000000}"/>
    <cellStyle name="Accent1 2" xfId="47" xr:uid="{00000000-0005-0000-0000-00002A000000}"/>
    <cellStyle name="Accent2 2" xfId="48" xr:uid="{00000000-0005-0000-0000-00002B000000}"/>
    <cellStyle name="Accent3 2" xfId="49" xr:uid="{00000000-0005-0000-0000-00002C000000}"/>
    <cellStyle name="Accent4 2" xfId="50" xr:uid="{00000000-0005-0000-0000-00002D000000}"/>
    <cellStyle name="Accent5 2" xfId="51" xr:uid="{00000000-0005-0000-0000-00002E000000}"/>
    <cellStyle name="Accent6 2" xfId="52" xr:uid="{00000000-0005-0000-0000-00002F000000}"/>
    <cellStyle name="Bad" xfId="998" builtinId="27"/>
    <cellStyle name="Bad 2" xfId="53" xr:uid="{00000000-0005-0000-0000-000031000000}"/>
    <cellStyle name="Calculation 2" xfId="54" xr:uid="{00000000-0005-0000-0000-000032000000}"/>
    <cellStyle name="Check Cell 2" xfId="55" xr:uid="{00000000-0005-0000-0000-000033000000}"/>
    <cellStyle name="Comma 10" xfId="995" xr:uid="{00000000-0005-0000-0000-000034000000}"/>
    <cellStyle name="Comma 15" xfId="57" xr:uid="{00000000-0005-0000-0000-000035000000}"/>
    <cellStyle name="Comma 15 2" xfId="58" xr:uid="{00000000-0005-0000-0000-000036000000}"/>
    <cellStyle name="Comma 15 3" xfId="59" xr:uid="{00000000-0005-0000-0000-000037000000}"/>
    <cellStyle name="Comma 2" xfId="60" xr:uid="{00000000-0005-0000-0000-000038000000}"/>
    <cellStyle name="Comma 2 10" xfId="61" xr:uid="{00000000-0005-0000-0000-000039000000}"/>
    <cellStyle name="Comma 2 10 2" xfId="62" xr:uid="{00000000-0005-0000-0000-00003A000000}"/>
    <cellStyle name="Comma 2 10 3" xfId="63" xr:uid="{00000000-0005-0000-0000-00003B000000}"/>
    <cellStyle name="Comma 2 11" xfId="64" xr:uid="{00000000-0005-0000-0000-00003C000000}"/>
    <cellStyle name="Comma 2 11 2" xfId="65" xr:uid="{00000000-0005-0000-0000-00003D000000}"/>
    <cellStyle name="Comma 2 11 3" xfId="66" xr:uid="{00000000-0005-0000-0000-00003E000000}"/>
    <cellStyle name="Comma 2 2" xfId="67" xr:uid="{00000000-0005-0000-0000-00003F000000}"/>
    <cellStyle name="Comma 2 2 2" xfId="68" xr:uid="{00000000-0005-0000-0000-000040000000}"/>
    <cellStyle name="Comma 2 2 3" xfId="69" xr:uid="{00000000-0005-0000-0000-000041000000}"/>
    <cellStyle name="Comma 2 3" xfId="70" xr:uid="{00000000-0005-0000-0000-000042000000}"/>
    <cellStyle name="Comma 2 3 2" xfId="71" xr:uid="{00000000-0005-0000-0000-000043000000}"/>
    <cellStyle name="Comma 2 3 3" xfId="72" xr:uid="{00000000-0005-0000-0000-000044000000}"/>
    <cellStyle name="Comma 2 4" xfId="73" xr:uid="{00000000-0005-0000-0000-000045000000}"/>
    <cellStyle name="Comma 2 4 2" xfId="74" xr:uid="{00000000-0005-0000-0000-000046000000}"/>
    <cellStyle name="Comma 2 4 3" xfId="75" xr:uid="{00000000-0005-0000-0000-000047000000}"/>
    <cellStyle name="Comma 2 5" xfId="76" xr:uid="{00000000-0005-0000-0000-000048000000}"/>
    <cellStyle name="Comma 2 5 2" xfId="77" xr:uid="{00000000-0005-0000-0000-000049000000}"/>
    <cellStyle name="Comma 2 5 3" xfId="78" xr:uid="{00000000-0005-0000-0000-00004A000000}"/>
    <cellStyle name="Comma 2 6" xfId="79" xr:uid="{00000000-0005-0000-0000-00004B000000}"/>
    <cellStyle name="Comma 2 6 2" xfId="80" xr:uid="{00000000-0005-0000-0000-00004C000000}"/>
    <cellStyle name="Comma 2 6 3" xfId="81" xr:uid="{00000000-0005-0000-0000-00004D000000}"/>
    <cellStyle name="Comma 2 7" xfId="82" xr:uid="{00000000-0005-0000-0000-00004E000000}"/>
    <cellStyle name="Comma 2 7 2" xfId="83" xr:uid="{00000000-0005-0000-0000-00004F000000}"/>
    <cellStyle name="Comma 2 7 3" xfId="84" xr:uid="{00000000-0005-0000-0000-000050000000}"/>
    <cellStyle name="Comma 2 8" xfId="85" xr:uid="{00000000-0005-0000-0000-000051000000}"/>
    <cellStyle name="Comma 2 8 2" xfId="86" xr:uid="{00000000-0005-0000-0000-000052000000}"/>
    <cellStyle name="Comma 2 8 3" xfId="87" xr:uid="{00000000-0005-0000-0000-000053000000}"/>
    <cellStyle name="Comma 2 9" xfId="88" xr:uid="{00000000-0005-0000-0000-000054000000}"/>
    <cellStyle name="Comma 2 9 2" xfId="89" xr:uid="{00000000-0005-0000-0000-000055000000}"/>
    <cellStyle name="Comma 2 9 3" xfId="90" xr:uid="{00000000-0005-0000-0000-000056000000}"/>
    <cellStyle name="Comma 3" xfId="56" xr:uid="{00000000-0005-0000-0000-000057000000}"/>
    <cellStyle name="Currency" xfId="1" builtinId="4"/>
    <cellStyle name="Currency 10" xfId="92" xr:uid="{00000000-0005-0000-0000-000059000000}"/>
    <cellStyle name="Currency 10 2" xfId="93" xr:uid="{00000000-0005-0000-0000-00005A000000}"/>
    <cellStyle name="Currency 10 3" xfId="94" xr:uid="{00000000-0005-0000-0000-00005B000000}"/>
    <cellStyle name="Currency 11" xfId="91" xr:uid="{00000000-0005-0000-0000-00005C000000}"/>
    <cellStyle name="Currency 16" xfId="95" xr:uid="{00000000-0005-0000-0000-00005D000000}"/>
    <cellStyle name="Currency 16 2" xfId="96" xr:uid="{00000000-0005-0000-0000-00005E000000}"/>
    <cellStyle name="Currency 16 3" xfId="97" xr:uid="{00000000-0005-0000-0000-00005F000000}"/>
    <cellStyle name="Currency 17" xfId="98" xr:uid="{00000000-0005-0000-0000-000060000000}"/>
    <cellStyle name="Currency 17 2" xfId="99" xr:uid="{00000000-0005-0000-0000-000061000000}"/>
    <cellStyle name="Currency 17 3" xfId="100" xr:uid="{00000000-0005-0000-0000-000062000000}"/>
    <cellStyle name="Currency 18" xfId="101" xr:uid="{00000000-0005-0000-0000-000063000000}"/>
    <cellStyle name="Currency 18 2" xfId="102" xr:uid="{00000000-0005-0000-0000-000064000000}"/>
    <cellStyle name="Currency 18 3" xfId="103" xr:uid="{00000000-0005-0000-0000-000065000000}"/>
    <cellStyle name="Currency 19" xfId="104" xr:uid="{00000000-0005-0000-0000-000066000000}"/>
    <cellStyle name="Currency 19 2" xfId="105" xr:uid="{00000000-0005-0000-0000-000067000000}"/>
    <cellStyle name="Currency 19 3" xfId="106" xr:uid="{00000000-0005-0000-0000-000068000000}"/>
    <cellStyle name="Currency 2" xfId="107" xr:uid="{00000000-0005-0000-0000-000069000000}"/>
    <cellStyle name="Currency 2 10" xfId="108" xr:uid="{00000000-0005-0000-0000-00006A000000}"/>
    <cellStyle name="Currency 2 10 2" xfId="109" xr:uid="{00000000-0005-0000-0000-00006B000000}"/>
    <cellStyle name="Currency 2 10 3" xfId="110" xr:uid="{00000000-0005-0000-0000-00006C000000}"/>
    <cellStyle name="Currency 2 11" xfId="111" xr:uid="{00000000-0005-0000-0000-00006D000000}"/>
    <cellStyle name="Currency 2 11 2" xfId="112" xr:uid="{00000000-0005-0000-0000-00006E000000}"/>
    <cellStyle name="Currency 2 11 3" xfId="113" xr:uid="{00000000-0005-0000-0000-00006F000000}"/>
    <cellStyle name="Currency 2 12" xfId="114" xr:uid="{00000000-0005-0000-0000-000070000000}"/>
    <cellStyle name="Currency 2 12 2" xfId="115" xr:uid="{00000000-0005-0000-0000-000071000000}"/>
    <cellStyle name="Currency 2 12 3" xfId="116" xr:uid="{00000000-0005-0000-0000-000072000000}"/>
    <cellStyle name="Currency 2 13" xfId="117" xr:uid="{00000000-0005-0000-0000-000073000000}"/>
    <cellStyle name="Currency 2 13 2" xfId="118" xr:uid="{00000000-0005-0000-0000-000074000000}"/>
    <cellStyle name="Currency 2 13 3" xfId="119" xr:uid="{00000000-0005-0000-0000-000075000000}"/>
    <cellStyle name="Currency 2 14" xfId="120" xr:uid="{00000000-0005-0000-0000-000076000000}"/>
    <cellStyle name="Currency 2 14 2" xfId="121" xr:uid="{00000000-0005-0000-0000-000077000000}"/>
    <cellStyle name="Currency 2 14 3" xfId="122" xr:uid="{00000000-0005-0000-0000-000078000000}"/>
    <cellStyle name="Currency 2 15" xfId="123" xr:uid="{00000000-0005-0000-0000-000079000000}"/>
    <cellStyle name="Currency 2 16" xfId="124" xr:uid="{00000000-0005-0000-0000-00007A000000}"/>
    <cellStyle name="Currency 2 2" xfId="125" xr:uid="{00000000-0005-0000-0000-00007B000000}"/>
    <cellStyle name="Currency 2 2 2" xfId="126" xr:uid="{00000000-0005-0000-0000-00007C000000}"/>
    <cellStyle name="Currency 2 2 3" xfId="127" xr:uid="{00000000-0005-0000-0000-00007D000000}"/>
    <cellStyle name="Currency 2 3" xfId="128" xr:uid="{00000000-0005-0000-0000-00007E000000}"/>
    <cellStyle name="Currency 2 3 2" xfId="129" xr:uid="{00000000-0005-0000-0000-00007F000000}"/>
    <cellStyle name="Currency 2 3 3" xfId="130" xr:uid="{00000000-0005-0000-0000-000080000000}"/>
    <cellStyle name="Currency 2 4" xfId="131" xr:uid="{00000000-0005-0000-0000-000081000000}"/>
    <cellStyle name="Currency 2 4 2" xfId="132" xr:uid="{00000000-0005-0000-0000-000082000000}"/>
    <cellStyle name="Currency 2 4 3" xfId="133" xr:uid="{00000000-0005-0000-0000-000083000000}"/>
    <cellStyle name="Currency 2 5" xfId="134" xr:uid="{00000000-0005-0000-0000-000084000000}"/>
    <cellStyle name="Currency 2 5 2" xfId="135" xr:uid="{00000000-0005-0000-0000-000085000000}"/>
    <cellStyle name="Currency 2 5 3" xfId="136" xr:uid="{00000000-0005-0000-0000-000086000000}"/>
    <cellStyle name="Currency 2 6" xfId="137" xr:uid="{00000000-0005-0000-0000-000087000000}"/>
    <cellStyle name="Currency 2 6 2" xfId="138" xr:uid="{00000000-0005-0000-0000-000088000000}"/>
    <cellStyle name="Currency 2 6 3" xfId="139" xr:uid="{00000000-0005-0000-0000-000089000000}"/>
    <cellStyle name="Currency 2 7" xfId="140" xr:uid="{00000000-0005-0000-0000-00008A000000}"/>
    <cellStyle name="Currency 2 7 2" xfId="141" xr:uid="{00000000-0005-0000-0000-00008B000000}"/>
    <cellStyle name="Currency 2 7 3" xfId="142" xr:uid="{00000000-0005-0000-0000-00008C000000}"/>
    <cellStyle name="Currency 2 8" xfId="143" xr:uid="{00000000-0005-0000-0000-00008D000000}"/>
    <cellStyle name="Currency 2 8 2" xfId="144" xr:uid="{00000000-0005-0000-0000-00008E000000}"/>
    <cellStyle name="Currency 2 8 3" xfId="145" xr:uid="{00000000-0005-0000-0000-00008F000000}"/>
    <cellStyle name="Currency 2 9" xfId="146" xr:uid="{00000000-0005-0000-0000-000090000000}"/>
    <cellStyle name="Currency 2 9 2" xfId="147" xr:uid="{00000000-0005-0000-0000-000091000000}"/>
    <cellStyle name="Currency 2 9 3" xfId="148" xr:uid="{00000000-0005-0000-0000-000092000000}"/>
    <cellStyle name="Currency 20" xfId="149" xr:uid="{00000000-0005-0000-0000-000093000000}"/>
    <cellStyle name="Currency 20 2" xfId="150" xr:uid="{00000000-0005-0000-0000-000094000000}"/>
    <cellStyle name="Currency 20 3" xfId="151" xr:uid="{00000000-0005-0000-0000-000095000000}"/>
    <cellStyle name="Currency 21" xfId="152" xr:uid="{00000000-0005-0000-0000-000096000000}"/>
    <cellStyle name="Currency 21 2" xfId="153" xr:uid="{00000000-0005-0000-0000-000097000000}"/>
    <cellStyle name="Currency 21 3" xfId="154" xr:uid="{00000000-0005-0000-0000-000098000000}"/>
    <cellStyle name="Currency 23" xfId="155" xr:uid="{00000000-0005-0000-0000-000099000000}"/>
    <cellStyle name="Currency 23 2" xfId="156" xr:uid="{00000000-0005-0000-0000-00009A000000}"/>
    <cellStyle name="Currency 23 3" xfId="157" xr:uid="{00000000-0005-0000-0000-00009B000000}"/>
    <cellStyle name="Currency 24" xfId="158" xr:uid="{00000000-0005-0000-0000-00009C000000}"/>
    <cellStyle name="Currency 24 2" xfId="159" xr:uid="{00000000-0005-0000-0000-00009D000000}"/>
    <cellStyle name="Currency 24 3" xfId="160" xr:uid="{00000000-0005-0000-0000-00009E000000}"/>
    <cellStyle name="Currency 25" xfId="161" xr:uid="{00000000-0005-0000-0000-00009F000000}"/>
    <cellStyle name="Currency 25 2" xfId="162" xr:uid="{00000000-0005-0000-0000-0000A0000000}"/>
    <cellStyle name="Currency 25 3" xfId="163" xr:uid="{00000000-0005-0000-0000-0000A1000000}"/>
    <cellStyle name="Currency 26" xfId="164" xr:uid="{00000000-0005-0000-0000-0000A2000000}"/>
    <cellStyle name="Currency 26 2" xfId="165" xr:uid="{00000000-0005-0000-0000-0000A3000000}"/>
    <cellStyle name="Currency 26 3" xfId="166" xr:uid="{00000000-0005-0000-0000-0000A4000000}"/>
    <cellStyle name="Currency 27" xfId="167" xr:uid="{00000000-0005-0000-0000-0000A5000000}"/>
    <cellStyle name="Currency 27 2" xfId="168" xr:uid="{00000000-0005-0000-0000-0000A6000000}"/>
    <cellStyle name="Currency 27 3" xfId="169" xr:uid="{00000000-0005-0000-0000-0000A7000000}"/>
    <cellStyle name="Currency 28" xfId="170" xr:uid="{00000000-0005-0000-0000-0000A8000000}"/>
    <cellStyle name="Currency 28 2" xfId="171" xr:uid="{00000000-0005-0000-0000-0000A9000000}"/>
    <cellStyle name="Currency 28 3" xfId="172" xr:uid="{00000000-0005-0000-0000-0000AA000000}"/>
    <cellStyle name="Currency 29" xfId="173" xr:uid="{00000000-0005-0000-0000-0000AB000000}"/>
    <cellStyle name="Currency 29 2" xfId="174" xr:uid="{00000000-0005-0000-0000-0000AC000000}"/>
    <cellStyle name="Currency 29 3" xfId="175" xr:uid="{00000000-0005-0000-0000-0000AD000000}"/>
    <cellStyle name="Currency 3" xfId="176" xr:uid="{00000000-0005-0000-0000-0000AE000000}"/>
    <cellStyle name="Currency 3 2" xfId="177" xr:uid="{00000000-0005-0000-0000-0000AF000000}"/>
    <cellStyle name="Currency 30" xfId="178" xr:uid="{00000000-0005-0000-0000-0000B0000000}"/>
    <cellStyle name="Currency 30 2" xfId="179" xr:uid="{00000000-0005-0000-0000-0000B1000000}"/>
    <cellStyle name="Currency 30 3" xfId="180" xr:uid="{00000000-0005-0000-0000-0000B2000000}"/>
    <cellStyle name="Currency 31" xfId="181" xr:uid="{00000000-0005-0000-0000-0000B3000000}"/>
    <cellStyle name="Currency 31 2" xfId="182" xr:uid="{00000000-0005-0000-0000-0000B4000000}"/>
    <cellStyle name="Currency 31 3" xfId="183" xr:uid="{00000000-0005-0000-0000-0000B5000000}"/>
    <cellStyle name="Currency 32" xfId="184" xr:uid="{00000000-0005-0000-0000-0000B6000000}"/>
    <cellStyle name="Currency 32 2" xfId="185" xr:uid="{00000000-0005-0000-0000-0000B7000000}"/>
    <cellStyle name="Currency 32 3" xfId="186" xr:uid="{00000000-0005-0000-0000-0000B8000000}"/>
    <cellStyle name="Currency 33" xfId="187" xr:uid="{00000000-0005-0000-0000-0000B9000000}"/>
    <cellStyle name="Currency 33 2" xfId="188" xr:uid="{00000000-0005-0000-0000-0000BA000000}"/>
    <cellStyle name="Currency 33 3" xfId="189" xr:uid="{00000000-0005-0000-0000-0000BB000000}"/>
    <cellStyle name="Currency 34" xfId="190" xr:uid="{00000000-0005-0000-0000-0000BC000000}"/>
    <cellStyle name="Currency 34 2" xfId="191" xr:uid="{00000000-0005-0000-0000-0000BD000000}"/>
    <cellStyle name="Currency 34 3" xfId="192" xr:uid="{00000000-0005-0000-0000-0000BE000000}"/>
    <cellStyle name="Currency 35" xfId="193" xr:uid="{00000000-0005-0000-0000-0000BF000000}"/>
    <cellStyle name="Currency 35 2" xfId="194" xr:uid="{00000000-0005-0000-0000-0000C0000000}"/>
    <cellStyle name="Currency 35 3" xfId="195" xr:uid="{00000000-0005-0000-0000-0000C1000000}"/>
    <cellStyle name="Currency 36" xfId="196" xr:uid="{00000000-0005-0000-0000-0000C2000000}"/>
    <cellStyle name="Currency 36 2" xfId="197" xr:uid="{00000000-0005-0000-0000-0000C3000000}"/>
    <cellStyle name="Currency 36 3" xfId="198" xr:uid="{00000000-0005-0000-0000-0000C4000000}"/>
    <cellStyle name="Currency 37" xfId="199" xr:uid="{00000000-0005-0000-0000-0000C5000000}"/>
    <cellStyle name="Currency 37 2" xfId="200" xr:uid="{00000000-0005-0000-0000-0000C6000000}"/>
    <cellStyle name="Currency 37 3" xfId="201" xr:uid="{00000000-0005-0000-0000-0000C7000000}"/>
    <cellStyle name="Currency 38" xfId="202" xr:uid="{00000000-0005-0000-0000-0000C8000000}"/>
    <cellStyle name="Currency 38 2" xfId="203" xr:uid="{00000000-0005-0000-0000-0000C9000000}"/>
    <cellStyle name="Currency 38 3" xfId="204" xr:uid="{00000000-0005-0000-0000-0000CA000000}"/>
    <cellStyle name="Currency 39" xfId="205" xr:uid="{00000000-0005-0000-0000-0000CB000000}"/>
    <cellStyle name="Currency 39 2" xfId="206" xr:uid="{00000000-0005-0000-0000-0000CC000000}"/>
    <cellStyle name="Currency 39 3" xfId="207" xr:uid="{00000000-0005-0000-0000-0000CD000000}"/>
    <cellStyle name="Currency 4" xfId="208" xr:uid="{00000000-0005-0000-0000-0000CE000000}"/>
    <cellStyle name="Currency 40" xfId="209" xr:uid="{00000000-0005-0000-0000-0000CF000000}"/>
    <cellStyle name="Currency 40 2" xfId="210" xr:uid="{00000000-0005-0000-0000-0000D0000000}"/>
    <cellStyle name="Currency 40 3" xfId="211" xr:uid="{00000000-0005-0000-0000-0000D1000000}"/>
    <cellStyle name="Currency 41" xfId="212" xr:uid="{00000000-0005-0000-0000-0000D2000000}"/>
    <cellStyle name="Currency 41 2" xfId="213" xr:uid="{00000000-0005-0000-0000-0000D3000000}"/>
    <cellStyle name="Currency 41 3" xfId="214" xr:uid="{00000000-0005-0000-0000-0000D4000000}"/>
    <cellStyle name="Currency 42" xfId="215" xr:uid="{00000000-0005-0000-0000-0000D5000000}"/>
    <cellStyle name="Currency 42 2" xfId="216" xr:uid="{00000000-0005-0000-0000-0000D6000000}"/>
    <cellStyle name="Currency 42 3" xfId="217" xr:uid="{00000000-0005-0000-0000-0000D7000000}"/>
    <cellStyle name="Currency 43" xfId="218" xr:uid="{00000000-0005-0000-0000-0000D8000000}"/>
    <cellStyle name="Currency 43 2" xfId="219" xr:uid="{00000000-0005-0000-0000-0000D9000000}"/>
    <cellStyle name="Currency 43 3" xfId="220" xr:uid="{00000000-0005-0000-0000-0000DA000000}"/>
    <cellStyle name="Currency 44" xfId="221" xr:uid="{00000000-0005-0000-0000-0000DB000000}"/>
    <cellStyle name="Currency 44 2" xfId="222" xr:uid="{00000000-0005-0000-0000-0000DC000000}"/>
    <cellStyle name="Currency 44 3" xfId="223" xr:uid="{00000000-0005-0000-0000-0000DD000000}"/>
    <cellStyle name="Currency 45" xfId="224" xr:uid="{00000000-0005-0000-0000-0000DE000000}"/>
    <cellStyle name="Currency 45 2" xfId="225" xr:uid="{00000000-0005-0000-0000-0000DF000000}"/>
    <cellStyle name="Currency 45 3" xfId="226" xr:uid="{00000000-0005-0000-0000-0000E0000000}"/>
    <cellStyle name="Currency 46" xfId="227" xr:uid="{00000000-0005-0000-0000-0000E1000000}"/>
    <cellStyle name="Currency 46 2" xfId="228" xr:uid="{00000000-0005-0000-0000-0000E2000000}"/>
    <cellStyle name="Currency 46 3" xfId="229" xr:uid="{00000000-0005-0000-0000-0000E3000000}"/>
    <cellStyle name="Currency 47" xfId="230" xr:uid="{00000000-0005-0000-0000-0000E4000000}"/>
    <cellStyle name="Currency 47 2" xfId="231" xr:uid="{00000000-0005-0000-0000-0000E5000000}"/>
    <cellStyle name="Currency 47 3" xfId="232" xr:uid="{00000000-0005-0000-0000-0000E6000000}"/>
    <cellStyle name="Currency 48" xfId="233" xr:uid="{00000000-0005-0000-0000-0000E7000000}"/>
    <cellStyle name="Currency 48 2" xfId="234" xr:uid="{00000000-0005-0000-0000-0000E8000000}"/>
    <cellStyle name="Currency 48 3" xfId="235" xr:uid="{00000000-0005-0000-0000-0000E9000000}"/>
    <cellStyle name="Currency 49" xfId="236" xr:uid="{00000000-0005-0000-0000-0000EA000000}"/>
    <cellStyle name="Currency 49 2" xfId="237" xr:uid="{00000000-0005-0000-0000-0000EB000000}"/>
    <cellStyle name="Currency 49 3" xfId="238" xr:uid="{00000000-0005-0000-0000-0000EC000000}"/>
    <cellStyle name="Currency 5" xfId="239" xr:uid="{00000000-0005-0000-0000-0000ED000000}"/>
    <cellStyle name="Currency 5 2" xfId="240" xr:uid="{00000000-0005-0000-0000-0000EE000000}"/>
    <cellStyle name="Currency 5 3" xfId="241" xr:uid="{00000000-0005-0000-0000-0000EF000000}"/>
    <cellStyle name="Currency 50" xfId="242" xr:uid="{00000000-0005-0000-0000-0000F0000000}"/>
    <cellStyle name="Currency 50 2" xfId="243" xr:uid="{00000000-0005-0000-0000-0000F1000000}"/>
    <cellStyle name="Currency 50 3" xfId="244" xr:uid="{00000000-0005-0000-0000-0000F2000000}"/>
    <cellStyle name="Currency 51" xfId="245" xr:uid="{00000000-0005-0000-0000-0000F3000000}"/>
    <cellStyle name="Currency 51 2" xfId="246" xr:uid="{00000000-0005-0000-0000-0000F4000000}"/>
    <cellStyle name="Currency 51 3" xfId="247" xr:uid="{00000000-0005-0000-0000-0000F5000000}"/>
    <cellStyle name="Currency 52" xfId="248" xr:uid="{00000000-0005-0000-0000-0000F6000000}"/>
    <cellStyle name="Currency 52 2" xfId="249" xr:uid="{00000000-0005-0000-0000-0000F7000000}"/>
    <cellStyle name="Currency 52 3" xfId="250" xr:uid="{00000000-0005-0000-0000-0000F8000000}"/>
    <cellStyle name="Currency 53" xfId="251" xr:uid="{00000000-0005-0000-0000-0000F9000000}"/>
    <cellStyle name="Currency 53 2" xfId="252" xr:uid="{00000000-0005-0000-0000-0000FA000000}"/>
    <cellStyle name="Currency 53 3" xfId="253" xr:uid="{00000000-0005-0000-0000-0000FB000000}"/>
    <cellStyle name="Currency 54" xfId="254" xr:uid="{00000000-0005-0000-0000-0000FC000000}"/>
    <cellStyle name="Currency 54 2" xfId="255" xr:uid="{00000000-0005-0000-0000-0000FD000000}"/>
    <cellStyle name="Currency 54 3" xfId="256" xr:uid="{00000000-0005-0000-0000-0000FE000000}"/>
    <cellStyle name="Currency 55" xfId="257" xr:uid="{00000000-0005-0000-0000-0000FF000000}"/>
    <cellStyle name="Currency 55 2" xfId="258" xr:uid="{00000000-0005-0000-0000-000000010000}"/>
    <cellStyle name="Currency 55 3" xfId="259" xr:uid="{00000000-0005-0000-0000-000001010000}"/>
    <cellStyle name="Currency 56" xfId="260" xr:uid="{00000000-0005-0000-0000-000002010000}"/>
    <cellStyle name="Currency 56 2" xfId="261" xr:uid="{00000000-0005-0000-0000-000003010000}"/>
    <cellStyle name="Currency 56 3" xfId="262" xr:uid="{00000000-0005-0000-0000-000004010000}"/>
    <cellStyle name="Currency 57" xfId="263" xr:uid="{00000000-0005-0000-0000-000005010000}"/>
    <cellStyle name="Currency 57 2" xfId="264" xr:uid="{00000000-0005-0000-0000-000006010000}"/>
    <cellStyle name="Currency 57 3" xfId="265" xr:uid="{00000000-0005-0000-0000-000007010000}"/>
    <cellStyle name="Currency 58" xfId="266" xr:uid="{00000000-0005-0000-0000-000008010000}"/>
    <cellStyle name="Currency 58 2" xfId="267" xr:uid="{00000000-0005-0000-0000-000009010000}"/>
    <cellStyle name="Currency 58 3" xfId="268" xr:uid="{00000000-0005-0000-0000-00000A010000}"/>
    <cellStyle name="Currency 59" xfId="269" xr:uid="{00000000-0005-0000-0000-00000B010000}"/>
    <cellStyle name="Currency 59 2" xfId="270" xr:uid="{00000000-0005-0000-0000-00000C010000}"/>
    <cellStyle name="Currency 59 3" xfId="271" xr:uid="{00000000-0005-0000-0000-00000D010000}"/>
    <cellStyle name="Currency 6" xfId="272" xr:uid="{00000000-0005-0000-0000-00000E010000}"/>
    <cellStyle name="Currency 6 2" xfId="273" xr:uid="{00000000-0005-0000-0000-00000F010000}"/>
    <cellStyle name="Currency 60" xfId="274" xr:uid="{00000000-0005-0000-0000-000010010000}"/>
    <cellStyle name="Currency 60 2" xfId="275" xr:uid="{00000000-0005-0000-0000-000011010000}"/>
    <cellStyle name="Currency 60 3" xfId="276" xr:uid="{00000000-0005-0000-0000-000012010000}"/>
    <cellStyle name="Currency 61" xfId="277" xr:uid="{00000000-0005-0000-0000-000013010000}"/>
    <cellStyle name="Currency 61 2" xfId="278" xr:uid="{00000000-0005-0000-0000-000014010000}"/>
    <cellStyle name="Currency 61 3" xfId="279" xr:uid="{00000000-0005-0000-0000-000015010000}"/>
    <cellStyle name="Currency 62" xfId="280" xr:uid="{00000000-0005-0000-0000-000016010000}"/>
    <cellStyle name="Currency 62 2" xfId="281" xr:uid="{00000000-0005-0000-0000-000017010000}"/>
    <cellStyle name="Currency 62 3" xfId="282" xr:uid="{00000000-0005-0000-0000-000018010000}"/>
    <cellStyle name="Currency 63" xfId="283" xr:uid="{00000000-0005-0000-0000-000019010000}"/>
    <cellStyle name="Currency 63 2" xfId="284" xr:uid="{00000000-0005-0000-0000-00001A010000}"/>
    <cellStyle name="Currency 63 3" xfId="285" xr:uid="{00000000-0005-0000-0000-00001B010000}"/>
    <cellStyle name="Currency 64" xfId="286" xr:uid="{00000000-0005-0000-0000-00001C010000}"/>
    <cellStyle name="Currency 64 2" xfId="287" xr:uid="{00000000-0005-0000-0000-00001D010000}"/>
    <cellStyle name="Currency 64 3" xfId="288" xr:uid="{00000000-0005-0000-0000-00001E010000}"/>
    <cellStyle name="Currency 65" xfId="289" xr:uid="{00000000-0005-0000-0000-00001F010000}"/>
    <cellStyle name="Currency 65 2" xfId="290" xr:uid="{00000000-0005-0000-0000-000020010000}"/>
    <cellStyle name="Currency 65 3" xfId="291" xr:uid="{00000000-0005-0000-0000-000021010000}"/>
    <cellStyle name="Currency 66" xfId="292" xr:uid="{00000000-0005-0000-0000-000022010000}"/>
    <cellStyle name="Currency 66 2" xfId="293" xr:uid="{00000000-0005-0000-0000-000023010000}"/>
    <cellStyle name="Currency 66 3" xfId="294" xr:uid="{00000000-0005-0000-0000-000024010000}"/>
    <cellStyle name="Currency 67" xfId="295" xr:uid="{00000000-0005-0000-0000-000025010000}"/>
    <cellStyle name="Currency 67 2" xfId="296" xr:uid="{00000000-0005-0000-0000-000026010000}"/>
    <cellStyle name="Currency 67 3" xfId="297" xr:uid="{00000000-0005-0000-0000-000027010000}"/>
    <cellStyle name="Currency 68" xfId="298" xr:uid="{00000000-0005-0000-0000-000028010000}"/>
    <cellStyle name="Currency 68 2" xfId="299" xr:uid="{00000000-0005-0000-0000-000029010000}"/>
    <cellStyle name="Currency 68 3" xfId="300" xr:uid="{00000000-0005-0000-0000-00002A010000}"/>
    <cellStyle name="Currency 69" xfId="301" xr:uid="{00000000-0005-0000-0000-00002B010000}"/>
    <cellStyle name="Currency 69 2" xfId="302" xr:uid="{00000000-0005-0000-0000-00002C010000}"/>
    <cellStyle name="Currency 69 3" xfId="303" xr:uid="{00000000-0005-0000-0000-00002D010000}"/>
    <cellStyle name="Currency 7" xfId="304" xr:uid="{00000000-0005-0000-0000-00002E010000}"/>
    <cellStyle name="Currency 7 2" xfId="305" xr:uid="{00000000-0005-0000-0000-00002F010000}"/>
    <cellStyle name="Currency 70" xfId="306" xr:uid="{00000000-0005-0000-0000-000030010000}"/>
    <cellStyle name="Currency 70 2" xfId="307" xr:uid="{00000000-0005-0000-0000-000031010000}"/>
    <cellStyle name="Currency 70 3" xfId="308" xr:uid="{00000000-0005-0000-0000-000032010000}"/>
    <cellStyle name="Currency 71" xfId="309" xr:uid="{00000000-0005-0000-0000-000033010000}"/>
    <cellStyle name="Currency 71 2" xfId="310" xr:uid="{00000000-0005-0000-0000-000034010000}"/>
    <cellStyle name="Currency 71 3" xfId="311" xr:uid="{00000000-0005-0000-0000-000035010000}"/>
    <cellStyle name="Currency 72" xfId="312" xr:uid="{00000000-0005-0000-0000-000036010000}"/>
    <cellStyle name="Currency 72 2" xfId="313" xr:uid="{00000000-0005-0000-0000-000037010000}"/>
    <cellStyle name="Currency 72 3" xfId="314" xr:uid="{00000000-0005-0000-0000-000038010000}"/>
    <cellStyle name="Currency 73" xfId="315" xr:uid="{00000000-0005-0000-0000-000039010000}"/>
    <cellStyle name="Currency 73 2" xfId="316" xr:uid="{00000000-0005-0000-0000-00003A010000}"/>
    <cellStyle name="Currency 73 3" xfId="317" xr:uid="{00000000-0005-0000-0000-00003B010000}"/>
    <cellStyle name="Currency 74" xfId="318" xr:uid="{00000000-0005-0000-0000-00003C010000}"/>
    <cellStyle name="Currency 74 2" xfId="319" xr:uid="{00000000-0005-0000-0000-00003D010000}"/>
    <cellStyle name="Currency 74 3" xfId="320" xr:uid="{00000000-0005-0000-0000-00003E010000}"/>
    <cellStyle name="Currency 75" xfId="321" xr:uid="{00000000-0005-0000-0000-00003F010000}"/>
    <cellStyle name="Currency 75 2" xfId="322" xr:uid="{00000000-0005-0000-0000-000040010000}"/>
    <cellStyle name="Currency 75 3" xfId="323" xr:uid="{00000000-0005-0000-0000-000041010000}"/>
    <cellStyle name="Currency 76" xfId="324" xr:uid="{00000000-0005-0000-0000-000042010000}"/>
    <cellStyle name="Currency 76 2" xfId="325" xr:uid="{00000000-0005-0000-0000-000043010000}"/>
    <cellStyle name="Currency 76 3" xfId="326" xr:uid="{00000000-0005-0000-0000-000044010000}"/>
    <cellStyle name="Currency 77" xfId="327" xr:uid="{00000000-0005-0000-0000-000045010000}"/>
    <cellStyle name="Currency 77 2" xfId="328" xr:uid="{00000000-0005-0000-0000-000046010000}"/>
    <cellStyle name="Currency 77 3" xfId="329" xr:uid="{00000000-0005-0000-0000-000047010000}"/>
    <cellStyle name="Currency 78" xfId="330" xr:uid="{00000000-0005-0000-0000-000048010000}"/>
    <cellStyle name="Currency 78 2" xfId="331" xr:uid="{00000000-0005-0000-0000-000049010000}"/>
    <cellStyle name="Currency 78 3" xfId="332" xr:uid="{00000000-0005-0000-0000-00004A010000}"/>
    <cellStyle name="Currency 79" xfId="333" xr:uid="{00000000-0005-0000-0000-00004B010000}"/>
    <cellStyle name="Currency 79 2" xfId="334" xr:uid="{00000000-0005-0000-0000-00004C010000}"/>
    <cellStyle name="Currency 79 3" xfId="335" xr:uid="{00000000-0005-0000-0000-00004D010000}"/>
    <cellStyle name="Currency 8" xfId="336" xr:uid="{00000000-0005-0000-0000-00004E010000}"/>
    <cellStyle name="Currency 8 2" xfId="766" xr:uid="{00000000-0005-0000-0000-00004F010000}"/>
    <cellStyle name="Currency 80" xfId="337" xr:uid="{00000000-0005-0000-0000-000050010000}"/>
    <cellStyle name="Currency 80 2" xfId="338" xr:uid="{00000000-0005-0000-0000-000051010000}"/>
    <cellStyle name="Currency 80 3" xfId="339" xr:uid="{00000000-0005-0000-0000-000052010000}"/>
    <cellStyle name="Currency 81" xfId="340" xr:uid="{00000000-0005-0000-0000-000053010000}"/>
    <cellStyle name="Currency 81 2" xfId="341" xr:uid="{00000000-0005-0000-0000-000054010000}"/>
    <cellStyle name="Currency 81 3" xfId="342" xr:uid="{00000000-0005-0000-0000-000055010000}"/>
    <cellStyle name="Currency 82" xfId="343" xr:uid="{00000000-0005-0000-0000-000056010000}"/>
    <cellStyle name="Currency 82 2" xfId="344" xr:uid="{00000000-0005-0000-0000-000057010000}"/>
    <cellStyle name="Currency 82 3" xfId="345" xr:uid="{00000000-0005-0000-0000-000058010000}"/>
    <cellStyle name="Currency 83" xfId="346" xr:uid="{00000000-0005-0000-0000-000059010000}"/>
    <cellStyle name="Currency 83 2" xfId="347" xr:uid="{00000000-0005-0000-0000-00005A010000}"/>
    <cellStyle name="Currency 83 3" xfId="348" xr:uid="{00000000-0005-0000-0000-00005B010000}"/>
    <cellStyle name="Currency 84" xfId="349" xr:uid="{00000000-0005-0000-0000-00005C010000}"/>
    <cellStyle name="Currency 84 2" xfId="350" xr:uid="{00000000-0005-0000-0000-00005D010000}"/>
    <cellStyle name="Currency 84 3" xfId="351" xr:uid="{00000000-0005-0000-0000-00005E010000}"/>
    <cellStyle name="Currency 85" xfId="352" xr:uid="{00000000-0005-0000-0000-00005F010000}"/>
    <cellStyle name="Currency 85 2" xfId="353" xr:uid="{00000000-0005-0000-0000-000060010000}"/>
    <cellStyle name="Currency 85 3" xfId="354" xr:uid="{00000000-0005-0000-0000-000061010000}"/>
    <cellStyle name="Currency 86" xfId="355" xr:uid="{00000000-0005-0000-0000-000062010000}"/>
    <cellStyle name="Currency 86 2" xfId="356" xr:uid="{00000000-0005-0000-0000-000063010000}"/>
    <cellStyle name="Currency 86 3" xfId="357" xr:uid="{00000000-0005-0000-0000-000064010000}"/>
    <cellStyle name="Currency 87" xfId="358" xr:uid="{00000000-0005-0000-0000-000065010000}"/>
    <cellStyle name="Currency 87 2" xfId="359" xr:uid="{00000000-0005-0000-0000-000066010000}"/>
    <cellStyle name="Currency 87 3" xfId="360" xr:uid="{00000000-0005-0000-0000-000067010000}"/>
    <cellStyle name="Currency 88" xfId="361" xr:uid="{00000000-0005-0000-0000-000068010000}"/>
    <cellStyle name="Currency 88 2" xfId="362" xr:uid="{00000000-0005-0000-0000-000069010000}"/>
    <cellStyle name="Currency 88 3" xfId="363" xr:uid="{00000000-0005-0000-0000-00006A010000}"/>
    <cellStyle name="Currency 89" xfId="364" xr:uid="{00000000-0005-0000-0000-00006B010000}"/>
    <cellStyle name="Currency 89 2" xfId="365" xr:uid="{00000000-0005-0000-0000-00006C010000}"/>
    <cellStyle name="Currency 89 3" xfId="366" xr:uid="{00000000-0005-0000-0000-00006D010000}"/>
    <cellStyle name="Currency 9" xfId="765" xr:uid="{00000000-0005-0000-0000-00006E010000}"/>
    <cellStyle name="Currency 9 2" xfId="993" xr:uid="{00000000-0005-0000-0000-00006F010000}"/>
    <cellStyle name="Currency 90" xfId="367" xr:uid="{00000000-0005-0000-0000-000070010000}"/>
    <cellStyle name="Currency 90 2" xfId="368" xr:uid="{00000000-0005-0000-0000-000071010000}"/>
    <cellStyle name="Currency 90 3" xfId="369" xr:uid="{00000000-0005-0000-0000-000072010000}"/>
    <cellStyle name="Currency 91" xfId="370" xr:uid="{00000000-0005-0000-0000-000073010000}"/>
    <cellStyle name="Currency 91 2" xfId="371" xr:uid="{00000000-0005-0000-0000-000074010000}"/>
    <cellStyle name="Currency 91 3" xfId="372" xr:uid="{00000000-0005-0000-0000-000075010000}"/>
    <cellStyle name="Currency 92" xfId="373" xr:uid="{00000000-0005-0000-0000-000076010000}"/>
    <cellStyle name="Currency 92 2" xfId="374" xr:uid="{00000000-0005-0000-0000-000077010000}"/>
    <cellStyle name="Currency 92 3" xfId="375" xr:uid="{00000000-0005-0000-0000-000078010000}"/>
    <cellStyle name="Explanatory Text 2" xfId="376" xr:uid="{00000000-0005-0000-0000-000079010000}"/>
    <cellStyle name="Good" xfId="997" builtinId="26"/>
    <cellStyle name="Good 2" xfId="377" xr:uid="{00000000-0005-0000-0000-00007B010000}"/>
    <cellStyle name="Heading 1 2" xfId="378" xr:uid="{00000000-0005-0000-0000-00007C010000}"/>
    <cellStyle name="Heading 2 2" xfId="379" xr:uid="{00000000-0005-0000-0000-00007D010000}"/>
    <cellStyle name="Heading 3 2" xfId="380" xr:uid="{00000000-0005-0000-0000-00007E010000}"/>
    <cellStyle name="Heading 4 2" xfId="381" xr:uid="{00000000-0005-0000-0000-00007F010000}"/>
    <cellStyle name="Hyperlink" xfId="3" builtinId="8"/>
    <cellStyle name="Input 2" xfId="382" xr:uid="{00000000-0005-0000-0000-000081010000}"/>
    <cellStyle name="Linked Cell 2" xfId="383" xr:uid="{00000000-0005-0000-0000-000082010000}"/>
    <cellStyle name="Neutral" xfId="999" builtinId="28"/>
    <cellStyle name="Neutral 2" xfId="384" xr:uid="{00000000-0005-0000-0000-000084010000}"/>
    <cellStyle name="Normal" xfId="0" builtinId="0"/>
    <cellStyle name="Normal 10" xfId="385" xr:uid="{00000000-0005-0000-0000-000086010000}"/>
    <cellStyle name="Normal 10 2" xfId="386" xr:uid="{00000000-0005-0000-0000-000087010000}"/>
    <cellStyle name="Normal 10 3" xfId="387" xr:uid="{00000000-0005-0000-0000-000088010000}"/>
    <cellStyle name="Normal 11" xfId="388" xr:uid="{00000000-0005-0000-0000-000089010000}"/>
    <cellStyle name="Normal 11 2" xfId="389" xr:uid="{00000000-0005-0000-0000-00008A010000}"/>
    <cellStyle name="Normal 11 2 2" xfId="768" xr:uid="{00000000-0005-0000-0000-00008B010000}"/>
    <cellStyle name="Normal 11 3" xfId="390" xr:uid="{00000000-0005-0000-0000-00008C010000}"/>
    <cellStyle name="Normal 11 3 2" xfId="769" xr:uid="{00000000-0005-0000-0000-00008D010000}"/>
    <cellStyle name="Normal 11 4" xfId="767" xr:uid="{00000000-0005-0000-0000-00008E010000}"/>
    <cellStyle name="Normal 12" xfId="391" xr:uid="{00000000-0005-0000-0000-00008F010000}"/>
    <cellStyle name="Normal 12 2" xfId="392" xr:uid="{00000000-0005-0000-0000-000090010000}"/>
    <cellStyle name="Normal 12 2 2" xfId="771" xr:uid="{00000000-0005-0000-0000-000091010000}"/>
    <cellStyle name="Normal 12 3" xfId="393" xr:uid="{00000000-0005-0000-0000-000092010000}"/>
    <cellStyle name="Normal 12 3 2" xfId="772" xr:uid="{00000000-0005-0000-0000-000093010000}"/>
    <cellStyle name="Normal 12 4" xfId="770" xr:uid="{00000000-0005-0000-0000-000094010000}"/>
    <cellStyle name="Normal 13" xfId="394" xr:uid="{00000000-0005-0000-0000-000095010000}"/>
    <cellStyle name="Normal 13 2" xfId="395" xr:uid="{00000000-0005-0000-0000-000096010000}"/>
    <cellStyle name="Normal 13 2 2" xfId="774" xr:uid="{00000000-0005-0000-0000-000097010000}"/>
    <cellStyle name="Normal 13 3" xfId="396" xr:uid="{00000000-0005-0000-0000-000098010000}"/>
    <cellStyle name="Normal 13 3 2" xfId="775" xr:uid="{00000000-0005-0000-0000-000099010000}"/>
    <cellStyle name="Normal 13 4" xfId="773" xr:uid="{00000000-0005-0000-0000-00009A010000}"/>
    <cellStyle name="Normal 14" xfId="397" xr:uid="{00000000-0005-0000-0000-00009B010000}"/>
    <cellStyle name="Normal 14 2" xfId="398" xr:uid="{00000000-0005-0000-0000-00009C010000}"/>
    <cellStyle name="Normal 14 2 2" xfId="777" xr:uid="{00000000-0005-0000-0000-00009D010000}"/>
    <cellStyle name="Normal 14 3" xfId="399" xr:uid="{00000000-0005-0000-0000-00009E010000}"/>
    <cellStyle name="Normal 14 3 2" xfId="778" xr:uid="{00000000-0005-0000-0000-00009F010000}"/>
    <cellStyle name="Normal 14 4" xfId="776" xr:uid="{00000000-0005-0000-0000-0000A0010000}"/>
    <cellStyle name="Normal 15" xfId="400" xr:uid="{00000000-0005-0000-0000-0000A1010000}"/>
    <cellStyle name="Normal 15 2" xfId="401" xr:uid="{00000000-0005-0000-0000-0000A2010000}"/>
    <cellStyle name="Normal 15 2 2" xfId="780" xr:uid="{00000000-0005-0000-0000-0000A3010000}"/>
    <cellStyle name="Normal 15 3" xfId="402" xr:uid="{00000000-0005-0000-0000-0000A4010000}"/>
    <cellStyle name="Normal 15 3 2" xfId="781" xr:uid="{00000000-0005-0000-0000-0000A5010000}"/>
    <cellStyle name="Normal 15 4" xfId="779" xr:uid="{00000000-0005-0000-0000-0000A6010000}"/>
    <cellStyle name="Normal 16" xfId="403" xr:uid="{00000000-0005-0000-0000-0000A7010000}"/>
    <cellStyle name="Normal 16 2" xfId="404" xr:uid="{00000000-0005-0000-0000-0000A8010000}"/>
    <cellStyle name="Normal 16 2 2" xfId="783" xr:uid="{00000000-0005-0000-0000-0000A9010000}"/>
    <cellStyle name="Normal 16 3" xfId="405" xr:uid="{00000000-0005-0000-0000-0000AA010000}"/>
    <cellStyle name="Normal 16 3 2" xfId="784" xr:uid="{00000000-0005-0000-0000-0000AB010000}"/>
    <cellStyle name="Normal 16 4" xfId="782" xr:uid="{00000000-0005-0000-0000-0000AC010000}"/>
    <cellStyle name="Normal 18" xfId="406" xr:uid="{00000000-0005-0000-0000-0000AD010000}"/>
    <cellStyle name="Normal 18 2" xfId="407" xr:uid="{00000000-0005-0000-0000-0000AE010000}"/>
    <cellStyle name="Normal 18 2 2" xfId="786" xr:uid="{00000000-0005-0000-0000-0000AF010000}"/>
    <cellStyle name="Normal 18 3" xfId="408" xr:uid="{00000000-0005-0000-0000-0000B0010000}"/>
    <cellStyle name="Normal 18 3 2" xfId="787" xr:uid="{00000000-0005-0000-0000-0000B1010000}"/>
    <cellStyle name="Normal 18 4" xfId="785" xr:uid="{00000000-0005-0000-0000-0000B2010000}"/>
    <cellStyle name="Normal 19" xfId="409" xr:uid="{00000000-0005-0000-0000-0000B3010000}"/>
    <cellStyle name="Normal 19 2" xfId="410" xr:uid="{00000000-0005-0000-0000-0000B4010000}"/>
    <cellStyle name="Normal 19 2 2" xfId="789" xr:uid="{00000000-0005-0000-0000-0000B5010000}"/>
    <cellStyle name="Normal 19 3" xfId="411" xr:uid="{00000000-0005-0000-0000-0000B6010000}"/>
    <cellStyle name="Normal 19 3 2" xfId="790" xr:uid="{00000000-0005-0000-0000-0000B7010000}"/>
    <cellStyle name="Normal 19 4" xfId="788" xr:uid="{00000000-0005-0000-0000-0000B8010000}"/>
    <cellStyle name="Normal 2" xfId="412" xr:uid="{00000000-0005-0000-0000-0000B9010000}"/>
    <cellStyle name="Normal 2 10" xfId="413" xr:uid="{00000000-0005-0000-0000-0000BA010000}"/>
    <cellStyle name="Normal 2 10 2" xfId="414" xr:uid="{00000000-0005-0000-0000-0000BB010000}"/>
    <cellStyle name="Normal 2 10 3" xfId="415" xr:uid="{00000000-0005-0000-0000-0000BC010000}"/>
    <cellStyle name="Normal 2 11" xfId="416" xr:uid="{00000000-0005-0000-0000-0000BD010000}"/>
    <cellStyle name="Normal 2 11 2" xfId="417" xr:uid="{00000000-0005-0000-0000-0000BE010000}"/>
    <cellStyle name="Normal 2 11 3" xfId="418" xr:uid="{00000000-0005-0000-0000-0000BF010000}"/>
    <cellStyle name="Normal 2 12" xfId="419" xr:uid="{00000000-0005-0000-0000-0000C0010000}"/>
    <cellStyle name="Normal 2 12 2" xfId="420" xr:uid="{00000000-0005-0000-0000-0000C1010000}"/>
    <cellStyle name="Normal 2 12 3" xfId="421" xr:uid="{00000000-0005-0000-0000-0000C2010000}"/>
    <cellStyle name="Normal 2 13" xfId="422" xr:uid="{00000000-0005-0000-0000-0000C3010000}"/>
    <cellStyle name="Normal 2 13 2" xfId="423" xr:uid="{00000000-0005-0000-0000-0000C4010000}"/>
    <cellStyle name="Normal 2 13 3" xfId="424" xr:uid="{00000000-0005-0000-0000-0000C5010000}"/>
    <cellStyle name="Normal 2 14" xfId="425" xr:uid="{00000000-0005-0000-0000-0000C6010000}"/>
    <cellStyle name="Normal 2 14 2" xfId="426" xr:uid="{00000000-0005-0000-0000-0000C7010000}"/>
    <cellStyle name="Normal 2 14 3" xfId="427" xr:uid="{00000000-0005-0000-0000-0000C8010000}"/>
    <cellStyle name="Normal 2 2" xfId="428" xr:uid="{00000000-0005-0000-0000-0000C9010000}"/>
    <cellStyle name="Normal 2 2 2" xfId="429" xr:uid="{00000000-0005-0000-0000-0000CA010000}"/>
    <cellStyle name="Normal 2 2 3" xfId="430" xr:uid="{00000000-0005-0000-0000-0000CB010000}"/>
    <cellStyle name="Normal 2 3" xfId="431" xr:uid="{00000000-0005-0000-0000-0000CC010000}"/>
    <cellStyle name="Normal 2 3 2" xfId="432" xr:uid="{00000000-0005-0000-0000-0000CD010000}"/>
    <cellStyle name="Normal 2 3 3" xfId="433" xr:uid="{00000000-0005-0000-0000-0000CE010000}"/>
    <cellStyle name="Normal 2 4" xfId="434" xr:uid="{00000000-0005-0000-0000-0000CF010000}"/>
    <cellStyle name="Normal 2 4 2" xfId="435" xr:uid="{00000000-0005-0000-0000-0000D0010000}"/>
    <cellStyle name="Normal 2 4 3" xfId="436" xr:uid="{00000000-0005-0000-0000-0000D1010000}"/>
    <cellStyle name="Normal 2 5" xfId="437" xr:uid="{00000000-0005-0000-0000-0000D2010000}"/>
    <cellStyle name="Normal 2 5 2" xfId="438" xr:uid="{00000000-0005-0000-0000-0000D3010000}"/>
    <cellStyle name="Normal 2 5 3" xfId="439" xr:uid="{00000000-0005-0000-0000-0000D4010000}"/>
    <cellStyle name="Normal 2 6" xfId="440" xr:uid="{00000000-0005-0000-0000-0000D5010000}"/>
    <cellStyle name="Normal 2 6 2" xfId="441" xr:uid="{00000000-0005-0000-0000-0000D6010000}"/>
    <cellStyle name="Normal 2 6 3" xfId="442" xr:uid="{00000000-0005-0000-0000-0000D7010000}"/>
    <cellStyle name="Normal 2 7" xfId="443" xr:uid="{00000000-0005-0000-0000-0000D8010000}"/>
    <cellStyle name="Normal 2 7 2" xfId="444" xr:uid="{00000000-0005-0000-0000-0000D9010000}"/>
    <cellStyle name="Normal 2 7 3" xfId="445" xr:uid="{00000000-0005-0000-0000-0000DA010000}"/>
    <cellStyle name="Normal 2 8" xfId="446" xr:uid="{00000000-0005-0000-0000-0000DB010000}"/>
    <cellStyle name="Normal 2 8 2" xfId="447" xr:uid="{00000000-0005-0000-0000-0000DC010000}"/>
    <cellStyle name="Normal 2 8 3" xfId="448" xr:uid="{00000000-0005-0000-0000-0000DD010000}"/>
    <cellStyle name="Normal 2 9" xfId="449" xr:uid="{00000000-0005-0000-0000-0000DE010000}"/>
    <cellStyle name="Normal 2 9 2" xfId="450" xr:uid="{00000000-0005-0000-0000-0000DF010000}"/>
    <cellStyle name="Normal 2 9 3" xfId="451" xr:uid="{00000000-0005-0000-0000-0000E0010000}"/>
    <cellStyle name="Normal 20" xfId="452" xr:uid="{00000000-0005-0000-0000-0000E1010000}"/>
    <cellStyle name="Normal 20 2" xfId="453" xr:uid="{00000000-0005-0000-0000-0000E2010000}"/>
    <cellStyle name="Normal 20 2 2" xfId="792" xr:uid="{00000000-0005-0000-0000-0000E3010000}"/>
    <cellStyle name="Normal 20 3" xfId="454" xr:uid="{00000000-0005-0000-0000-0000E4010000}"/>
    <cellStyle name="Normal 20 3 2" xfId="793" xr:uid="{00000000-0005-0000-0000-0000E5010000}"/>
    <cellStyle name="Normal 20 4" xfId="791" xr:uid="{00000000-0005-0000-0000-0000E6010000}"/>
    <cellStyle name="Normal 21" xfId="455" xr:uid="{00000000-0005-0000-0000-0000E7010000}"/>
    <cellStyle name="Normal 21 2" xfId="456" xr:uid="{00000000-0005-0000-0000-0000E8010000}"/>
    <cellStyle name="Normal 21 2 2" xfId="795" xr:uid="{00000000-0005-0000-0000-0000E9010000}"/>
    <cellStyle name="Normal 21 3" xfId="457" xr:uid="{00000000-0005-0000-0000-0000EA010000}"/>
    <cellStyle name="Normal 21 3 2" xfId="796" xr:uid="{00000000-0005-0000-0000-0000EB010000}"/>
    <cellStyle name="Normal 21 4" xfId="794" xr:uid="{00000000-0005-0000-0000-0000EC010000}"/>
    <cellStyle name="Normal 22" xfId="458" xr:uid="{00000000-0005-0000-0000-0000ED010000}"/>
    <cellStyle name="Normal 22 2" xfId="459" xr:uid="{00000000-0005-0000-0000-0000EE010000}"/>
    <cellStyle name="Normal 22 2 2" xfId="798" xr:uid="{00000000-0005-0000-0000-0000EF010000}"/>
    <cellStyle name="Normal 22 3" xfId="460" xr:uid="{00000000-0005-0000-0000-0000F0010000}"/>
    <cellStyle name="Normal 22 3 2" xfId="799" xr:uid="{00000000-0005-0000-0000-0000F1010000}"/>
    <cellStyle name="Normal 22 4" xfId="797" xr:uid="{00000000-0005-0000-0000-0000F2010000}"/>
    <cellStyle name="Normal 23" xfId="461" xr:uid="{00000000-0005-0000-0000-0000F3010000}"/>
    <cellStyle name="Normal 23 2" xfId="462" xr:uid="{00000000-0005-0000-0000-0000F4010000}"/>
    <cellStyle name="Normal 23 2 2" xfId="801" xr:uid="{00000000-0005-0000-0000-0000F5010000}"/>
    <cellStyle name="Normal 23 3" xfId="463" xr:uid="{00000000-0005-0000-0000-0000F6010000}"/>
    <cellStyle name="Normal 23 3 2" xfId="802" xr:uid="{00000000-0005-0000-0000-0000F7010000}"/>
    <cellStyle name="Normal 23 4" xfId="800" xr:uid="{00000000-0005-0000-0000-0000F8010000}"/>
    <cellStyle name="Normal 24" xfId="464" xr:uid="{00000000-0005-0000-0000-0000F9010000}"/>
    <cellStyle name="Normal 24 2" xfId="465" xr:uid="{00000000-0005-0000-0000-0000FA010000}"/>
    <cellStyle name="Normal 24 2 2" xfId="804" xr:uid="{00000000-0005-0000-0000-0000FB010000}"/>
    <cellStyle name="Normal 24 3" xfId="466" xr:uid="{00000000-0005-0000-0000-0000FC010000}"/>
    <cellStyle name="Normal 24 3 2" xfId="805" xr:uid="{00000000-0005-0000-0000-0000FD010000}"/>
    <cellStyle name="Normal 24 4" xfId="803" xr:uid="{00000000-0005-0000-0000-0000FE010000}"/>
    <cellStyle name="Normal 25" xfId="467" xr:uid="{00000000-0005-0000-0000-0000FF010000}"/>
    <cellStyle name="Normal 25 2" xfId="468" xr:uid="{00000000-0005-0000-0000-000000020000}"/>
    <cellStyle name="Normal 25 2 2" xfId="807" xr:uid="{00000000-0005-0000-0000-000001020000}"/>
    <cellStyle name="Normal 25 3" xfId="469" xr:uid="{00000000-0005-0000-0000-000002020000}"/>
    <cellStyle name="Normal 25 3 2" xfId="808" xr:uid="{00000000-0005-0000-0000-000003020000}"/>
    <cellStyle name="Normal 25 4" xfId="806" xr:uid="{00000000-0005-0000-0000-000004020000}"/>
    <cellStyle name="Normal 26" xfId="470" xr:uid="{00000000-0005-0000-0000-000005020000}"/>
    <cellStyle name="Normal 26 2" xfId="471" xr:uid="{00000000-0005-0000-0000-000006020000}"/>
    <cellStyle name="Normal 26 2 2" xfId="810" xr:uid="{00000000-0005-0000-0000-000007020000}"/>
    <cellStyle name="Normal 26 3" xfId="472" xr:uid="{00000000-0005-0000-0000-000008020000}"/>
    <cellStyle name="Normal 26 3 2" xfId="811" xr:uid="{00000000-0005-0000-0000-000009020000}"/>
    <cellStyle name="Normal 26 4" xfId="809" xr:uid="{00000000-0005-0000-0000-00000A020000}"/>
    <cellStyle name="Normal 27" xfId="473" xr:uid="{00000000-0005-0000-0000-00000B020000}"/>
    <cellStyle name="Normal 27 2" xfId="474" xr:uid="{00000000-0005-0000-0000-00000C020000}"/>
    <cellStyle name="Normal 27 2 2" xfId="813" xr:uid="{00000000-0005-0000-0000-00000D020000}"/>
    <cellStyle name="Normal 27 3" xfId="475" xr:uid="{00000000-0005-0000-0000-00000E020000}"/>
    <cellStyle name="Normal 27 3 2" xfId="814" xr:uid="{00000000-0005-0000-0000-00000F020000}"/>
    <cellStyle name="Normal 27 4" xfId="812" xr:uid="{00000000-0005-0000-0000-000010020000}"/>
    <cellStyle name="Normal 28" xfId="476" xr:uid="{00000000-0005-0000-0000-000011020000}"/>
    <cellStyle name="Normal 28 2" xfId="477" xr:uid="{00000000-0005-0000-0000-000012020000}"/>
    <cellStyle name="Normal 28 2 2" xfId="816" xr:uid="{00000000-0005-0000-0000-000013020000}"/>
    <cellStyle name="Normal 28 3" xfId="478" xr:uid="{00000000-0005-0000-0000-000014020000}"/>
    <cellStyle name="Normal 28 3 2" xfId="817" xr:uid="{00000000-0005-0000-0000-000015020000}"/>
    <cellStyle name="Normal 28 4" xfId="815" xr:uid="{00000000-0005-0000-0000-000016020000}"/>
    <cellStyle name="Normal 29" xfId="479" xr:uid="{00000000-0005-0000-0000-000017020000}"/>
    <cellStyle name="Normal 29 2" xfId="480" xr:uid="{00000000-0005-0000-0000-000018020000}"/>
    <cellStyle name="Normal 29 2 2" xfId="819" xr:uid="{00000000-0005-0000-0000-000019020000}"/>
    <cellStyle name="Normal 29 3" xfId="481" xr:uid="{00000000-0005-0000-0000-00001A020000}"/>
    <cellStyle name="Normal 29 3 2" xfId="820" xr:uid="{00000000-0005-0000-0000-00001B020000}"/>
    <cellStyle name="Normal 29 4" xfId="818" xr:uid="{00000000-0005-0000-0000-00001C020000}"/>
    <cellStyle name="Normal 3" xfId="764" xr:uid="{00000000-0005-0000-0000-00001D020000}"/>
    <cellStyle name="Normal 3 2" xfId="482" xr:uid="{00000000-0005-0000-0000-00001E020000}"/>
    <cellStyle name="Normal 3 2 2" xfId="483" xr:uid="{00000000-0005-0000-0000-00001F020000}"/>
    <cellStyle name="Normal 3 2 3" xfId="484" xr:uid="{00000000-0005-0000-0000-000020020000}"/>
    <cellStyle name="Normal 3 3" xfId="485" xr:uid="{00000000-0005-0000-0000-000021020000}"/>
    <cellStyle name="Normal 3 3 2" xfId="486" xr:uid="{00000000-0005-0000-0000-000022020000}"/>
    <cellStyle name="Normal 3 3 3" xfId="487" xr:uid="{00000000-0005-0000-0000-000023020000}"/>
    <cellStyle name="Normal 3 4" xfId="488" xr:uid="{00000000-0005-0000-0000-000024020000}"/>
    <cellStyle name="Normal 3 4 2" xfId="489" xr:uid="{00000000-0005-0000-0000-000025020000}"/>
    <cellStyle name="Normal 3 4 3" xfId="490" xr:uid="{00000000-0005-0000-0000-000026020000}"/>
    <cellStyle name="Normal 3 5" xfId="992" xr:uid="{00000000-0005-0000-0000-000027020000}"/>
    <cellStyle name="Normal 30" xfId="491" xr:uid="{00000000-0005-0000-0000-000028020000}"/>
    <cellStyle name="Normal 30 2" xfId="492" xr:uid="{00000000-0005-0000-0000-000029020000}"/>
    <cellStyle name="Normal 30 2 2" xfId="822" xr:uid="{00000000-0005-0000-0000-00002A020000}"/>
    <cellStyle name="Normal 30 3" xfId="493" xr:uid="{00000000-0005-0000-0000-00002B020000}"/>
    <cellStyle name="Normal 30 3 2" xfId="823" xr:uid="{00000000-0005-0000-0000-00002C020000}"/>
    <cellStyle name="Normal 30 4" xfId="821" xr:uid="{00000000-0005-0000-0000-00002D020000}"/>
    <cellStyle name="Normal 31" xfId="494" xr:uid="{00000000-0005-0000-0000-00002E020000}"/>
    <cellStyle name="Normal 31 2" xfId="495" xr:uid="{00000000-0005-0000-0000-00002F020000}"/>
    <cellStyle name="Normal 31 2 2" xfId="825" xr:uid="{00000000-0005-0000-0000-000030020000}"/>
    <cellStyle name="Normal 31 3" xfId="496" xr:uid="{00000000-0005-0000-0000-000031020000}"/>
    <cellStyle name="Normal 31 3 2" xfId="826" xr:uid="{00000000-0005-0000-0000-000032020000}"/>
    <cellStyle name="Normal 31 4" xfId="824" xr:uid="{00000000-0005-0000-0000-000033020000}"/>
    <cellStyle name="Normal 32" xfId="497" xr:uid="{00000000-0005-0000-0000-000034020000}"/>
    <cellStyle name="Normal 32 2" xfId="498" xr:uid="{00000000-0005-0000-0000-000035020000}"/>
    <cellStyle name="Normal 32 2 2" xfId="828" xr:uid="{00000000-0005-0000-0000-000036020000}"/>
    <cellStyle name="Normal 32 3" xfId="499" xr:uid="{00000000-0005-0000-0000-000037020000}"/>
    <cellStyle name="Normal 32 3 2" xfId="829" xr:uid="{00000000-0005-0000-0000-000038020000}"/>
    <cellStyle name="Normal 32 4" xfId="827" xr:uid="{00000000-0005-0000-0000-000039020000}"/>
    <cellStyle name="Normal 33" xfId="500" xr:uid="{00000000-0005-0000-0000-00003A020000}"/>
    <cellStyle name="Normal 33 2" xfId="501" xr:uid="{00000000-0005-0000-0000-00003B020000}"/>
    <cellStyle name="Normal 33 2 2" xfId="831" xr:uid="{00000000-0005-0000-0000-00003C020000}"/>
    <cellStyle name="Normal 33 3" xfId="502" xr:uid="{00000000-0005-0000-0000-00003D020000}"/>
    <cellStyle name="Normal 33 3 2" xfId="832" xr:uid="{00000000-0005-0000-0000-00003E020000}"/>
    <cellStyle name="Normal 33 4" xfId="830" xr:uid="{00000000-0005-0000-0000-00003F020000}"/>
    <cellStyle name="Normal 34" xfId="503" xr:uid="{00000000-0005-0000-0000-000040020000}"/>
    <cellStyle name="Normal 34 2" xfId="504" xr:uid="{00000000-0005-0000-0000-000041020000}"/>
    <cellStyle name="Normal 34 2 2" xfId="834" xr:uid="{00000000-0005-0000-0000-000042020000}"/>
    <cellStyle name="Normal 34 3" xfId="505" xr:uid="{00000000-0005-0000-0000-000043020000}"/>
    <cellStyle name="Normal 34 3 2" xfId="835" xr:uid="{00000000-0005-0000-0000-000044020000}"/>
    <cellStyle name="Normal 34 4" xfId="833" xr:uid="{00000000-0005-0000-0000-000045020000}"/>
    <cellStyle name="Normal 35" xfId="506" xr:uid="{00000000-0005-0000-0000-000046020000}"/>
    <cellStyle name="Normal 35 2" xfId="507" xr:uid="{00000000-0005-0000-0000-000047020000}"/>
    <cellStyle name="Normal 35 2 2" xfId="837" xr:uid="{00000000-0005-0000-0000-000048020000}"/>
    <cellStyle name="Normal 35 3" xfId="508" xr:uid="{00000000-0005-0000-0000-000049020000}"/>
    <cellStyle name="Normal 35 3 2" xfId="838" xr:uid="{00000000-0005-0000-0000-00004A020000}"/>
    <cellStyle name="Normal 35 4" xfId="836" xr:uid="{00000000-0005-0000-0000-00004B020000}"/>
    <cellStyle name="Normal 36" xfId="509" xr:uid="{00000000-0005-0000-0000-00004C020000}"/>
    <cellStyle name="Normal 36 2" xfId="510" xr:uid="{00000000-0005-0000-0000-00004D020000}"/>
    <cellStyle name="Normal 36 2 2" xfId="840" xr:uid="{00000000-0005-0000-0000-00004E020000}"/>
    <cellStyle name="Normal 36 3" xfId="511" xr:uid="{00000000-0005-0000-0000-00004F020000}"/>
    <cellStyle name="Normal 36 3 2" xfId="841" xr:uid="{00000000-0005-0000-0000-000050020000}"/>
    <cellStyle name="Normal 36 4" xfId="839" xr:uid="{00000000-0005-0000-0000-000051020000}"/>
    <cellStyle name="Normal 37" xfId="512" xr:uid="{00000000-0005-0000-0000-000052020000}"/>
    <cellStyle name="Normal 37 2" xfId="513" xr:uid="{00000000-0005-0000-0000-000053020000}"/>
    <cellStyle name="Normal 37 2 2" xfId="843" xr:uid="{00000000-0005-0000-0000-000054020000}"/>
    <cellStyle name="Normal 37 3" xfId="514" xr:uid="{00000000-0005-0000-0000-000055020000}"/>
    <cellStyle name="Normal 37 3 2" xfId="844" xr:uid="{00000000-0005-0000-0000-000056020000}"/>
    <cellStyle name="Normal 37 4" xfId="842" xr:uid="{00000000-0005-0000-0000-000057020000}"/>
    <cellStyle name="Normal 38" xfId="515" xr:uid="{00000000-0005-0000-0000-000058020000}"/>
    <cellStyle name="Normal 38 2" xfId="516" xr:uid="{00000000-0005-0000-0000-000059020000}"/>
    <cellStyle name="Normal 38 2 2" xfId="846" xr:uid="{00000000-0005-0000-0000-00005A020000}"/>
    <cellStyle name="Normal 38 3" xfId="517" xr:uid="{00000000-0005-0000-0000-00005B020000}"/>
    <cellStyle name="Normal 38 3 2" xfId="847" xr:uid="{00000000-0005-0000-0000-00005C020000}"/>
    <cellStyle name="Normal 38 4" xfId="845" xr:uid="{00000000-0005-0000-0000-00005D020000}"/>
    <cellStyle name="Normal 39" xfId="518" xr:uid="{00000000-0005-0000-0000-00005E020000}"/>
    <cellStyle name="Normal 39 2" xfId="519" xr:uid="{00000000-0005-0000-0000-00005F020000}"/>
    <cellStyle name="Normal 39 2 2" xfId="849" xr:uid="{00000000-0005-0000-0000-000060020000}"/>
    <cellStyle name="Normal 39 3" xfId="520" xr:uid="{00000000-0005-0000-0000-000061020000}"/>
    <cellStyle name="Normal 39 3 2" xfId="850" xr:uid="{00000000-0005-0000-0000-000062020000}"/>
    <cellStyle name="Normal 39 4" xfId="848" xr:uid="{00000000-0005-0000-0000-000063020000}"/>
    <cellStyle name="Normal 4" xfId="521" xr:uid="{00000000-0005-0000-0000-000064020000}"/>
    <cellStyle name="Normal 40" xfId="522" xr:uid="{00000000-0005-0000-0000-000065020000}"/>
    <cellStyle name="Normal 40 2" xfId="523" xr:uid="{00000000-0005-0000-0000-000066020000}"/>
    <cellStyle name="Normal 40 2 2" xfId="852" xr:uid="{00000000-0005-0000-0000-000067020000}"/>
    <cellStyle name="Normal 40 3" xfId="524" xr:uid="{00000000-0005-0000-0000-000068020000}"/>
    <cellStyle name="Normal 40 3 2" xfId="853" xr:uid="{00000000-0005-0000-0000-000069020000}"/>
    <cellStyle name="Normal 40 4" xfId="851" xr:uid="{00000000-0005-0000-0000-00006A020000}"/>
    <cellStyle name="Normal 41" xfId="525" xr:uid="{00000000-0005-0000-0000-00006B020000}"/>
    <cellStyle name="Normal 41 2" xfId="526" xr:uid="{00000000-0005-0000-0000-00006C020000}"/>
    <cellStyle name="Normal 41 2 2" xfId="855" xr:uid="{00000000-0005-0000-0000-00006D020000}"/>
    <cellStyle name="Normal 41 3" xfId="527" xr:uid="{00000000-0005-0000-0000-00006E020000}"/>
    <cellStyle name="Normal 41 3 2" xfId="856" xr:uid="{00000000-0005-0000-0000-00006F020000}"/>
    <cellStyle name="Normal 41 4" xfId="854" xr:uid="{00000000-0005-0000-0000-000070020000}"/>
    <cellStyle name="Normal 42" xfId="528" xr:uid="{00000000-0005-0000-0000-000071020000}"/>
    <cellStyle name="Normal 42 2" xfId="529" xr:uid="{00000000-0005-0000-0000-000072020000}"/>
    <cellStyle name="Normal 42 2 2" xfId="858" xr:uid="{00000000-0005-0000-0000-000073020000}"/>
    <cellStyle name="Normal 42 3" xfId="530" xr:uid="{00000000-0005-0000-0000-000074020000}"/>
    <cellStyle name="Normal 42 3 2" xfId="859" xr:uid="{00000000-0005-0000-0000-000075020000}"/>
    <cellStyle name="Normal 42 4" xfId="857" xr:uid="{00000000-0005-0000-0000-000076020000}"/>
    <cellStyle name="Normal 43" xfId="531" xr:uid="{00000000-0005-0000-0000-000077020000}"/>
    <cellStyle name="Normal 43 2" xfId="532" xr:uid="{00000000-0005-0000-0000-000078020000}"/>
    <cellStyle name="Normal 43 2 2" xfId="861" xr:uid="{00000000-0005-0000-0000-000079020000}"/>
    <cellStyle name="Normal 43 3" xfId="533" xr:uid="{00000000-0005-0000-0000-00007A020000}"/>
    <cellStyle name="Normal 43 3 2" xfId="862" xr:uid="{00000000-0005-0000-0000-00007B020000}"/>
    <cellStyle name="Normal 43 4" xfId="860" xr:uid="{00000000-0005-0000-0000-00007C020000}"/>
    <cellStyle name="Normal 44" xfId="534" xr:uid="{00000000-0005-0000-0000-00007D020000}"/>
    <cellStyle name="Normal 44 2" xfId="535" xr:uid="{00000000-0005-0000-0000-00007E020000}"/>
    <cellStyle name="Normal 44 2 2" xfId="864" xr:uid="{00000000-0005-0000-0000-00007F020000}"/>
    <cellStyle name="Normal 44 3" xfId="536" xr:uid="{00000000-0005-0000-0000-000080020000}"/>
    <cellStyle name="Normal 44 3 2" xfId="865" xr:uid="{00000000-0005-0000-0000-000081020000}"/>
    <cellStyle name="Normal 44 4" xfId="863" xr:uid="{00000000-0005-0000-0000-000082020000}"/>
    <cellStyle name="Normal 45" xfId="537" xr:uid="{00000000-0005-0000-0000-000083020000}"/>
    <cellStyle name="Normal 45 2" xfId="538" xr:uid="{00000000-0005-0000-0000-000084020000}"/>
    <cellStyle name="Normal 45 2 2" xfId="867" xr:uid="{00000000-0005-0000-0000-000085020000}"/>
    <cellStyle name="Normal 45 3" xfId="539" xr:uid="{00000000-0005-0000-0000-000086020000}"/>
    <cellStyle name="Normal 45 3 2" xfId="868" xr:uid="{00000000-0005-0000-0000-000087020000}"/>
    <cellStyle name="Normal 45 4" xfId="866" xr:uid="{00000000-0005-0000-0000-000088020000}"/>
    <cellStyle name="Normal 46" xfId="540" xr:uid="{00000000-0005-0000-0000-000089020000}"/>
    <cellStyle name="Normal 46 2" xfId="541" xr:uid="{00000000-0005-0000-0000-00008A020000}"/>
    <cellStyle name="Normal 46 2 2" xfId="870" xr:uid="{00000000-0005-0000-0000-00008B020000}"/>
    <cellStyle name="Normal 46 3" xfId="542" xr:uid="{00000000-0005-0000-0000-00008C020000}"/>
    <cellStyle name="Normal 46 3 2" xfId="871" xr:uid="{00000000-0005-0000-0000-00008D020000}"/>
    <cellStyle name="Normal 46 4" xfId="869" xr:uid="{00000000-0005-0000-0000-00008E020000}"/>
    <cellStyle name="Normal 47" xfId="543" xr:uid="{00000000-0005-0000-0000-00008F020000}"/>
    <cellStyle name="Normal 47 2" xfId="544" xr:uid="{00000000-0005-0000-0000-000090020000}"/>
    <cellStyle name="Normal 47 2 2" xfId="873" xr:uid="{00000000-0005-0000-0000-000091020000}"/>
    <cellStyle name="Normal 47 3" xfId="545" xr:uid="{00000000-0005-0000-0000-000092020000}"/>
    <cellStyle name="Normal 47 3 2" xfId="874" xr:uid="{00000000-0005-0000-0000-000093020000}"/>
    <cellStyle name="Normal 47 4" xfId="872" xr:uid="{00000000-0005-0000-0000-000094020000}"/>
    <cellStyle name="Normal 48" xfId="546" xr:uid="{00000000-0005-0000-0000-000095020000}"/>
    <cellStyle name="Normal 48 2" xfId="547" xr:uid="{00000000-0005-0000-0000-000096020000}"/>
    <cellStyle name="Normal 48 2 2" xfId="876" xr:uid="{00000000-0005-0000-0000-000097020000}"/>
    <cellStyle name="Normal 48 3" xfId="548" xr:uid="{00000000-0005-0000-0000-000098020000}"/>
    <cellStyle name="Normal 48 3 2" xfId="877" xr:uid="{00000000-0005-0000-0000-000099020000}"/>
    <cellStyle name="Normal 48 4" xfId="875" xr:uid="{00000000-0005-0000-0000-00009A020000}"/>
    <cellStyle name="Normal 49" xfId="549" xr:uid="{00000000-0005-0000-0000-00009B020000}"/>
    <cellStyle name="Normal 49 2" xfId="550" xr:uid="{00000000-0005-0000-0000-00009C020000}"/>
    <cellStyle name="Normal 49 2 2" xfId="879" xr:uid="{00000000-0005-0000-0000-00009D020000}"/>
    <cellStyle name="Normal 49 3" xfId="551" xr:uid="{00000000-0005-0000-0000-00009E020000}"/>
    <cellStyle name="Normal 49 3 2" xfId="880" xr:uid="{00000000-0005-0000-0000-00009F020000}"/>
    <cellStyle name="Normal 49 4" xfId="878" xr:uid="{00000000-0005-0000-0000-0000A0020000}"/>
    <cellStyle name="Normal 5" xfId="552" xr:uid="{00000000-0005-0000-0000-0000A1020000}"/>
    <cellStyle name="Normal 5 2" xfId="553" xr:uid="{00000000-0005-0000-0000-0000A2020000}"/>
    <cellStyle name="Normal 5 3" xfId="554" xr:uid="{00000000-0005-0000-0000-0000A3020000}"/>
    <cellStyle name="Normal 50" xfId="555" xr:uid="{00000000-0005-0000-0000-0000A4020000}"/>
    <cellStyle name="Normal 50 2" xfId="556" xr:uid="{00000000-0005-0000-0000-0000A5020000}"/>
    <cellStyle name="Normal 50 2 2" xfId="882" xr:uid="{00000000-0005-0000-0000-0000A6020000}"/>
    <cellStyle name="Normal 50 3" xfId="557" xr:uid="{00000000-0005-0000-0000-0000A7020000}"/>
    <cellStyle name="Normal 50 3 2" xfId="883" xr:uid="{00000000-0005-0000-0000-0000A8020000}"/>
    <cellStyle name="Normal 50 4" xfId="881" xr:uid="{00000000-0005-0000-0000-0000A9020000}"/>
    <cellStyle name="Normal 51" xfId="558" xr:uid="{00000000-0005-0000-0000-0000AA020000}"/>
    <cellStyle name="Normal 51 2" xfId="559" xr:uid="{00000000-0005-0000-0000-0000AB020000}"/>
    <cellStyle name="Normal 51 2 2" xfId="885" xr:uid="{00000000-0005-0000-0000-0000AC020000}"/>
    <cellStyle name="Normal 51 3" xfId="560" xr:uid="{00000000-0005-0000-0000-0000AD020000}"/>
    <cellStyle name="Normal 51 3 2" xfId="886" xr:uid="{00000000-0005-0000-0000-0000AE020000}"/>
    <cellStyle name="Normal 51 4" xfId="884" xr:uid="{00000000-0005-0000-0000-0000AF020000}"/>
    <cellStyle name="Normal 52" xfId="561" xr:uid="{00000000-0005-0000-0000-0000B0020000}"/>
    <cellStyle name="Normal 52 2" xfId="562" xr:uid="{00000000-0005-0000-0000-0000B1020000}"/>
    <cellStyle name="Normal 52 2 2" xfId="888" xr:uid="{00000000-0005-0000-0000-0000B2020000}"/>
    <cellStyle name="Normal 52 3" xfId="563" xr:uid="{00000000-0005-0000-0000-0000B3020000}"/>
    <cellStyle name="Normal 52 3 2" xfId="889" xr:uid="{00000000-0005-0000-0000-0000B4020000}"/>
    <cellStyle name="Normal 52 4" xfId="887" xr:uid="{00000000-0005-0000-0000-0000B5020000}"/>
    <cellStyle name="Normal 53" xfId="564" xr:uid="{00000000-0005-0000-0000-0000B6020000}"/>
    <cellStyle name="Normal 53 2" xfId="565" xr:uid="{00000000-0005-0000-0000-0000B7020000}"/>
    <cellStyle name="Normal 53 2 2" xfId="891" xr:uid="{00000000-0005-0000-0000-0000B8020000}"/>
    <cellStyle name="Normal 53 3" xfId="566" xr:uid="{00000000-0005-0000-0000-0000B9020000}"/>
    <cellStyle name="Normal 53 3 2" xfId="892" xr:uid="{00000000-0005-0000-0000-0000BA020000}"/>
    <cellStyle name="Normal 53 4" xfId="890" xr:uid="{00000000-0005-0000-0000-0000BB020000}"/>
    <cellStyle name="Normal 54" xfId="567" xr:uid="{00000000-0005-0000-0000-0000BC020000}"/>
    <cellStyle name="Normal 54 2" xfId="568" xr:uid="{00000000-0005-0000-0000-0000BD020000}"/>
    <cellStyle name="Normal 54 2 2" xfId="894" xr:uid="{00000000-0005-0000-0000-0000BE020000}"/>
    <cellStyle name="Normal 54 3" xfId="569" xr:uid="{00000000-0005-0000-0000-0000BF020000}"/>
    <cellStyle name="Normal 54 3 2" xfId="895" xr:uid="{00000000-0005-0000-0000-0000C0020000}"/>
    <cellStyle name="Normal 54 4" xfId="893" xr:uid="{00000000-0005-0000-0000-0000C1020000}"/>
    <cellStyle name="Normal 55" xfId="570" xr:uid="{00000000-0005-0000-0000-0000C2020000}"/>
    <cellStyle name="Normal 55 2" xfId="571" xr:uid="{00000000-0005-0000-0000-0000C3020000}"/>
    <cellStyle name="Normal 55 2 2" xfId="897" xr:uid="{00000000-0005-0000-0000-0000C4020000}"/>
    <cellStyle name="Normal 55 3" xfId="572" xr:uid="{00000000-0005-0000-0000-0000C5020000}"/>
    <cellStyle name="Normal 55 3 2" xfId="898" xr:uid="{00000000-0005-0000-0000-0000C6020000}"/>
    <cellStyle name="Normal 55 4" xfId="896" xr:uid="{00000000-0005-0000-0000-0000C7020000}"/>
    <cellStyle name="Normal 56" xfId="573" xr:uid="{00000000-0005-0000-0000-0000C8020000}"/>
    <cellStyle name="Normal 56 2" xfId="574" xr:uid="{00000000-0005-0000-0000-0000C9020000}"/>
    <cellStyle name="Normal 56 2 2" xfId="900" xr:uid="{00000000-0005-0000-0000-0000CA020000}"/>
    <cellStyle name="Normal 56 3" xfId="575" xr:uid="{00000000-0005-0000-0000-0000CB020000}"/>
    <cellStyle name="Normal 56 3 2" xfId="901" xr:uid="{00000000-0005-0000-0000-0000CC020000}"/>
    <cellStyle name="Normal 56 4" xfId="899" xr:uid="{00000000-0005-0000-0000-0000CD020000}"/>
    <cellStyle name="Normal 57" xfId="576" xr:uid="{00000000-0005-0000-0000-0000CE020000}"/>
    <cellStyle name="Normal 57 2" xfId="577" xr:uid="{00000000-0005-0000-0000-0000CF020000}"/>
    <cellStyle name="Normal 57 2 2" xfId="903" xr:uid="{00000000-0005-0000-0000-0000D0020000}"/>
    <cellStyle name="Normal 57 3" xfId="578" xr:uid="{00000000-0005-0000-0000-0000D1020000}"/>
    <cellStyle name="Normal 57 3 2" xfId="904" xr:uid="{00000000-0005-0000-0000-0000D2020000}"/>
    <cellStyle name="Normal 57 4" xfId="902" xr:uid="{00000000-0005-0000-0000-0000D3020000}"/>
    <cellStyle name="Normal 58" xfId="579" xr:uid="{00000000-0005-0000-0000-0000D4020000}"/>
    <cellStyle name="Normal 58 2" xfId="580" xr:uid="{00000000-0005-0000-0000-0000D5020000}"/>
    <cellStyle name="Normal 58 2 2" xfId="906" xr:uid="{00000000-0005-0000-0000-0000D6020000}"/>
    <cellStyle name="Normal 58 3" xfId="581" xr:uid="{00000000-0005-0000-0000-0000D7020000}"/>
    <cellStyle name="Normal 58 3 2" xfId="907" xr:uid="{00000000-0005-0000-0000-0000D8020000}"/>
    <cellStyle name="Normal 58 4" xfId="905" xr:uid="{00000000-0005-0000-0000-0000D9020000}"/>
    <cellStyle name="Normal 59" xfId="582" xr:uid="{00000000-0005-0000-0000-0000DA020000}"/>
    <cellStyle name="Normal 59 2" xfId="583" xr:uid="{00000000-0005-0000-0000-0000DB020000}"/>
    <cellStyle name="Normal 59 2 2" xfId="909" xr:uid="{00000000-0005-0000-0000-0000DC020000}"/>
    <cellStyle name="Normal 59 3" xfId="584" xr:uid="{00000000-0005-0000-0000-0000DD020000}"/>
    <cellStyle name="Normal 59 3 2" xfId="910" xr:uid="{00000000-0005-0000-0000-0000DE020000}"/>
    <cellStyle name="Normal 59 4" xfId="908" xr:uid="{00000000-0005-0000-0000-0000DF020000}"/>
    <cellStyle name="Normal 6" xfId="4" xr:uid="{00000000-0005-0000-0000-0000E0020000}"/>
    <cellStyle name="Normal 60" xfId="585" xr:uid="{00000000-0005-0000-0000-0000E1020000}"/>
    <cellStyle name="Normal 60 2" xfId="586" xr:uid="{00000000-0005-0000-0000-0000E2020000}"/>
    <cellStyle name="Normal 60 2 2" xfId="912" xr:uid="{00000000-0005-0000-0000-0000E3020000}"/>
    <cellStyle name="Normal 60 3" xfId="587" xr:uid="{00000000-0005-0000-0000-0000E4020000}"/>
    <cellStyle name="Normal 60 3 2" xfId="913" xr:uid="{00000000-0005-0000-0000-0000E5020000}"/>
    <cellStyle name="Normal 60 4" xfId="911" xr:uid="{00000000-0005-0000-0000-0000E6020000}"/>
    <cellStyle name="Normal 61" xfId="588" xr:uid="{00000000-0005-0000-0000-0000E7020000}"/>
    <cellStyle name="Normal 61 2" xfId="589" xr:uid="{00000000-0005-0000-0000-0000E8020000}"/>
    <cellStyle name="Normal 61 2 2" xfId="915" xr:uid="{00000000-0005-0000-0000-0000E9020000}"/>
    <cellStyle name="Normal 61 3" xfId="590" xr:uid="{00000000-0005-0000-0000-0000EA020000}"/>
    <cellStyle name="Normal 61 3 2" xfId="916" xr:uid="{00000000-0005-0000-0000-0000EB020000}"/>
    <cellStyle name="Normal 61 4" xfId="914" xr:uid="{00000000-0005-0000-0000-0000EC020000}"/>
    <cellStyle name="Normal 62" xfId="591" xr:uid="{00000000-0005-0000-0000-0000ED020000}"/>
    <cellStyle name="Normal 62 2" xfId="592" xr:uid="{00000000-0005-0000-0000-0000EE020000}"/>
    <cellStyle name="Normal 62 2 2" xfId="918" xr:uid="{00000000-0005-0000-0000-0000EF020000}"/>
    <cellStyle name="Normal 62 3" xfId="593" xr:uid="{00000000-0005-0000-0000-0000F0020000}"/>
    <cellStyle name="Normal 62 3 2" xfId="919" xr:uid="{00000000-0005-0000-0000-0000F1020000}"/>
    <cellStyle name="Normal 62 4" xfId="917" xr:uid="{00000000-0005-0000-0000-0000F2020000}"/>
    <cellStyle name="Normal 63" xfId="594" xr:uid="{00000000-0005-0000-0000-0000F3020000}"/>
    <cellStyle name="Normal 63 2" xfId="595" xr:uid="{00000000-0005-0000-0000-0000F4020000}"/>
    <cellStyle name="Normal 63 2 2" xfId="921" xr:uid="{00000000-0005-0000-0000-0000F5020000}"/>
    <cellStyle name="Normal 63 3" xfId="596" xr:uid="{00000000-0005-0000-0000-0000F6020000}"/>
    <cellStyle name="Normal 63 3 2" xfId="922" xr:uid="{00000000-0005-0000-0000-0000F7020000}"/>
    <cellStyle name="Normal 63 4" xfId="920" xr:uid="{00000000-0005-0000-0000-0000F8020000}"/>
    <cellStyle name="Normal 64" xfId="597" xr:uid="{00000000-0005-0000-0000-0000F9020000}"/>
    <cellStyle name="Normal 64 2" xfId="598" xr:uid="{00000000-0005-0000-0000-0000FA020000}"/>
    <cellStyle name="Normal 64 2 2" xfId="924" xr:uid="{00000000-0005-0000-0000-0000FB020000}"/>
    <cellStyle name="Normal 64 3" xfId="599" xr:uid="{00000000-0005-0000-0000-0000FC020000}"/>
    <cellStyle name="Normal 64 3 2" xfId="925" xr:uid="{00000000-0005-0000-0000-0000FD020000}"/>
    <cellStyle name="Normal 64 4" xfId="923" xr:uid="{00000000-0005-0000-0000-0000FE020000}"/>
    <cellStyle name="Normal 65" xfId="600" xr:uid="{00000000-0005-0000-0000-0000FF020000}"/>
    <cellStyle name="Normal 65 2" xfId="601" xr:uid="{00000000-0005-0000-0000-000000030000}"/>
    <cellStyle name="Normal 65 2 2" xfId="927" xr:uid="{00000000-0005-0000-0000-000001030000}"/>
    <cellStyle name="Normal 65 3" xfId="602" xr:uid="{00000000-0005-0000-0000-000002030000}"/>
    <cellStyle name="Normal 65 3 2" xfId="928" xr:uid="{00000000-0005-0000-0000-000003030000}"/>
    <cellStyle name="Normal 65 4" xfId="926" xr:uid="{00000000-0005-0000-0000-000004030000}"/>
    <cellStyle name="Normal 66" xfId="603" xr:uid="{00000000-0005-0000-0000-000005030000}"/>
    <cellStyle name="Normal 66 2" xfId="604" xr:uid="{00000000-0005-0000-0000-000006030000}"/>
    <cellStyle name="Normal 66 2 2" xfId="930" xr:uid="{00000000-0005-0000-0000-000007030000}"/>
    <cellStyle name="Normal 66 3" xfId="605" xr:uid="{00000000-0005-0000-0000-000008030000}"/>
    <cellStyle name="Normal 66 3 2" xfId="931" xr:uid="{00000000-0005-0000-0000-000009030000}"/>
    <cellStyle name="Normal 66 4" xfId="929" xr:uid="{00000000-0005-0000-0000-00000A030000}"/>
    <cellStyle name="Normal 67" xfId="606" xr:uid="{00000000-0005-0000-0000-00000B030000}"/>
    <cellStyle name="Normal 67 2" xfId="607" xr:uid="{00000000-0005-0000-0000-00000C030000}"/>
    <cellStyle name="Normal 67 2 2" xfId="933" xr:uid="{00000000-0005-0000-0000-00000D030000}"/>
    <cellStyle name="Normal 67 3" xfId="608" xr:uid="{00000000-0005-0000-0000-00000E030000}"/>
    <cellStyle name="Normal 67 3 2" xfId="934" xr:uid="{00000000-0005-0000-0000-00000F030000}"/>
    <cellStyle name="Normal 67 4" xfId="932" xr:uid="{00000000-0005-0000-0000-000010030000}"/>
    <cellStyle name="Normal 68" xfId="609" xr:uid="{00000000-0005-0000-0000-000011030000}"/>
    <cellStyle name="Normal 68 2" xfId="610" xr:uid="{00000000-0005-0000-0000-000012030000}"/>
    <cellStyle name="Normal 68 2 2" xfId="936" xr:uid="{00000000-0005-0000-0000-000013030000}"/>
    <cellStyle name="Normal 68 3" xfId="611" xr:uid="{00000000-0005-0000-0000-000014030000}"/>
    <cellStyle name="Normal 68 3 2" xfId="937" xr:uid="{00000000-0005-0000-0000-000015030000}"/>
    <cellStyle name="Normal 68 4" xfId="935" xr:uid="{00000000-0005-0000-0000-000016030000}"/>
    <cellStyle name="Normal 69" xfId="612" xr:uid="{00000000-0005-0000-0000-000017030000}"/>
    <cellStyle name="Normal 69 2" xfId="613" xr:uid="{00000000-0005-0000-0000-000018030000}"/>
    <cellStyle name="Normal 69 2 2" xfId="939" xr:uid="{00000000-0005-0000-0000-000019030000}"/>
    <cellStyle name="Normal 69 3" xfId="614" xr:uid="{00000000-0005-0000-0000-00001A030000}"/>
    <cellStyle name="Normal 69 3 2" xfId="940" xr:uid="{00000000-0005-0000-0000-00001B030000}"/>
    <cellStyle name="Normal 69 4" xfId="938" xr:uid="{00000000-0005-0000-0000-00001C030000}"/>
    <cellStyle name="Normal 7" xfId="994" xr:uid="{00000000-0005-0000-0000-00001D030000}"/>
    <cellStyle name="Normal 70" xfId="615" xr:uid="{00000000-0005-0000-0000-00001E030000}"/>
    <cellStyle name="Normal 70 2" xfId="616" xr:uid="{00000000-0005-0000-0000-00001F030000}"/>
    <cellStyle name="Normal 70 2 2" xfId="942" xr:uid="{00000000-0005-0000-0000-000020030000}"/>
    <cellStyle name="Normal 70 3" xfId="617" xr:uid="{00000000-0005-0000-0000-000021030000}"/>
    <cellStyle name="Normal 70 3 2" xfId="943" xr:uid="{00000000-0005-0000-0000-000022030000}"/>
    <cellStyle name="Normal 70 4" xfId="941" xr:uid="{00000000-0005-0000-0000-000023030000}"/>
    <cellStyle name="Normal 71" xfId="618" xr:uid="{00000000-0005-0000-0000-000024030000}"/>
    <cellStyle name="Normal 71 2" xfId="619" xr:uid="{00000000-0005-0000-0000-000025030000}"/>
    <cellStyle name="Normal 71 2 2" xfId="945" xr:uid="{00000000-0005-0000-0000-000026030000}"/>
    <cellStyle name="Normal 71 3" xfId="620" xr:uid="{00000000-0005-0000-0000-000027030000}"/>
    <cellStyle name="Normal 71 3 2" xfId="946" xr:uid="{00000000-0005-0000-0000-000028030000}"/>
    <cellStyle name="Normal 71 4" xfId="944" xr:uid="{00000000-0005-0000-0000-000029030000}"/>
    <cellStyle name="Normal 72" xfId="621" xr:uid="{00000000-0005-0000-0000-00002A030000}"/>
    <cellStyle name="Normal 72 2" xfId="622" xr:uid="{00000000-0005-0000-0000-00002B030000}"/>
    <cellStyle name="Normal 72 2 2" xfId="948" xr:uid="{00000000-0005-0000-0000-00002C030000}"/>
    <cellStyle name="Normal 72 3" xfId="623" xr:uid="{00000000-0005-0000-0000-00002D030000}"/>
    <cellStyle name="Normal 72 3 2" xfId="949" xr:uid="{00000000-0005-0000-0000-00002E030000}"/>
    <cellStyle name="Normal 72 4" xfId="947" xr:uid="{00000000-0005-0000-0000-00002F030000}"/>
    <cellStyle name="Normal 73" xfId="624" xr:uid="{00000000-0005-0000-0000-000030030000}"/>
    <cellStyle name="Normal 73 2" xfId="625" xr:uid="{00000000-0005-0000-0000-000031030000}"/>
    <cellStyle name="Normal 73 2 2" xfId="951" xr:uid="{00000000-0005-0000-0000-000032030000}"/>
    <cellStyle name="Normal 73 3" xfId="626" xr:uid="{00000000-0005-0000-0000-000033030000}"/>
    <cellStyle name="Normal 73 3 2" xfId="952" xr:uid="{00000000-0005-0000-0000-000034030000}"/>
    <cellStyle name="Normal 73 4" xfId="950" xr:uid="{00000000-0005-0000-0000-000035030000}"/>
    <cellStyle name="Normal 74" xfId="627" xr:uid="{00000000-0005-0000-0000-000036030000}"/>
    <cellStyle name="Normal 74 2" xfId="628" xr:uid="{00000000-0005-0000-0000-000037030000}"/>
    <cellStyle name="Normal 74 2 2" xfId="954" xr:uid="{00000000-0005-0000-0000-000038030000}"/>
    <cellStyle name="Normal 74 3" xfId="629" xr:uid="{00000000-0005-0000-0000-000039030000}"/>
    <cellStyle name="Normal 74 3 2" xfId="955" xr:uid="{00000000-0005-0000-0000-00003A030000}"/>
    <cellStyle name="Normal 74 4" xfId="953" xr:uid="{00000000-0005-0000-0000-00003B030000}"/>
    <cellStyle name="Normal 75" xfId="630" xr:uid="{00000000-0005-0000-0000-00003C030000}"/>
    <cellStyle name="Normal 75 2" xfId="631" xr:uid="{00000000-0005-0000-0000-00003D030000}"/>
    <cellStyle name="Normal 75 2 2" xfId="957" xr:uid="{00000000-0005-0000-0000-00003E030000}"/>
    <cellStyle name="Normal 75 3" xfId="632" xr:uid="{00000000-0005-0000-0000-00003F030000}"/>
    <cellStyle name="Normal 75 3 2" xfId="958" xr:uid="{00000000-0005-0000-0000-000040030000}"/>
    <cellStyle name="Normal 75 4" xfId="956" xr:uid="{00000000-0005-0000-0000-000041030000}"/>
    <cellStyle name="Normal 76" xfId="633" xr:uid="{00000000-0005-0000-0000-000042030000}"/>
    <cellStyle name="Normal 76 2" xfId="634" xr:uid="{00000000-0005-0000-0000-000043030000}"/>
    <cellStyle name="Normal 76 2 2" xfId="960" xr:uid="{00000000-0005-0000-0000-000044030000}"/>
    <cellStyle name="Normal 76 3" xfId="635" xr:uid="{00000000-0005-0000-0000-000045030000}"/>
    <cellStyle name="Normal 76 3 2" xfId="961" xr:uid="{00000000-0005-0000-0000-000046030000}"/>
    <cellStyle name="Normal 76 4" xfId="959" xr:uid="{00000000-0005-0000-0000-000047030000}"/>
    <cellStyle name="Normal 77" xfId="636" xr:uid="{00000000-0005-0000-0000-000048030000}"/>
    <cellStyle name="Normal 77 2" xfId="637" xr:uid="{00000000-0005-0000-0000-000049030000}"/>
    <cellStyle name="Normal 77 2 2" xfId="963" xr:uid="{00000000-0005-0000-0000-00004A030000}"/>
    <cellStyle name="Normal 77 3" xfId="638" xr:uid="{00000000-0005-0000-0000-00004B030000}"/>
    <cellStyle name="Normal 77 3 2" xfId="964" xr:uid="{00000000-0005-0000-0000-00004C030000}"/>
    <cellStyle name="Normal 77 4" xfId="962" xr:uid="{00000000-0005-0000-0000-00004D030000}"/>
    <cellStyle name="Normal 78" xfId="639" xr:uid="{00000000-0005-0000-0000-00004E030000}"/>
    <cellStyle name="Normal 78 2" xfId="640" xr:uid="{00000000-0005-0000-0000-00004F030000}"/>
    <cellStyle name="Normal 78 2 2" xfId="966" xr:uid="{00000000-0005-0000-0000-000050030000}"/>
    <cellStyle name="Normal 78 3" xfId="641" xr:uid="{00000000-0005-0000-0000-000051030000}"/>
    <cellStyle name="Normal 78 3 2" xfId="967" xr:uid="{00000000-0005-0000-0000-000052030000}"/>
    <cellStyle name="Normal 78 4" xfId="965" xr:uid="{00000000-0005-0000-0000-000053030000}"/>
    <cellStyle name="Normal 79" xfId="642" xr:uid="{00000000-0005-0000-0000-000054030000}"/>
    <cellStyle name="Normal 79 2" xfId="643" xr:uid="{00000000-0005-0000-0000-000055030000}"/>
    <cellStyle name="Normal 79 2 2" xfId="969" xr:uid="{00000000-0005-0000-0000-000056030000}"/>
    <cellStyle name="Normal 79 3" xfId="644" xr:uid="{00000000-0005-0000-0000-000057030000}"/>
    <cellStyle name="Normal 79 3 2" xfId="970" xr:uid="{00000000-0005-0000-0000-000058030000}"/>
    <cellStyle name="Normal 79 4" xfId="968" xr:uid="{00000000-0005-0000-0000-000059030000}"/>
    <cellStyle name="Normal 80" xfId="645" xr:uid="{00000000-0005-0000-0000-00005A030000}"/>
    <cellStyle name="Normal 80 2" xfId="646" xr:uid="{00000000-0005-0000-0000-00005B030000}"/>
    <cellStyle name="Normal 80 2 2" xfId="972" xr:uid="{00000000-0005-0000-0000-00005C030000}"/>
    <cellStyle name="Normal 80 3" xfId="647" xr:uid="{00000000-0005-0000-0000-00005D030000}"/>
    <cellStyle name="Normal 80 3 2" xfId="973" xr:uid="{00000000-0005-0000-0000-00005E030000}"/>
    <cellStyle name="Normal 80 4" xfId="971" xr:uid="{00000000-0005-0000-0000-00005F030000}"/>
    <cellStyle name="Normal 81" xfId="648" xr:uid="{00000000-0005-0000-0000-000060030000}"/>
    <cellStyle name="Normal 81 2" xfId="649" xr:uid="{00000000-0005-0000-0000-000061030000}"/>
    <cellStyle name="Normal 81 2 2" xfId="975" xr:uid="{00000000-0005-0000-0000-000062030000}"/>
    <cellStyle name="Normal 81 3" xfId="650" xr:uid="{00000000-0005-0000-0000-000063030000}"/>
    <cellStyle name="Normal 81 3 2" xfId="976" xr:uid="{00000000-0005-0000-0000-000064030000}"/>
    <cellStyle name="Normal 81 4" xfId="974" xr:uid="{00000000-0005-0000-0000-000065030000}"/>
    <cellStyle name="Normal 82" xfId="651" xr:uid="{00000000-0005-0000-0000-000066030000}"/>
    <cellStyle name="Normal 82 2" xfId="652" xr:uid="{00000000-0005-0000-0000-000067030000}"/>
    <cellStyle name="Normal 82 2 2" xfId="978" xr:uid="{00000000-0005-0000-0000-000068030000}"/>
    <cellStyle name="Normal 82 3" xfId="653" xr:uid="{00000000-0005-0000-0000-000069030000}"/>
    <cellStyle name="Normal 82 3 2" xfId="979" xr:uid="{00000000-0005-0000-0000-00006A030000}"/>
    <cellStyle name="Normal 82 4" xfId="977" xr:uid="{00000000-0005-0000-0000-00006B030000}"/>
    <cellStyle name="Normal 83" xfId="654" xr:uid="{00000000-0005-0000-0000-00006C030000}"/>
    <cellStyle name="Normal 83 2" xfId="655" xr:uid="{00000000-0005-0000-0000-00006D030000}"/>
    <cellStyle name="Normal 83 2 2" xfId="981" xr:uid="{00000000-0005-0000-0000-00006E030000}"/>
    <cellStyle name="Normal 83 3" xfId="656" xr:uid="{00000000-0005-0000-0000-00006F030000}"/>
    <cellStyle name="Normal 83 3 2" xfId="982" xr:uid="{00000000-0005-0000-0000-000070030000}"/>
    <cellStyle name="Normal 83 4" xfId="980" xr:uid="{00000000-0005-0000-0000-000071030000}"/>
    <cellStyle name="Normal 84" xfId="657" xr:uid="{00000000-0005-0000-0000-000072030000}"/>
    <cellStyle name="Normal 84 2" xfId="658" xr:uid="{00000000-0005-0000-0000-000073030000}"/>
    <cellStyle name="Normal 84 2 2" xfId="984" xr:uid="{00000000-0005-0000-0000-000074030000}"/>
    <cellStyle name="Normal 84 3" xfId="659" xr:uid="{00000000-0005-0000-0000-000075030000}"/>
    <cellStyle name="Normal 84 3 2" xfId="985" xr:uid="{00000000-0005-0000-0000-000076030000}"/>
    <cellStyle name="Normal 84 4" xfId="983" xr:uid="{00000000-0005-0000-0000-000077030000}"/>
    <cellStyle name="Normal 85" xfId="660" xr:uid="{00000000-0005-0000-0000-000078030000}"/>
    <cellStyle name="Normal 85 2" xfId="661" xr:uid="{00000000-0005-0000-0000-000079030000}"/>
    <cellStyle name="Normal 85 2 2" xfId="987" xr:uid="{00000000-0005-0000-0000-00007A030000}"/>
    <cellStyle name="Normal 85 3" xfId="662" xr:uid="{00000000-0005-0000-0000-00007B030000}"/>
    <cellStyle name="Normal 85 3 2" xfId="988" xr:uid="{00000000-0005-0000-0000-00007C030000}"/>
    <cellStyle name="Normal 85 4" xfId="986" xr:uid="{00000000-0005-0000-0000-00007D030000}"/>
    <cellStyle name="Normal 86" xfId="663" xr:uid="{00000000-0005-0000-0000-00007E030000}"/>
    <cellStyle name="Normal 86 2" xfId="664" xr:uid="{00000000-0005-0000-0000-00007F030000}"/>
    <cellStyle name="Normal 86 2 2" xfId="990" xr:uid="{00000000-0005-0000-0000-000080030000}"/>
    <cellStyle name="Normal 86 3" xfId="665" xr:uid="{00000000-0005-0000-0000-000081030000}"/>
    <cellStyle name="Normal 86 3 2" xfId="991" xr:uid="{00000000-0005-0000-0000-000082030000}"/>
    <cellStyle name="Normal 86 4" xfId="989" xr:uid="{00000000-0005-0000-0000-000083030000}"/>
    <cellStyle name="Note 10" xfId="667" xr:uid="{00000000-0005-0000-0000-000084030000}"/>
    <cellStyle name="Note 10 2" xfId="668" xr:uid="{00000000-0005-0000-0000-000085030000}"/>
    <cellStyle name="Note 10 3" xfId="669" xr:uid="{00000000-0005-0000-0000-000086030000}"/>
    <cellStyle name="Note 11" xfId="670" xr:uid="{00000000-0005-0000-0000-000087030000}"/>
    <cellStyle name="Note 11 2" xfId="671" xr:uid="{00000000-0005-0000-0000-000088030000}"/>
    <cellStyle name="Note 11 3" xfId="672" xr:uid="{00000000-0005-0000-0000-000089030000}"/>
    <cellStyle name="Note 12" xfId="673" xr:uid="{00000000-0005-0000-0000-00008A030000}"/>
    <cellStyle name="Note 12 2" xfId="674" xr:uid="{00000000-0005-0000-0000-00008B030000}"/>
    <cellStyle name="Note 12 3" xfId="675" xr:uid="{00000000-0005-0000-0000-00008C030000}"/>
    <cellStyle name="Note 13" xfId="676" xr:uid="{00000000-0005-0000-0000-00008D030000}"/>
    <cellStyle name="Note 13 2" xfId="677" xr:uid="{00000000-0005-0000-0000-00008E030000}"/>
    <cellStyle name="Note 13 3" xfId="678" xr:uid="{00000000-0005-0000-0000-00008F030000}"/>
    <cellStyle name="Note 14" xfId="679" xr:uid="{00000000-0005-0000-0000-000090030000}"/>
    <cellStyle name="Note 14 2" xfId="680" xr:uid="{00000000-0005-0000-0000-000091030000}"/>
    <cellStyle name="Note 14 3" xfId="681" xr:uid="{00000000-0005-0000-0000-000092030000}"/>
    <cellStyle name="Note 15" xfId="666" xr:uid="{00000000-0005-0000-0000-000093030000}"/>
    <cellStyle name="Note 2" xfId="682" xr:uid="{00000000-0005-0000-0000-000094030000}"/>
    <cellStyle name="Note 2 10" xfId="683" xr:uid="{00000000-0005-0000-0000-000095030000}"/>
    <cellStyle name="Note 2 10 2" xfId="684" xr:uid="{00000000-0005-0000-0000-000096030000}"/>
    <cellStyle name="Note 2 10 3" xfId="685" xr:uid="{00000000-0005-0000-0000-000097030000}"/>
    <cellStyle name="Note 2 11" xfId="686" xr:uid="{00000000-0005-0000-0000-000098030000}"/>
    <cellStyle name="Note 2 11 2" xfId="687" xr:uid="{00000000-0005-0000-0000-000099030000}"/>
    <cellStyle name="Note 2 11 3" xfId="688" xr:uid="{00000000-0005-0000-0000-00009A030000}"/>
    <cellStyle name="Note 2 12" xfId="689" xr:uid="{00000000-0005-0000-0000-00009B030000}"/>
    <cellStyle name="Note 2 12 2" xfId="690" xr:uid="{00000000-0005-0000-0000-00009C030000}"/>
    <cellStyle name="Note 2 12 3" xfId="691" xr:uid="{00000000-0005-0000-0000-00009D030000}"/>
    <cellStyle name="Note 2 13" xfId="692" xr:uid="{00000000-0005-0000-0000-00009E030000}"/>
    <cellStyle name="Note 2 13 2" xfId="693" xr:uid="{00000000-0005-0000-0000-00009F030000}"/>
    <cellStyle name="Note 2 13 3" xfId="694" xr:uid="{00000000-0005-0000-0000-0000A0030000}"/>
    <cellStyle name="Note 2 14" xfId="695" xr:uid="{00000000-0005-0000-0000-0000A1030000}"/>
    <cellStyle name="Note 2 14 2" xfId="696" xr:uid="{00000000-0005-0000-0000-0000A2030000}"/>
    <cellStyle name="Note 2 14 3" xfId="697" xr:uid="{00000000-0005-0000-0000-0000A3030000}"/>
    <cellStyle name="Note 2 15" xfId="698" xr:uid="{00000000-0005-0000-0000-0000A4030000}"/>
    <cellStyle name="Note 2 16" xfId="699" xr:uid="{00000000-0005-0000-0000-0000A5030000}"/>
    <cellStyle name="Note 2 2" xfId="700" xr:uid="{00000000-0005-0000-0000-0000A6030000}"/>
    <cellStyle name="Note 2 2 2" xfId="701" xr:uid="{00000000-0005-0000-0000-0000A7030000}"/>
    <cellStyle name="Note 2 2 3" xfId="702" xr:uid="{00000000-0005-0000-0000-0000A8030000}"/>
    <cellStyle name="Note 2 3" xfId="703" xr:uid="{00000000-0005-0000-0000-0000A9030000}"/>
    <cellStyle name="Note 2 3 2" xfId="704" xr:uid="{00000000-0005-0000-0000-0000AA030000}"/>
    <cellStyle name="Note 2 3 3" xfId="705" xr:uid="{00000000-0005-0000-0000-0000AB030000}"/>
    <cellStyle name="Note 2 4" xfId="706" xr:uid="{00000000-0005-0000-0000-0000AC030000}"/>
    <cellStyle name="Note 2 4 2" xfId="707" xr:uid="{00000000-0005-0000-0000-0000AD030000}"/>
    <cellStyle name="Note 2 4 3" xfId="708" xr:uid="{00000000-0005-0000-0000-0000AE030000}"/>
    <cellStyle name="Note 2 5" xfId="709" xr:uid="{00000000-0005-0000-0000-0000AF030000}"/>
    <cellStyle name="Note 2 5 2" xfId="710" xr:uid="{00000000-0005-0000-0000-0000B0030000}"/>
    <cellStyle name="Note 2 5 3" xfId="711" xr:uid="{00000000-0005-0000-0000-0000B1030000}"/>
    <cellStyle name="Note 2 6" xfId="712" xr:uid="{00000000-0005-0000-0000-0000B2030000}"/>
    <cellStyle name="Note 2 6 2" xfId="713" xr:uid="{00000000-0005-0000-0000-0000B3030000}"/>
    <cellStyle name="Note 2 6 3" xfId="714" xr:uid="{00000000-0005-0000-0000-0000B4030000}"/>
    <cellStyle name="Note 2 7" xfId="715" xr:uid="{00000000-0005-0000-0000-0000B5030000}"/>
    <cellStyle name="Note 2 7 2" xfId="716" xr:uid="{00000000-0005-0000-0000-0000B6030000}"/>
    <cellStyle name="Note 2 7 3" xfId="717" xr:uid="{00000000-0005-0000-0000-0000B7030000}"/>
    <cellStyle name="Note 2 8" xfId="718" xr:uid="{00000000-0005-0000-0000-0000B8030000}"/>
    <cellStyle name="Note 2 8 2" xfId="719" xr:uid="{00000000-0005-0000-0000-0000B9030000}"/>
    <cellStyle name="Note 2 8 3" xfId="720" xr:uid="{00000000-0005-0000-0000-0000BA030000}"/>
    <cellStyle name="Note 2 9" xfId="721" xr:uid="{00000000-0005-0000-0000-0000BB030000}"/>
    <cellStyle name="Note 2 9 2" xfId="722" xr:uid="{00000000-0005-0000-0000-0000BC030000}"/>
    <cellStyle name="Note 2 9 3" xfId="723" xr:uid="{00000000-0005-0000-0000-0000BD030000}"/>
    <cellStyle name="Note 3" xfId="724" xr:uid="{00000000-0005-0000-0000-0000BE030000}"/>
    <cellStyle name="Note 3 2" xfId="725" xr:uid="{00000000-0005-0000-0000-0000BF030000}"/>
    <cellStyle name="Note 3 2 2" xfId="726" xr:uid="{00000000-0005-0000-0000-0000C0030000}"/>
    <cellStyle name="Note 3 2 3" xfId="727" xr:uid="{00000000-0005-0000-0000-0000C1030000}"/>
    <cellStyle name="Note 3 3" xfId="728" xr:uid="{00000000-0005-0000-0000-0000C2030000}"/>
    <cellStyle name="Note 3 3 2" xfId="729" xr:uid="{00000000-0005-0000-0000-0000C3030000}"/>
    <cellStyle name="Note 3 3 3" xfId="730" xr:uid="{00000000-0005-0000-0000-0000C4030000}"/>
    <cellStyle name="Note 3 4" xfId="731" xr:uid="{00000000-0005-0000-0000-0000C5030000}"/>
    <cellStyle name="Note 3 4 2" xfId="732" xr:uid="{00000000-0005-0000-0000-0000C6030000}"/>
    <cellStyle name="Note 3 4 3" xfId="733" xr:uid="{00000000-0005-0000-0000-0000C7030000}"/>
    <cellStyle name="Note 3 5" xfId="734" xr:uid="{00000000-0005-0000-0000-0000C8030000}"/>
    <cellStyle name="Note 3 6" xfId="735" xr:uid="{00000000-0005-0000-0000-0000C9030000}"/>
    <cellStyle name="Note 4" xfId="736" xr:uid="{00000000-0005-0000-0000-0000CA030000}"/>
    <cellStyle name="Note 4 2" xfId="737" xr:uid="{00000000-0005-0000-0000-0000CB030000}"/>
    <cellStyle name="Note 4 3" xfId="738" xr:uid="{00000000-0005-0000-0000-0000CC030000}"/>
    <cellStyle name="Note 5" xfId="739" xr:uid="{00000000-0005-0000-0000-0000CD030000}"/>
    <cellStyle name="Note 5 2" xfId="740" xr:uid="{00000000-0005-0000-0000-0000CE030000}"/>
    <cellStyle name="Note 5 3" xfId="741" xr:uid="{00000000-0005-0000-0000-0000CF030000}"/>
    <cellStyle name="Note 6" xfId="742" xr:uid="{00000000-0005-0000-0000-0000D0030000}"/>
    <cellStyle name="Note 6 2" xfId="743" xr:uid="{00000000-0005-0000-0000-0000D1030000}"/>
    <cellStyle name="Note 6 3" xfId="744" xr:uid="{00000000-0005-0000-0000-0000D2030000}"/>
    <cellStyle name="Note 7" xfId="745" xr:uid="{00000000-0005-0000-0000-0000D3030000}"/>
    <cellStyle name="Note 7 2" xfId="746" xr:uid="{00000000-0005-0000-0000-0000D4030000}"/>
    <cellStyle name="Note 7 3" xfId="747" xr:uid="{00000000-0005-0000-0000-0000D5030000}"/>
    <cellStyle name="Note 8" xfId="748" xr:uid="{00000000-0005-0000-0000-0000D6030000}"/>
    <cellStyle name="Note 8 2" xfId="749" xr:uid="{00000000-0005-0000-0000-0000D7030000}"/>
    <cellStyle name="Note 8 3" xfId="750" xr:uid="{00000000-0005-0000-0000-0000D8030000}"/>
    <cellStyle name="Note 9" xfId="751" xr:uid="{00000000-0005-0000-0000-0000D9030000}"/>
    <cellStyle name="Note 9 2" xfId="752" xr:uid="{00000000-0005-0000-0000-0000DA030000}"/>
    <cellStyle name="Note 9 3" xfId="753" xr:uid="{00000000-0005-0000-0000-0000DB030000}"/>
    <cellStyle name="Output 2" xfId="754" xr:uid="{00000000-0005-0000-0000-0000DC030000}"/>
    <cellStyle name="Percent" xfId="2" builtinId="5"/>
    <cellStyle name="Percent 15" xfId="756" xr:uid="{00000000-0005-0000-0000-0000DE030000}"/>
    <cellStyle name="Percent 15 2" xfId="757" xr:uid="{00000000-0005-0000-0000-0000DF030000}"/>
    <cellStyle name="Percent 15 3" xfId="758" xr:uid="{00000000-0005-0000-0000-0000E0030000}"/>
    <cellStyle name="Percent 2" xfId="759" xr:uid="{00000000-0005-0000-0000-0000E1030000}"/>
    <cellStyle name="Percent 2 2" xfId="760" xr:uid="{00000000-0005-0000-0000-0000E2030000}"/>
    <cellStyle name="Percent 3" xfId="755" xr:uid="{00000000-0005-0000-0000-0000E3030000}"/>
    <cellStyle name="Percent 9" xfId="996" xr:uid="{00000000-0005-0000-0000-0000E4030000}"/>
    <cellStyle name="Title 2" xfId="761" xr:uid="{00000000-0005-0000-0000-0000E5030000}"/>
    <cellStyle name="Total 2" xfId="762" xr:uid="{00000000-0005-0000-0000-0000E6030000}"/>
    <cellStyle name="Warning Text 2" xfId="763" xr:uid="{00000000-0005-0000-0000-0000E7030000}"/>
  </cellStyles>
  <dxfs count="6">
    <dxf>
      <font>
        <condense val="0"/>
        <extend val="0"/>
        <color indexed="10"/>
      </font>
    </dxf>
    <dxf>
      <fill>
        <patternFill>
          <bgColor theme="7"/>
        </patternFill>
      </fill>
    </dxf>
    <dxf>
      <border>
        <bottom style="thin">
          <color auto="1"/>
        </bottom>
        <vertical/>
        <horizontal/>
      </border>
    </dxf>
    <dxf>
      <border>
        <bottom style="thin">
          <color auto="1"/>
        </bottom>
        <vertical/>
        <horizontal/>
      </border>
    </dxf>
    <dxf>
      <fill>
        <patternFill>
          <bgColor rgb="FFD0F6C6"/>
        </patternFill>
      </fill>
      <border>
        <left style="thin">
          <color auto="1"/>
        </left>
        <right style="thin">
          <color auto="1"/>
        </right>
        <top style="thin">
          <color auto="1"/>
        </top>
        <bottom style="thin">
          <color auto="1"/>
        </bottom>
        <vertical/>
        <horizontal/>
      </border>
    </dxf>
    <dxf>
      <fill>
        <patternFill>
          <bgColor rgb="FFD0F6C6"/>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DF6C6"/>
      <color rgb="FFD0F6C6"/>
      <color rgb="FFD0EAC8"/>
      <color rgb="FF0000FF"/>
      <color rgb="FFCEEAC8"/>
      <color rgb="FFFFF2CC"/>
      <color rgb="FF9AEC84"/>
      <color rgb="FF9AC77F"/>
      <color rgb="FFF7FFFF"/>
      <color rgb="FFEE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geocoding.geo.census.gov/geocoder/locations/address;jsessionid=MlNDNARUKCDNObX7Z-_kGfjQNvWHcRWiUQWhT-c_Ndl4g2o3NyDv!-606206309?for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ovoco.com/resource-centers/affordable-housing-tax-credits/rent-income-limit-calculator" TargetMode="External"/><Relationship Id="rId1" Type="http://schemas.openxmlformats.org/officeDocument/2006/relationships/hyperlink" Target="https://www.chfainfo.com/arh/asset/Pages/rent-income-limits.asp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CF2D-3738-4ACA-9748-C3586ADB3FCA}">
  <sheetPr codeName="Sheet14"/>
  <dimension ref="A1:C2"/>
  <sheetViews>
    <sheetView workbookViewId="0">
      <selection activeCell="B39" sqref="B39"/>
    </sheetView>
  </sheetViews>
  <sheetFormatPr defaultRowHeight="15" x14ac:dyDescent="0.25"/>
  <cols>
    <col min="1" max="1" width="9.7109375" bestFit="1" customWidth="1"/>
    <col min="2" max="2" width="74.42578125" bestFit="1" customWidth="1"/>
  </cols>
  <sheetData>
    <row r="1" spans="1:3" x14ac:dyDescent="0.25">
      <c r="A1" t="s">
        <v>606</v>
      </c>
      <c r="B1" t="s">
        <v>607</v>
      </c>
      <c r="C1" t="s">
        <v>627</v>
      </c>
    </row>
    <row r="2" spans="1:3" x14ac:dyDescent="0.25">
      <c r="A2" s="594">
        <v>43507</v>
      </c>
      <c r="B2" t="s">
        <v>655</v>
      </c>
      <c r="C2" t="s">
        <v>656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245966"/>
    <pageSetUpPr fitToPage="1"/>
  </sheetPr>
  <dimension ref="A1:P49"/>
  <sheetViews>
    <sheetView showGridLines="0" showRowColHeaders="0" zoomScale="130" zoomScaleNormal="130" workbookViewId="0">
      <selection activeCell="AG18" sqref="AG18"/>
    </sheetView>
  </sheetViews>
  <sheetFormatPr defaultColWidth="9.140625" defaultRowHeight="15" x14ac:dyDescent="0.25"/>
  <cols>
    <col min="1" max="1" width="18.140625" bestFit="1" customWidth="1"/>
    <col min="2" max="2" width="11.28515625" customWidth="1"/>
    <col min="5" max="5" width="16.85546875" customWidth="1"/>
    <col min="6" max="6" width="12.140625" customWidth="1"/>
    <col min="8" max="8" width="9.140625" style="59"/>
    <col min="9" max="9" width="9.140625" style="59" customWidth="1"/>
    <col min="10" max="10" width="18.7109375" style="59" customWidth="1"/>
    <col min="11" max="12" width="17.28515625" customWidth="1"/>
    <col min="13" max="15" width="9.140625" customWidth="1"/>
  </cols>
  <sheetData>
    <row r="1" spans="1:16" s="319" customFormat="1" ht="24.95" customHeight="1" x14ac:dyDescent="0.25">
      <c r="A1" s="309" t="s">
        <v>461</v>
      </c>
      <c r="B1" s="309"/>
      <c r="C1" s="309"/>
      <c r="D1" s="309"/>
      <c r="E1" s="309"/>
      <c r="F1" s="309"/>
      <c r="G1" s="309"/>
      <c r="H1" s="309"/>
      <c r="I1" s="317"/>
      <c r="J1" s="317"/>
      <c r="K1" s="318"/>
      <c r="L1" s="318"/>
    </row>
    <row r="2" spans="1:16" x14ac:dyDescent="0.25">
      <c r="A2" s="113" t="s">
        <v>555</v>
      </c>
      <c r="B2" s="113"/>
      <c r="C2" s="113"/>
      <c r="D2" s="113"/>
      <c r="E2" s="113"/>
      <c r="F2" s="113"/>
      <c r="G2" s="113"/>
      <c r="H2" s="113"/>
      <c r="I2" s="57"/>
      <c r="J2" s="57"/>
      <c r="K2" s="39"/>
      <c r="L2" s="39"/>
    </row>
    <row r="3" spans="1:16" x14ac:dyDescent="0.25">
      <c r="A3" s="57"/>
      <c r="B3" s="59"/>
      <c r="C3" s="60"/>
      <c r="D3" s="60"/>
      <c r="E3" s="60"/>
      <c r="F3" s="60"/>
      <c r="G3" s="60"/>
      <c r="H3" s="57"/>
      <c r="I3" s="57"/>
      <c r="J3" s="112"/>
      <c r="K3" s="6"/>
      <c r="L3" s="6"/>
    </row>
    <row r="4" spans="1:16" s="314" customFormat="1" ht="20.100000000000001" customHeight="1" x14ac:dyDescent="0.2">
      <c r="A4" s="315" t="s">
        <v>453</v>
      </c>
      <c r="B4" s="315"/>
      <c r="C4" s="315"/>
      <c r="D4" s="312"/>
      <c r="E4" s="315" t="s">
        <v>454</v>
      </c>
      <c r="F4" s="315"/>
      <c r="G4" s="316"/>
      <c r="H4" s="310"/>
      <c r="I4" s="313"/>
      <c r="J4" s="9"/>
      <c r="K4" s="9"/>
      <c r="L4" s="9"/>
      <c r="M4" s="441"/>
      <c r="N4" s="441"/>
      <c r="O4" s="441"/>
    </row>
    <row r="5" spans="1:16" s="50" customFormat="1" ht="12.75" customHeight="1" x14ac:dyDescent="0.2">
      <c r="A5" s="64"/>
      <c r="B5" s="337" t="s">
        <v>37</v>
      </c>
      <c r="C5" s="337" t="s">
        <v>263</v>
      </c>
      <c r="D5" s="64"/>
      <c r="E5" s="592"/>
      <c r="F5" s="337" t="s">
        <v>37</v>
      </c>
      <c r="G5" s="337" t="s">
        <v>263</v>
      </c>
      <c r="H5" s="64"/>
      <c r="I5" s="57"/>
      <c r="J5" s="9"/>
      <c r="K5" s="9"/>
      <c r="L5" s="9"/>
      <c r="M5" s="441"/>
      <c r="N5" s="441"/>
      <c r="O5" s="441"/>
    </row>
    <row r="6" spans="1:16" s="50" customFormat="1" ht="12.75" customHeight="1" x14ac:dyDescent="0.2">
      <c r="A6" s="592" t="s">
        <v>61</v>
      </c>
      <c r="B6" s="664">
        <v>0</v>
      </c>
      <c r="C6" s="322" t="e">
        <f t="shared" ref="C6:C18" si="0">B6/$F$38</f>
        <v>#DIV/0!</v>
      </c>
      <c r="D6" s="321"/>
      <c r="E6" s="592" t="s">
        <v>108</v>
      </c>
      <c r="F6" s="664">
        <v>0</v>
      </c>
      <c r="G6" s="322" t="e">
        <f t="shared" ref="G6:G17" si="1">F6/$F$38</f>
        <v>#DIV/0!</v>
      </c>
      <c r="H6" s="64"/>
      <c r="I6" s="57"/>
      <c r="J6" s="9"/>
      <c r="K6" s="9"/>
      <c r="L6" s="9"/>
      <c r="M6" s="478"/>
      <c r="N6" s="441"/>
      <c r="O6" s="441"/>
    </row>
    <row r="7" spans="1:16" s="50" customFormat="1" ht="12.75" customHeight="1" x14ac:dyDescent="0.2">
      <c r="A7" s="592" t="s">
        <v>76</v>
      </c>
      <c r="B7" s="664">
        <v>0</v>
      </c>
      <c r="C7" s="322" t="e">
        <f t="shared" si="0"/>
        <v>#DIV/0!</v>
      </c>
      <c r="D7" s="321"/>
      <c r="E7" s="592" t="s">
        <v>68</v>
      </c>
      <c r="F7" s="664">
        <v>0</v>
      </c>
      <c r="G7" s="322" t="e">
        <f t="shared" si="1"/>
        <v>#DIV/0!</v>
      </c>
      <c r="H7" s="64"/>
      <c r="I7" s="57"/>
      <c r="J7" s="9"/>
      <c r="K7" s="9"/>
      <c r="L7" s="9"/>
      <c r="M7" s="441"/>
      <c r="N7" s="441"/>
      <c r="O7" s="441"/>
    </row>
    <row r="8" spans="1:16" s="50" customFormat="1" ht="12.75" customHeight="1" x14ac:dyDescent="0.2">
      <c r="A8" s="592" t="s">
        <v>60</v>
      </c>
      <c r="B8" s="664">
        <v>0</v>
      </c>
      <c r="C8" s="322" t="e">
        <f t="shared" si="0"/>
        <v>#DIV/0!</v>
      </c>
      <c r="D8" s="321"/>
      <c r="E8" s="592" t="s">
        <v>109</v>
      </c>
      <c r="F8" s="664">
        <v>0</v>
      </c>
      <c r="G8" s="322" t="e">
        <f t="shared" si="1"/>
        <v>#DIV/0!</v>
      </c>
      <c r="H8" s="64"/>
      <c r="I8" s="57"/>
      <c r="J8" s="9"/>
      <c r="K8" s="9"/>
      <c r="L8" s="9"/>
      <c r="M8" s="441"/>
      <c r="N8" s="441"/>
      <c r="O8" s="441"/>
    </row>
    <row r="9" spans="1:16" s="50" customFormat="1" ht="12.75" customHeight="1" x14ac:dyDescent="0.2">
      <c r="A9" s="592" t="s">
        <v>63</v>
      </c>
      <c r="B9" s="664">
        <v>0</v>
      </c>
      <c r="C9" s="322" t="e">
        <f t="shared" si="0"/>
        <v>#DIV/0!</v>
      </c>
      <c r="D9" s="321"/>
      <c r="E9" s="592" t="s">
        <v>110</v>
      </c>
      <c r="F9" s="664">
        <v>0</v>
      </c>
      <c r="G9" s="322" t="e">
        <f t="shared" si="1"/>
        <v>#DIV/0!</v>
      </c>
      <c r="H9" s="64"/>
      <c r="I9" s="57"/>
      <c r="J9" s="9"/>
      <c r="K9" s="9"/>
      <c r="L9" s="9"/>
      <c r="M9" s="441"/>
      <c r="N9" s="441"/>
      <c r="O9" s="441"/>
    </row>
    <row r="10" spans="1:16" s="50" customFormat="1" ht="12.75" customHeight="1" x14ac:dyDescent="0.2">
      <c r="A10" s="592" t="s">
        <v>111</v>
      </c>
      <c r="B10" s="664">
        <v>0</v>
      </c>
      <c r="C10" s="322" t="e">
        <f t="shared" si="0"/>
        <v>#DIV/0!</v>
      </c>
      <c r="D10" s="321"/>
      <c r="E10" s="592" t="s">
        <v>67</v>
      </c>
      <c r="F10" s="664">
        <v>0</v>
      </c>
      <c r="G10" s="322" t="e">
        <f t="shared" si="1"/>
        <v>#DIV/0!</v>
      </c>
      <c r="H10" s="64"/>
      <c r="I10" s="57"/>
      <c r="J10" s="9"/>
      <c r="K10" s="9"/>
      <c r="L10" s="9"/>
      <c r="M10" s="441"/>
      <c r="N10" s="441"/>
      <c r="O10" s="441"/>
    </row>
    <row r="11" spans="1:16" s="50" customFormat="1" ht="12.75" x14ac:dyDescent="0.2">
      <c r="A11" s="592" t="s">
        <v>65</v>
      </c>
      <c r="B11" s="664">
        <v>0</v>
      </c>
      <c r="C11" s="322" t="e">
        <f t="shared" si="0"/>
        <v>#DIV/0!</v>
      </c>
      <c r="D11" s="321"/>
      <c r="E11" s="592" t="s">
        <v>69</v>
      </c>
      <c r="F11" s="664">
        <v>0</v>
      </c>
      <c r="G11" s="322" t="e">
        <f t="shared" si="1"/>
        <v>#DIV/0!</v>
      </c>
      <c r="H11" s="64"/>
      <c r="I11" s="57"/>
      <c r="J11" s="9"/>
      <c r="K11" s="9"/>
      <c r="L11" s="9"/>
      <c r="M11" s="36"/>
    </row>
    <row r="12" spans="1:16" s="50" customFormat="1" ht="25.5" x14ac:dyDescent="0.2">
      <c r="A12" s="593" t="s">
        <v>113</v>
      </c>
      <c r="B12" s="664">
        <v>0</v>
      </c>
      <c r="C12" s="322" t="e">
        <f t="shared" si="0"/>
        <v>#DIV/0!</v>
      </c>
      <c r="D12" s="321"/>
      <c r="E12" s="665" t="s">
        <v>95</v>
      </c>
      <c r="F12" s="664">
        <v>0</v>
      </c>
      <c r="G12" s="322" t="e">
        <f t="shared" si="1"/>
        <v>#DIV/0!</v>
      </c>
      <c r="H12" s="64"/>
      <c r="I12" s="57"/>
      <c r="J12" s="9"/>
      <c r="K12" s="9"/>
      <c r="L12" s="9"/>
      <c r="M12" s="36"/>
    </row>
    <row r="13" spans="1:16" s="50" customFormat="1" ht="12.75" x14ac:dyDescent="0.2">
      <c r="A13" s="592" t="s">
        <v>64</v>
      </c>
      <c r="B13" s="664">
        <v>0</v>
      </c>
      <c r="C13" s="322" t="e">
        <f t="shared" si="0"/>
        <v>#DIV/0!</v>
      </c>
      <c r="D13" s="321"/>
      <c r="E13" s="665" t="s">
        <v>95</v>
      </c>
      <c r="F13" s="664">
        <v>0</v>
      </c>
      <c r="G13" s="322" t="e">
        <f t="shared" si="1"/>
        <v>#DIV/0!</v>
      </c>
      <c r="H13" s="64"/>
      <c r="I13" s="57"/>
      <c r="J13" s="9"/>
      <c r="K13" s="9"/>
      <c r="L13" s="9"/>
      <c r="M13" s="36"/>
    </row>
    <row r="14" spans="1:16" s="50" customFormat="1" ht="12.75" x14ac:dyDescent="0.2">
      <c r="A14" s="592" t="s">
        <v>114</v>
      </c>
      <c r="B14" s="664">
        <v>0</v>
      </c>
      <c r="C14" s="322" t="e">
        <f t="shared" si="0"/>
        <v>#DIV/0!</v>
      </c>
      <c r="D14" s="321"/>
      <c r="E14" s="665" t="s">
        <v>95</v>
      </c>
      <c r="F14" s="664">
        <v>0</v>
      </c>
      <c r="G14" s="322" t="e">
        <f t="shared" si="1"/>
        <v>#DIV/0!</v>
      </c>
      <c r="H14" s="64"/>
      <c r="I14" s="57"/>
      <c r="J14" s="9"/>
      <c r="K14" s="9"/>
      <c r="L14" s="9"/>
      <c r="M14" s="36"/>
    </row>
    <row r="15" spans="1:16" s="50" customFormat="1" ht="12.75" x14ac:dyDescent="0.2">
      <c r="A15" s="592" t="s">
        <v>62</v>
      </c>
      <c r="B15" s="664">
        <v>0</v>
      </c>
      <c r="C15" s="322" t="e">
        <f t="shared" si="0"/>
        <v>#DIV/0!</v>
      </c>
      <c r="D15" s="321"/>
      <c r="E15" s="665" t="s">
        <v>95</v>
      </c>
      <c r="F15" s="664">
        <v>0</v>
      </c>
      <c r="G15" s="322" t="e">
        <f t="shared" si="1"/>
        <v>#DIV/0!</v>
      </c>
      <c r="H15" s="64"/>
      <c r="I15" s="57"/>
      <c r="J15" s="9"/>
      <c r="K15" s="9"/>
      <c r="L15" s="9"/>
      <c r="M15" s="36"/>
      <c r="P15" s="597"/>
    </row>
    <row r="16" spans="1:16" s="50" customFormat="1" ht="12.75" x14ac:dyDescent="0.2">
      <c r="A16" s="665" t="s">
        <v>95</v>
      </c>
      <c r="B16" s="664">
        <v>0</v>
      </c>
      <c r="C16" s="322" t="e">
        <f t="shared" si="0"/>
        <v>#DIV/0!</v>
      </c>
      <c r="D16" s="321"/>
      <c r="E16" s="665" t="s">
        <v>95</v>
      </c>
      <c r="F16" s="664">
        <v>0</v>
      </c>
      <c r="G16" s="322" t="e">
        <f t="shared" si="1"/>
        <v>#DIV/0!</v>
      </c>
      <c r="H16" s="64"/>
      <c r="I16" s="57"/>
      <c r="J16" s="9"/>
      <c r="K16" s="9"/>
      <c r="L16" s="9"/>
      <c r="M16" s="36"/>
    </row>
    <row r="17" spans="1:13" s="50" customFormat="1" ht="12.75" x14ac:dyDescent="0.2">
      <c r="A17" s="665" t="s">
        <v>95</v>
      </c>
      <c r="B17" s="664">
        <v>0</v>
      </c>
      <c r="C17" s="322" t="e">
        <f t="shared" si="0"/>
        <v>#DIV/0!</v>
      </c>
      <c r="D17" s="321"/>
      <c r="E17" s="665" t="s">
        <v>95</v>
      </c>
      <c r="F17" s="664">
        <v>0</v>
      </c>
      <c r="G17" s="322" t="e">
        <f t="shared" si="1"/>
        <v>#DIV/0!</v>
      </c>
      <c r="H17" s="64"/>
      <c r="I17" s="57"/>
      <c r="J17" s="9"/>
      <c r="K17" s="9"/>
      <c r="L17" s="9"/>
      <c r="M17" s="36"/>
    </row>
    <row r="18" spans="1:13" s="3" customFormat="1" x14ac:dyDescent="0.25">
      <c r="A18" s="665" t="s">
        <v>95</v>
      </c>
      <c r="B18" s="664">
        <v>0</v>
      </c>
      <c r="C18" s="322" t="e">
        <f t="shared" si="0"/>
        <v>#DIV/0!</v>
      </c>
      <c r="D18" s="321"/>
      <c r="E18" s="323" t="s">
        <v>270</v>
      </c>
      <c r="F18" s="324">
        <f>SUM(F6:F17)</f>
        <v>0</v>
      </c>
      <c r="G18" s="324" t="e">
        <f>SUM(G6:G17)</f>
        <v>#DIV/0!</v>
      </c>
      <c r="H18" s="64"/>
      <c r="I18" s="77"/>
      <c r="J18" s="9"/>
      <c r="K18" s="9"/>
      <c r="L18" s="9"/>
      <c r="M18" s="36"/>
    </row>
    <row r="19" spans="1:13" x14ac:dyDescent="0.25">
      <c r="A19" s="323" t="s">
        <v>115</v>
      </c>
      <c r="B19" s="324">
        <f>SUM(B6:B18)</f>
        <v>0</v>
      </c>
      <c r="C19" s="324" t="e">
        <f>SUM(C6:C18)</f>
        <v>#DIV/0!</v>
      </c>
      <c r="D19" s="325"/>
      <c r="E19" s="64"/>
      <c r="F19" s="64"/>
      <c r="G19" s="64"/>
      <c r="H19" s="64"/>
      <c r="I19" s="64"/>
      <c r="J19" s="9"/>
      <c r="K19" s="9"/>
      <c r="L19" s="9"/>
      <c r="M19" s="36"/>
    </row>
    <row r="20" spans="1:13" x14ac:dyDescent="0.25">
      <c r="A20" s="64"/>
      <c r="B20" s="64"/>
      <c r="C20" s="64"/>
      <c r="D20" s="64"/>
      <c r="E20" s="64"/>
      <c r="F20" s="64"/>
      <c r="G20" s="64"/>
      <c r="H20" s="64"/>
      <c r="I20" s="64"/>
      <c r="J20" s="9"/>
      <c r="K20" s="9"/>
      <c r="L20" s="9"/>
      <c r="M20" s="36"/>
    </row>
    <row r="21" spans="1:13" s="311" customFormat="1" ht="20.100000000000001" customHeight="1" x14ac:dyDescent="0.2">
      <c r="A21" s="315" t="s">
        <v>455</v>
      </c>
      <c r="B21" s="315"/>
      <c r="C21" s="315"/>
      <c r="D21" s="320"/>
      <c r="E21" s="315" t="s">
        <v>456</v>
      </c>
      <c r="F21" s="315"/>
      <c r="G21" s="315"/>
      <c r="H21" s="320"/>
      <c r="I21" s="218"/>
      <c r="J21" s="9"/>
      <c r="K21" s="9"/>
      <c r="L21" s="9"/>
      <c r="M21" s="36"/>
    </row>
    <row r="22" spans="1:13" s="36" customFormat="1" ht="12.75" x14ac:dyDescent="0.2">
      <c r="A22" s="64"/>
      <c r="B22" s="64"/>
      <c r="C22" s="64"/>
      <c r="D22" s="64"/>
      <c r="E22" s="64"/>
      <c r="F22" s="64"/>
      <c r="G22" s="64"/>
      <c r="H22" s="64"/>
      <c r="I22" s="111"/>
      <c r="J22" s="9"/>
      <c r="K22" s="9"/>
      <c r="L22" s="9"/>
    </row>
    <row r="23" spans="1:13" s="36" customFormat="1" ht="12.75" x14ac:dyDescent="0.2">
      <c r="A23" s="64"/>
      <c r="B23" s="337" t="s">
        <v>37</v>
      </c>
      <c r="C23" s="337" t="s">
        <v>263</v>
      </c>
      <c r="D23" s="64"/>
      <c r="E23" s="528"/>
      <c r="F23" s="338" t="s">
        <v>37</v>
      </c>
      <c r="G23" s="338" t="s">
        <v>263</v>
      </c>
      <c r="H23" s="64"/>
      <c r="I23" s="111"/>
      <c r="J23" s="9"/>
      <c r="K23" s="9"/>
      <c r="L23" s="9"/>
    </row>
    <row r="24" spans="1:13" s="36" customFormat="1" ht="15.75" customHeight="1" x14ac:dyDescent="0.2">
      <c r="A24" s="592" t="s">
        <v>70</v>
      </c>
      <c r="B24" s="664">
        <v>0</v>
      </c>
      <c r="C24" s="322" t="e">
        <f t="shared" ref="C24:C35" si="2">B24/$F$38</f>
        <v>#DIV/0!</v>
      </c>
      <c r="D24" s="321"/>
      <c r="E24" s="592" t="s">
        <v>116</v>
      </c>
      <c r="F24" s="664">
        <v>0</v>
      </c>
      <c r="G24" s="322" t="e">
        <f t="shared" ref="G24:G30" si="3">F24/$F$38</f>
        <v>#DIV/0!</v>
      </c>
      <c r="H24" s="64"/>
      <c r="I24" s="111"/>
      <c r="J24" s="9"/>
      <c r="K24" s="9"/>
      <c r="L24" s="9"/>
    </row>
    <row r="25" spans="1:13" s="36" customFormat="1" ht="15.75" customHeight="1" x14ac:dyDescent="0.2">
      <c r="A25" s="592" t="s">
        <v>117</v>
      </c>
      <c r="B25" s="664">
        <v>0</v>
      </c>
      <c r="C25" s="322" t="e">
        <f t="shared" si="2"/>
        <v>#DIV/0!</v>
      </c>
      <c r="D25" s="321"/>
      <c r="E25" s="593" t="s">
        <v>118</v>
      </c>
      <c r="F25" s="664">
        <v>0</v>
      </c>
      <c r="G25" s="322" t="e">
        <f t="shared" si="3"/>
        <v>#DIV/0!</v>
      </c>
      <c r="H25" s="64"/>
      <c r="I25" s="111"/>
      <c r="J25" s="9"/>
      <c r="K25" s="9"/>
      <c r="L25" s="9"/>
    </row>
    <row r="26" spans="1:13" s="36" customFormat="1" ht="15.75" customHeight="1" x14ac:dyDescent="0.2">
      <c r="A26" s="592" t="s">
        <v>119</v>
      </c>
      <c r="B26" s="664">
        <v>0</v>
      </c>
      <c r="C26" s="322" t="e">
        <f t="shared" si="2"/>
        <v>#DIV/0!</v>
      </c>
      <c r="D26" s="321"/>
      <c r="E26" s="593" t="s">
        <v>120</v>
      </c>
      <c r="F26" s="664">
        <v>0</v>
      </c>
      <c r="G26" s="322" t="e">
        <f t="shared" si="3"/>
        <v>#DIV/0!</v>
      </c>
      <c r="H26" s="64"/>
      <c r="I26" s="111"/>
      <c r="J26" s="9"/>
      <c r="K26" s="9"/>
      <c r="L26" s="9"/>
    </row>
    <row r="27" spans="1:13" s="36" customFormat="1" ht="15.75" customHeight="1" x14ac:dyDescent="0.2">
      <c r="A27" s="592" t="s">
        <v>72</v>
      </c>
      <c r="B27" s="664">
        <v>0</v>
      </c>
      <c r="C27" s="322" t="e">
        <f t="shared" si="2"/>
        <v>#DIV/0!</v>
      </c>
      <c r="D27" s="321"/>
      <c r="E27" s="592" t="s">
        <v>77</v>
      </c>
      <c r="F27" s="664">
        <v>0</v>
      </c>
      <c r="G27" s="322" t="e">
        <f t="shared" si="3"/>
        <v>#DIV/0!</v>
      </c>
      <c r="H27" s="64"/>
      <c r="I27" s="111"/>
      <c r="J27" s="9"/>
      <c r="K27" s="9"/>
      <c r="L27" s="9"/>
    </row>
    <row r="28" spans="1:13" s="36" customFormat="1" ht="15.75" customHeight="1" x14ac:dyDescent="0.2">
      <c r="A28" s="592" t="s">
        <v>66</v>
      </c>
      <c r="B28" s="664">
        <v>0</v>
      </c>
      <c r="C28" s="322" t="e">
        <f t="shared" si="2"/>
        <v>#DIV/0!</v>
      </c>
      <c r="D28" s="321"/>
      <c r="E28" s="592" t="s">
        <v>121</v>
      </c>
      <c r="F28" s="664">
        <v>0</v>
      </c>
      <c r="G28" s="322" t="e">
        <f t="shared" si="3"/>
        <v>#DIV/0!</v>
      </c>
      <c r="H28" s="64"/>
      <c r="I28" s="111"/>
      <c r="J28" s="9"/>
      <c r="K28" s="9"/>
      <c r="L28" s="9"/>
    </row>
    <row r="29" spans="1:13" s="36" customFormat="1" ht="15.75" customHeight="1" x14ac:dyDescent="0.2">
      <c r="A29" s="592" t="s">
        <v>73</v>
      </c>
      <c r="B29" s="664">
        <v>0</v>
      </c>
      <c r="C29" s="322" t="e">
        <f t="shared" si="2"/>
        <v>#DIV/0!</v>
      </c>
      <c r="D29" s="321"/>
      <c r="E29" s="665" t="s">
        <v>95</v>
      </c>
      <c r="F29" s="664">
        <v>0</v>
      </c>
      <c r="G29" s="322" t="e">
        <f t="shared" si="3"/>
        <v>#DIV/0!</v>
      </c>
      <c r="H29" s="64"/>
      <c r="I29" s="111"/>
      <c r="J29" s="9"/>
      <c r="K29" s="9"/>
      <c r="L29" s="9"/>
    </row>
    <row r="30" spans="1:13" s="36" customFormat="1" ht="15.75" customHeight="1" x14ac:dyDescent="0.2">
      <c r="A30" s="592" t="s">
        <v>71</v>
      </c>
      <c r="B30" s="664">
        <v>0</v>
      </c>
      <c r="C30" s="322" t="e">
        <f t="shared" si="2"/>
        <v>#DIV/0!</v>
      </c>
      <c r="D30" s="321"/>
      <c r="E30" s="665" t="s">
        <v>95</v>
      </c>
      <c r="F30" s="664">
        <v>0</v>
      </c>
      <c r="G30" s="322" t="e">
        <f t="shared" si="3"/>
        <v>#DIV/0!</v>
      </c>
      <c r="H30" s="64"/>
      <c r="I30" s="111"/>
      <c r="J30" s="9"/>
      <c r="K30" s="9"/>
      <c r="L30" s="9"/>
    </row>
    <row r="31" spans="1:13" s="36" customFormat="1" ht="15.75" customHeight="1" x14ac:dyDescent="0.2">
      <c r="A31" s="592" t="s">
        <v>122</v>
      </c>
      <c r="B31" s="664">
        <v>0</v>
      </c>
      <c r="C31" s="322" t="e">
        <f t="shared" si="2"/>
        <v>#DIV/0!</v>
      </c>
      <c r="D31" s="321"/>
      <c r="E31" s="323" t="s">
        <v>123</v>
      </c>
      <c r="F31" s="383">
        <f>SUM(F24:F30)</f>
        <v>0</v>
      </c>
      <c r="G31" s="383" t="e">
        <f>SUM(G24:G30)</f>
        <v>#DIV/0!</v>
      </c>
      <c r="H31" s="64"/>
      <c r="I31" s="111"/>
      <c r="J31" s="9"/>
      <c r="K31" s="9"/>
      <c r="L31" s="9"/>
    </row>
    <row r="32" spans="1:13" s="36" customFormat="1" ht="15.75" customHeight="1" x14ac:dyDescent="0.2">
      <c r="A32" s="592" t="s">
        <v>124</v>
      </c>
      <c r="B32" s="664">
        <v>0</v>
      </c>
      <c r="C32" s="322" t="e">
        <f t="shared" si="2"/>
        <v>#DIV/0!</v>
      </c>
      <c r="D32" s="321"/>
      <c r="E32" s="64"/>
      <c r="F32" s="64"/>
      <c r="G32" s="64"/>
      <c r="H32" s="64"/>
      <c r="I32" s="111"/>
      <c r="J32" s="9"/>
      <c r="K32" s="9"/>
      <c r="L32" s="9"/>
    </row>
    <row r="33" spans="1:12" s="36" customFormat="1" ht="15.75" customHeight="1" x14ac:dyDescent="0.2">
      <c r="A33" s="592" t="s">
        <v>112</v>
      </c>
      <c r="B33" s="664">
        <v>0</v>
      </c>
      <c r="C33" s="322" t="e">
        <f t="shared" si="2"/>
        <v>#DIV/0!</v>
      </c>
      <c r="D33" s="321"/>
      <c r="E33" s="64"/>
      <c r="F33" s="64"/>
      <c r="G33" s="64"/>
      <c r="H33" s="64"/>
      <c r="I33" s="64"/>
      <c r="J33" s="9"/>
      <c r="K33" s="9"/>
      <c r="L33" s="9"/>
    </row>
    <row r="34" spans="1:12" s="36" customFormat="1" ht="38.25" x14ac:dyDescent="0.2">
      <c r="A34" s="592" t="s">
        <v>74</v>
      </c>
      <c r="B34" s="664">
        <v>0</v>
      </c>
      <c r="C34" s="322" t="e">
        <f t="shared" si="2"/>
        <v>#DIV/0!</v>
      </c>
      <c r="D34" s="321"/>
      <c r="E34" s="326" t="s">
        <v>285</v>
      </c>
      <c r="F34" s="339" t="e">
        <f>SUM(G31,C36,G18,C19)</f>
        <v>#DIV/0!</v>
      </c>
      <c r="G34" s="64"/>
      <c r="H34" s="64"/>
      <c r="I34" s="64"/>
      <c r="J34" s="9"/>
      <c r="K34" s="9"/>
      <c r="L34" s="9"/>
    </row>
    <row r="35" spans="1:12" s="36" customFormat="1" ht="12.75" x14ac:dyDescent="0.2">
      <c r="A35" s="665" t="s">
        <v>95</v>
      </c>
      <c r="B35" s="664">
        <v>0</v>
      </c>
      <c r="C35" s="322" t="e">
        <f t="shared" si="2"/>
        <v>#DIV/0!</v>
      </c>
      <c r="D35" s="321"/>
      <c r="E35" s="57"/>
      <c r="F35" s="132"/>
      <c r="G35" s="57"/>
      <c r="H35" s="57"/>
      <c r="I35" s="111"/>
      <c r="J35" s="9"/>
      <c r="K35" s="9"/>
      <c r="L35" s="9"/>
    </row>
    <row r="36" spans="1:12" s="36" customFormat="1" ht="12.75" x14ac:dyDescent="0.2">
      <c r="A36" s="323" t="s">
        <v>75</v>
      </c>
      <c r="B36" s="324">
        <f>SUM(B24:B35)</f>
        <v>0</v>
      </c>
      <c r="C36" s="324" t="e">
        <f>SUM(C24:C35)</f>
        <v>#DIV/0!</v>
      </c>
      <c r="D36" s="325"/>
      <c r="E36" s="57"/>
      <c r="F36" s="132"/>
      <c r="G36" s="57"/>
      <c r="H36" s="57"/>
      <c r="I36" s="111"/>
      <c r="J36" s="9"/>
      <c r="K36" s="9"/>
      <c r="L36" s="9"/>
    </row>
    <row r="37" spans="1:12" s="36" customFormat="1" ht="12.75" x14ac:dyDescent="0.2">
      <c r="A37" s="64"/>
      <c r="B37" s="64"/>
      <c r="C37" s="64"/>
      <c r="D37" s="64"/>
      <c r="E37" s="57"/>
      <c r="F37" s="132"/>
      <c r="G37" s="57"/>
      <c r="H37" s="57"/>
      <c r="I37" s="111"/>
      <c r="J37" s="57"/>
      <c r="K37" s="39"/>
      <c r="L37" s="50"/>
    </row>
    <row r="38" spans="1:12" s="36" customFormat="1" ht="38.25" x14ac:dyDescent="0.2">
      <c r="A38" s="327" t="s">
        <v>286</v>
      </c>
      <c r="B38" s="339">
        <f>SUM(F31,B36,F18,B19)</f>
        <v>0</v>
      </c>
      <c r="C38" s="328"/>
      <c r="D38" s="57"/>
      <c r="E38" s="326" t="s">
        <v>125</v>
      </c>
      <c r="F38" s="340">
        <f>'Unit Mix (J)'!O52</f>
        <v>0</v>
      </c>
      <c r="G38" s="480"/>
      <c r="H38" s="64"/>
      <c r="I38" s="64"/>
      <c r="J38" s="111"/>
      <c r="K38" s="9"/>
      <c r="L38" s="9"/>
    </row>
    <row r="39" spans="1:12" s="36" customFormat="1" ht="12.75" x14ac:dyDescent="0.2">
      <c r="A39" s="64"/>
      <c r="B39" s="337"/>
      <c r="C39" s="329"/>
      <c r="D39" s="57"/>
      <c r="E39" s="57"/>
      <c r="F39" s="132"/>
      <c r="G39" s="330"/>
      <c r="H39" s="64"/>
      <c r="I39" s="64"/>
      <c r="J39" s="111"/>
      <c r="K39" s="9"/>
      <c r="L39" s="9"/>
    </row>
    <row r="40" spans="1:12" s="36" customFormat="1" ht="12.75" x14ac:dyDescent="0.2">
      <c r="A40" s="64"/>
      <c r="B40" s="337"/>
      <c r="C40" s="64"/>
      <c r="D40" s="64"/>
      <c r="E40" s="64"/>
      <c r="F40" s="337"/>
      <c r="G40" s="64"/>
      <c r="H40" s="64"/>
      <c r="I40" s="64"/>
      <c r="J40" s="111"/>
      <c r="K40" s="9"/>
      <c r="L40" s="9"/>
    </row>
    <row r="41" spans="1:12" s="36" customFormat="1" ht="39" thickBot="1" x14ac:dyDescent="0.25">
      <c r="A41" s="331" t="s">
        <v>287</v>
      </c>
      <c r="B41" s="664" t="str">
        <f>IF(H41="X","$250","$300")</f>
        <v>$300</v>
      </c>
      <c r="C41" s="521"/>
      <c r="D41" s="64"/>
      <c r="E41" s="332" t="s">
        <v>791</v>
      </c>
      <c r="F41" s="341">
        <f>B38+(B41*B42)</f>
        <v>0</v>
      </c>
      <c r="G41" s="529"/>
      <c r="H41" s="530" t="str">
        <f>'Project (A-C)'!C64</f>
        <v/>
      </c>
      <c r="I41" s="530"/>
      <c r="J41" s="111"/>
      <c r="K41" s="9"/>
      <c r="L41" s="9"/>
    </row>
    <row r="42" spans="1:12" s="36" customFormat="1" ht="13.5" thickTop="1" x14ac:dyDescent="0.2">
      <c r="A42" s="333" t="s">
        <v>790</v>
      </c>
      <c r="B42" s="340">
        <f>F38</f>
        <v>0</v>
      </c>
      <c r="C42" s="64"/>
      <c r="D42" s="64"/>
      <c r="E42" s="334" t="s">
        <v>336</v>
      </c>
      <c r="F42" s="341" t="e">
        <f>F41/F38</f>
        <v>#DIV/0!</v>
      </c>
      <c r="G42" s="106"/>
      <c r="H42" s="530"/>
      <c r="I42" s="530"/>
      <c r="J42" s="64"/>
      <c r="K42" s="9"/>
      <c r="L42" s="9"/>
    </row>
    <row r="43" spans="1:12" s="36" customFormat="1" ht="12.75" x14ac:dyDescent="0.2">
      <c r="A43" s="39"/>
      <c r="B43" s="39"/>
      <c r="C43" s="335"/>
      <c r="D43" s="335"/>
      <c r="E43" s="335"/>
      <c r="F43" s="336"/>
      <c r="G43" s="336"/>
      <c r="H43" s="64"/>
      <c r="I43" s="64"/>
      <c r="J43" s="64"/>
      <c r="K43" s="9"/>
      <c r="L43" s="9"/>
    </row>
    <row r="44" spans="1:12" x14ac:dyDescent="0.25">
      <c r="D44" s="11"/>
      <c r="E44" s="11"/>
      <c r="H44" s="65"/>
      <c r="I44" s="65"/>
      <c r="J44" s="65"/>
      <c r="K44" s="6"/>
      <c r="L44" s="6"/>
    </row>
    <row r="45" spans="1:12" x14ac:dyDescent="0.25">
      <c r="L45" s="6"/>
    </row>
    <row r="46" spans="1:12" x14ac:dyDescent="0.25">
      <c r="A46" s="6"/>
      <c r="B46" s="6"/>
      <c r="F46" s="6"/>
      <c r="G46" s="6"/>
      <c r="L46" s="6"/>
    </row>
    <row r="47" spans="1:12" x14ac:dyDescent="0.25">
      <c r="A47" s="6"/>
      <c r="B47" s="6"/>
      <c r="C47" s="6"/>
      <c r="D47" s="6"/>
      <c r="E47" s="6"/>
      <c r="F47" s="6"/>
      <c r="G47" s="6"/>
      <c r="H47" s="54"/>
      <c r="I47" s="54"/>
      <c r="J47" s="54"/>
      <c r="K47" s="6"/>
      <c r="L47" s="6"/>
    </row>
    <row r="48" spans="1:12" x14ac:dyDescent="0.25">
      <c r="A48" s="6"/>
      <c r="B48" s="6"/>
      <c r="C48" s="6"/>
      <c r="D48" s="6"/>
      <c r="E48" s="6"/>
      <c r="F48" s="6"/>
      <c r="G48" s="6"/>
      <c r="H48" s="54"/>
      <c r="I48" s="54"/>
      <c r="J48" s="54"/>
      <c r="K48" s="6"/>
      <c r="L48" s="6"/>
    </row>
    <row r="49" spans="3:11" x14ac:dyDescent="0.25">
      <c r="C49" s="6"/>
      <c r="D49" s="6"/>
      <c r="E49" s="6"/>
      <c r="H49" s="54"/>
      <c r="I49" s="54"/>
      <c r="J49" s="54"/>
      <c r="K49" s="6"/>
    </row>
  </sheetData>
  <sheetProtection algorithmName="SHA-512" hashValue="S0pCY3Nz2cmlbN/fTBB8ZAij/ecOuQxv7t7KCh1ctmKHSnWCqd3gVG0IyaHHNxKEhtBDYhWlMavS5W6fyUe9Fw==" saltValue="tuqqdHBdbUVqv21k3CdSjg==" spinCount="100000" sheet="1" objects="1" scenarios="1"/>
  <pageMargins left="0.7" right="0.7"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5966"/>
    <pageSetUpPr fitToPage="1"/>
  </sheetPr>
  <dimension ref="A1:U39"/>
  <sheetViews>
    <sheetView showGridLines="0" showRowColHeaders="0" zoomScale="115" zoomScaleNormal="115" workbookViewId="0">
      <selection activeCell="AG18" sqref="AG18"/>
    </sheetView>
  </sheetViews>
  <sheetFormatPr defaultColWidth="8.85546875" defaultRowHeight="15" x14ac:dyDescent="0.25"/>
  <cols>
    <col min="1" max="1" width="4.28515625" style="2" customWidth="1"/>
    <col min="2" max="2" width="29.42578125" style="5" customWidth="1"/>
    <col min="3" max="3" width="6" style="5" customWidth="1"/>
    <col min="4" max="4" width="1.42578125" style="5" customWidth="1"/>
    <col min="5" max="5" width="11" style="3" bestFit="1" customWidth="1"/>
    <col min="6" max="6" width="15.140625" style="3" customWidth="1"/>
    <col min="7" max="7" width="11" style="3" bestFit="1" customWidth="1"/>
    <col min="8" max="8" width="12" style="3" bestFit="1" customWidth="1"/>
    <col min="9" max="14" width="11" style="3" bestFit="1" customWidth="1"/>
    <col min="15" max="15" width="12" style="3" bestFit="1" customWidth="1"/>
    <col min="16" max="19" width="11" style="3" bestFit="1" customWidth="1"/>
    <col min="20" max="16384" width="8.85546875" style="3"/>
  </cols>
  <sheetData>
    <row r="1" spans="1:21" s="355" customFormat="1" ht="24.95" customHeight="1" x14ac:dyDescent="0.25">
      <c r="A1" s="738" t="s">
        <v>462</v>
      </c>
      <c r="B1" s="764"/>
      <c r="C1" s="764"/>
      <c r="D1" s="764"/>
      <c r="E1" s="764"/>
      <c r="F1" s="764"/>
      <c r="G1" s="764"/>
      <c r="H1" s="764"/>
      <c r="I1" s="764"/>
      <c r="J1" s="764"/>
      <c r="K1" s="764"/>
      <c r="L1" s="764"/>
      <c r="M1" s="764"/>
      <c r="N1" s="764"/>
      <c r="O1" s="764"/>
      <c r="P1" s="764"/>
      <c r="Q1" s="764"/>
      <c r="R1" s="764"/>
      <c r="S1" s="764"/>
      <c r="T1" s="764"/>
    </row>
    <row r="2" spans="1:21" s="711" customFormat="1" ht="24.95" customHeight="1" x14ac:dyDescent="0.25">
      <c r="A2" s="765" t="s">
        <v>797</v>
      </c>
      <c r="B2" s="765"/>
      <c r="C2" s="712"/>
      <c r="D2" s="712"/>
      <c r="E2" s="712"/>
      <c r="F2" s="712"/>
      <c r="G2" s="712"/>
      <c r="H2" s="712"/>
      <c r="I2" s="712"/>
      <c r="J2" s="712"/>
      <c r="K2" s="712"/>
      <c r="L2" s="712"/>
      <c r="M2" s="712"/>
      <c r="N2" s="712"/>
      <c r="O2" s="712"/>
      <c r="P2" s="712"/>
      <c r="Q2" s="712"/>
      <c r="R2" s="712"/>
      <c r="S2" s="712"/>
    </row>
    <row r="3" spans="1:21" ht="20.100000000000001" customHeight="1" thickBot="1" x14ac:dyDescent="0.3">
      <c r="A3" s="77"/>
      <c r="B3" s="95" t="s">
        <v>337</v>
      </c>
      <c r="C3" s="700">
        <v>0.02</v>
      </c>
      <c r="D3" s="67"/>
      <c r="E3" s="69"/>
      <c r="F3" s="69"/>
      <c r="G3" s="69"/>
      <c r="H3" s="69"/>
      <c r="I3" s="69"/>
      <c r="J3" s="69"/>
      <c r="K3" s="69"/>
      <c r="L3" s="69"/>
      <c r="M3" s="77"/>
      <c r="N3" s="77"/>
      <c r="O3" s="77"/>
      <c r="P3" s="77"/>
      <c r="Q3" s="77"/>
      <c r="R3" s="77"/>
      <c r="S3" s="77"/>
      <c r="T3" s="77"/>
      <c r="U3" s="2"/>
    </row>
    <row r="4" spans="1:21" s="25" customFormat="1" ht="20.100000000000001" customHeight="1" thickBot="1" x14ac:dyDescent="0.25">
      <c r="A4" s="96"/>
      <c r="B4" s="97" t="s">
        <v>338</v>
      </c>
      <c r="C4" s="700">
        <v>0.03</v>
      </c>
      <c r="D4" s="98"/>
      <c r="E4" s="347" t="s">
        <v>126</v>
      </c>
      <c r="F4" s="347" t="s">
        <v>127</v>
      </c>
      <c r="G4" s="347" t="s">
        <v>128</v>
      </c>
      <c r="H4" s="347" t="s">
        <v>129</v>
      </c>
      <c r="I4" s="347" t="s">
        <v>130</v>
      </c>
      <c r="J4" s="347" t="s">
        <v>131</v>
      </c>
      <c r="K4" s="347" t="s">
        <v>132</v>
      </c>
      <c r="L4" s="347" t="s">
        <v>133</v>
      </c>
      <c r="M4" s="347" t="s">
        <v>142</v>
      </c>
      <c r="N4" s="347" t="s">
        <v>143</v>
      </c>
      <c r="O4" s="347" t="s">
        <v>144</v>
      </c>
      <c r="P4" s="347" t="s">
        <v>145</v>
      </c>
      <c r="Q4" s="347" t="s">
        <v>146</v>
      </c>
      <c r="R4" s="347" t="s">
        <v>147</v>
      </c>
      <c r="S4" s="347" t="s">
        <v>148</v>
      </c>
      <c r="T4" s="96"/>
      <c r="U4" s="24"/>
    </row>
    <row r="5" spans="1:21" x14ac:dyDescent="0.25">
      <c r="A5" s="77"/>
      <c r="B5" s="349" t="s">
        <v>78</v>
      </c>
      <c r="C5" s="350"/>
      <c r="D5" s="342"/>
      <c r="E5" s="99">
        <f>'Operating Income (K)'!H16</f>
        <v>0</v>
      </c>
      <c r="F5" s="75">
        <f>(E5*C3)+E5</f>
        <v>0</v>
      </c>
      <c r="G5" s="75">
        <f>(F5*C3)+F5</f>
        <v>0</v>
      </c>
      <c r="H5" s="75">
        <f>(G5*C3)+G5</f>
        <v>0</v>
      </c>
      <c r="I5" s="75">
        <f>(H5*C3)+H5</f>
        <v>0</v>
      </c>
      <c r="J5" s="75">
        <f>(I5*C3)+I5</f>
        <v>0</v>
      </c>
      <c r="K5" s="75">
        <f>(J5*C3)+J5</f>
        <v>0</v>
      </c>
      <c r="L5" s="75">
        <f>(K5*C3)+K5</f>
        <v>0</v>
      </c>
      <c r="M5" s="75">
        <f>(L5*C3)+L5</f>
        <v>0</v>
      </c>
      <c r="N5" s="75">
        <f>(M5*C3)+M5</f>
        <v>0</v>
      </c>
      <c r="O5" s="75">
        <f>(N5*C3)+N5</f>
        <v>0</v>
      </c>
      <c r="P5" s="75">
        <f>(O5*C3)+O5</f>
        <v>0</v>
      </c>
      <c r="Q5" s="75">
        <f>(P5*C3)+P5</f>
        <v>0</v>
      </c>
      <c r="R5" s="75">
        <f>(Q5*C3)+Q5</f>
        <v>0</v>
      </c>
      <c r="S5" s="75">
        <f>(R5*C3)+R5</f>
        <v>0</v>
      </c>
      <c r="T5" s="77"/>
      <c r="U5" s="2"/>
    </row>
    <row r="6" spans="1:21" x14ac:dyDescent="0.25">
      <c r="A6" s="77"/>
      <c r="B6" s="351" t="s">
        <v>339</v>
      </c>
      <c r="C6" s="352"/>
      <c r="D6" s="67"/>
      <c r="E6" s="74">
        <f>'Operating Expenses (L)'!F41</f>
        <v>0</v>
      </c>
      <c r="F6" s="74">
        <f>(E6*C4)+E6</f>
        <v>0</v>
      </c>
      <c r="G6" s="74">
        <f>(F6*C4)+F6</f>
        <v>0</v>
      </c>
      <c r="H6" s="74">
        <f>(G6*C4)+G6</f>
        <v>0</v>
      </c>
      <c r="I6" s="74">
        <f>(H6*C4)+H6</f>
        <v>0</v>
      </c>
      <c r="J6" s="74">
        <f>(I6*C4)+I6</f>
        <v>0</v>
      </c>
      <c r="K6" s="74">
        <f>(J6*C4)+J6</f>
        <v>0</v>
      </c>
      <c r="L6" s="74">
        <f>(K6*C4)+K6</f>
        <v>0</v>
      </c>
      <c r="M6" s="74">
        <f>(L6*C4)+L6</f>
        <v>0</v>
      </c>
      <c r="N6" s="74">
        <f>(M6*C4)+M6</f>
        <v>0</v>
      </c>
      <c r="O6" s="74">
        <f>(N6*C4)+N6</f>
        <v>0</v>
      </c>
      <c r="P6" s="74">
        <f>(O6*C4)+O6</f>
        <v>0</v>
      </c>
      <c r="Q6" s="74">
        <f>(P6*C4)+P6</f>
        <v>0</v>
      </c>
      <c r="R6" s="74">
        <f>(Q6*C4)+Q6</f>
        <v>0</v>
      </c>
      <c r="S6" s="74">
        <f>(R6*C4)+R6</f>
        <v>0</v>
      </c>
      <c r="T6" s="77"/>
      <c r="U6" s="2"/>
    </row>
    <row r="7" spans="1:21" x14ac:dyDescent="0.25">
      <c r="A7" s="77"/>
      <c r="B7" s="351" t="s">
        <v>81</v>
      </c>
      <c r="C7" s="351"/>
      <c r="D7" s="67"/>
      <c r="E7" s="74">
        <f>E5-E6</f>
        <v>0</v>
      </c>
      <c r="F7" s="74">
        <f t="shared" ref="F7:S7" si="0">F5-F6</f>
        <v>0</v>
      </c>
      <c r="G7" s="74">
        <f t="shared" si="0"/>
        <v>0</v>
      </c>
      <c r="H7" s="74">
        <f t="shared" si="0"/>
        <v>0</v>
      </c>
      <c r="I7" s="74">
        <f t="shared" si="0"/>
        <v>0</v>
      </c>
      <c r="J7" s="74">
        <f t="shared" si="0"/>
        <v>0</v>
      </c>
      <c r="K7" s="74">
        <f t="shared" si="0"/>
        <v>0</v>
      </c>
      <c r="L7" s="74">
        <f t="shared" si="0"/>
        <v>0</v>
      </c>
      <c r="M7" s="74">
        <f t="shared" si="0"/>
        <v>0</v>
      </c>
      <c r="N7" s="74">
        <f t="shared" si="0"/>
        <v>0</v>
      </c>
      <c r="O7" s="74">
        <f t="shared" si="0"/>
        <v>0</v>
      </c>
      <c r="P7" s="74">
        <f t="shared" si="0"/>
        <v>0</v>
      </c>
      <c r="Q7" s="74">
        <f t="shared" si="0"/>
        <v>0</v>
      </c>
      <c r="R7" s="74">
        <f t="shared" si="0"/>
        <v>0</v>
      </c>
      <c r="S7" s="74">
        <f t="shared" si="0"/>
        <v>0</v>
      </c>
      <c r="T7" s="77"/>
      <c r="U7" s="2"/>
    </row>
    <row r="8" spans="1:21" x14ac:dyDescent="0.25">
      <c r="A8" s="77"/>
      <c r="B8" s="351" t="s">
        <v>82</v>
      </c>
      <c r="C8" s="351"/>
      <c r="D8" s="67"/>
      <c r="E8" s="706" t="e">
        <f>-PMT('Sources of Funds (G-H)'!$E$36/12,'Sources of Funds (G-H)'!$G$36*12,'Sources of Funds (G-H)'!$D$36)*12</f>
        <v>#NUM!</v>
      </c>
      <c r="F8" s="75" t="e">
        <f>E8</f>
        <v>#NUM!</v>
      </c>
      <c r="G8" s="75" t="e">
        <f t="shared" ref="G8:S8" si="1">F8</f>
        <v>#NUM!</v>
      </c>
      <c r="H8" s="75" t="e">
        <f t="shared" si="1"/>
        <v>#NUM!</v>
      </c>
      <c r="I8" s="75" t="e">
        <f t="shared" si="1"/>
        <v>#NUM!</v>
      </c>
      <c r="J8" s="75" t="e">
        <f t="shared" si="1"/>
        <v>#NUM!</v>
      </c>
      <c r="K8" s="75" t="e">
        <f t="shared" si="1"/>
        <v>#NUM!</v>
      </c>
      <c r="L8" s="75" t="e">
        <f t="shared" si="1"/>
        <v>#NUM!</v>
      </c>
      <c r="M8" s="75" t="e">
        <f t="shared" si="1"/>
        <v>#NUM!</v>
      </c>
      <c r="N8" s="75" t="e">
        <f t="shared" si="1"/>
        <v>#NUM!</v>
      </c>
      <c r="O8" s="75" t="e">
        <f t="shared" si="1"/>
        <v>#NUM!</v>
      </c>
      <c r="P8" s="75" t="e">
        <f t="shared" si="1"/>
        <v>#NUM!</v>
      </c>
      <c r="Q8" s="75" t="e">
        <f t="shared" si="1"/>
        <v>#NUM!</v>
      </c>
      <c r="R8" s="75" t="e">
        <f t="shared" si="1"/>
        <v>#NUM!</v>
      </c>
      <c r="S8" s="75" t="e">
        <f t="shared" si="1"/>
        <v>#NUM!</v>
      </c>
      <c r="T8" s="77"/>
      <c r="U8" s="2"/>
    </row>
    <row r="9" spans="1:21" x14ac:dyDescent="0.25">
      <c r="A9" s="77"/>
      <c r="B9" s="351" t="s">
        <v>83</v>
      </c>
      <c r="C9" s="351"/>
      <c r="D9" s="67"/>
      <c r="E9" s="343">
        <f>SUMIF('Sources of Funds (G-H)'!K37,"Yes",'Sources of Funds (G-H)'!D37)*12</f>
        <v>0</v>
      </c>
      <c r="F9" s="344">
        <v>0</v>
      </c>
      <c r="G9" s="344">
        <v>0</v>
      </c>
      <c r="H9" s="344">
        <v>0</v>
      </c>
      <c r="I9" s="344">
        <v>0</v>
      </c>
      <c r="J9" s="344">
        <v>0</v>
      </c>
      <c r="K9" s="344">
        <v>0</v>
      </c>
      <c r="L9" s="344">
        <v>0</v>
      </c>
      <c r="M9" s="344">
        <v>0</v>
      </c>
      <c r="N9" s="344">
        <v>0</v>
      </c>
      <c r="O9" s="344">
        <v>0</v>
      </c>
      <c r="P9" s="344">
        <v>0</v>
      </c>
      <c r="Q9" s="344">
        <v>0</v>
      </c>
      <c r="R9" s="344">
        <v>0</v>
      </c>
      <c r="S9" s="344">
        <v>0</v>
      </c>
      <c r="T9" s="77"/>
      <c r="U9" s="2"/>
    </row>
    <row r="10" spans="1:21" x14ac:dyDescent="0.25">
      <c r="A10" s="77"/>
      <c r="B10" s="351" t="s">
        <v>84</v>
      </c>
      <c r="C10" s="351"/>
      <c r="D10" s="67"/>
      <c r="E10" s="343">
        <v>0</v>
      </c>
      <c r="F10" s="344">
        <v>0</v>
      </c>
      <c r="G10" s="344">
        <v>0</v>
      </c>
      <c r="H10" s="344">
        <v>0</v>
      </c>
      <c r="I10" s="344">
        <v>0</v>
      </c>
      <c r="J10" s="344">
        <v>0</v>
      </c>
      <c r="K10" s="344">
        <v>0</v>
      </c>
      <c r="L10" s="344">
        <v>0</v>
      </c>
      <c r="M10" s="344">
        <v>0</v>
      </c>
      <c r="N10" s="344">
        <v>0</v>
      </c>
      <c r="O10" s="344">
        <v>0</v>
      </c>
      <c r="P10" s="344">
        <v>0</v>
      </c>
      <c r="Q10" s="344">
        <v>0</v>
      </c>
      <c r="R10" s="344">
        <v>0</v>
      </c>
      <c r="S10" s="344">
        <v>0</v>
      </c>
      <c r="T10" s="77"/>
      <c r="U10" s="2"/>
    </row>
    <row r="11" spans="1:21" x14ac:dyDescent="0.25">
      <c r="A11" s="77"/>
      <c r="B11" s="353" t="s">
        <v>303</v>
      </c>
      <c r="C11" s="351"/>
      <c r="D11" s="67"/>
      <c r="E11" s="714">
        <v>0</v>
      </c>
      <c r="F11" s="344">
        <v>0</v>
      </c>
      <c r="G11" s="344">
        <v>0</v>
      </c>
      <c r="H11" s="344">
        <v>0</v>
      </c>
      <c r="I11" s="344">
        <v>0</v>
      </c>
      <c r="J11" s="344">
        <v>0</v>
      </c>
      <c r="K11" s="344">
        <v>0</v>
      </c>
      <c r="L11" s="344">
        <v>0</v>
      </c>
      <c r="M11" s="344">
        <v>0</v>
      </c>
      <c r="N11" s="344">
        <v>0</v>
      </c>
      <c r="O11" s="344">
        <v>0</v>
      </c>
      <c r="P11" s="344">
        <v>0</v>
      </c>
      <c r="Q11" s="344">
        <v>0</v>
      </c>
      <c r="R11" s="344">
        <v>0</v>
      </c>
      <c r="S11" s="344">
        <v>0</v>
      </c>
      <c r="T11" s="77"/>
      <c r="U11" s="2"/>
    </row>
    <row r="12" spans="1:21" x14ac:dyDescent="0.25">
      <c r="A12" s="77"/>
      <c r="B12" s="720" t="s">
        <v>795</v>
      </c>
      <c r="C12" s="351"/>
      <c r="D12" s="67"/>
      <c r="E12" s="716">
        <v>0</v>
      </c>
      <c r="F12" s="713">
        <v>0</v>
      </c>
      <c r="G12" s="344">
        <v>0</v>
      </c>
      <c r="H12" s="344">
        <v>0</v>
      </c>
      <c r="I12" s="344">
        <v>0</v>
      </c>
      <c r="J12" s="344">
        <v>0</v>
      </c>
      <c r="K12" s="344">
        <v>0</v>
      </c>
      <c r="L12" s="344">
        <v>0</v>
      </c>
      <c r="M12" s="344">
        <v>0</v>
      </c>
      <c r="N12" s="344">
        <v>0</v>
      </c>
      <c r="O12" s="344">
        <v>0</v>
      </c>
      <c r="P12" s="344">
        <v>0</v>
      </c>
      <c r="Q12" s="344">
        <v>0</v>
      </c>
      <c r="R12" s="344">
        <v>0</v>
      </c>
      <c r="S12" s="344">
        <v>0</v>
      </c>
      <c r="T12" s="77"/>
      <c r="U12" s="2"/>
    </row>
    <row r="13" spans="1:21" x14ac:dyDescent="0.25">
      <c r="A13" s="77"/>
      <c r="B13" s="351" t="s">
        <v>85</v>
      </c>
      <c r="C13" s="351"/>
      <c r="D13" s="67"/>
      <c r="E13" s="715" t="e">
        <f t="shared" ref="E13:S13" si="2">E7-(SUM(E8:E12))</f>
        <v>#NUM!</v>
      </c>
      <c r="F13" s="75" t="e">
        <f t="shared" si="2"/>
        <v>#NUM!</v>
      </c>
      <c r="G13" s="75" t="e">
        <f t="shared" si="2"/>
        <v>#NUM!</v>
      </c>
      <c r="H13" s="75" t="e">
        <f t="shared" si="2"/>
        <v>#NUM!</v>
      </c>
      <c r="I13" s="75" t="e">
        <f t="shared" si="2"/>
        <v>#NUM!</v>
      </c>
      <c r="J13" s="75" t="e">
        <f t="shared" si="2"/>
        <v>#NUM!</v>
      </c>
      <c r="K13" s="75" t="e">
        <f t="shared" si="2"/>
        <v>#NUM!</v>
      </c>
      <c r="L13" s="75" t="e">
        <f t="shared" si="2"/>
        <v>#NUM!</v>
      </c>
      <c r="M13" s="75" t="e">
        <f t="shared" si="2"/>
        <v>#NUM!</v>
      </c>
      <c r="N13" s="75" t="e">
        <f t="shared" si="2"/>
        <v>#NUM!</v>
      </c>
      <c r="O13" s="75" t="e">
        <f t="shared" si="2"/>
        <v>#NUM!</v>
      </c>
      <c r="P13" s="75" t="e">
        <f t="shared" si="2"/>
        <v>#NUM!</v>
      </c>
      <c r="Q13" s="75" t="e">
        <f t="shared" si="2"/>
        <v>#NUM!</v>
      </c>
      <c r="R13" s="75" t="e">
        <f t="shared" si="2"/>
        <v>#NUM!</v>
      </c>
      <c r="S13" s="75" t="e">
        <f t="shared" si="2"/>
        <v>#NUM!</v>
      </c>
      <c r="T13" s="77"/>
      <c r="U13" s="2"/>
    </row>
    <row r="14" spans="1:21" x14ac:dyDescent="0.25">
      <c r="A14" s="77"/>
      <c r="B14" s="351" t="s">
        <v>134</v>
      </c>
      <c r="C14" s="351"/>
      <c r="D14" s="67"/>
      <c r="E14" s="72" t="e">
        <f>E7/E8</f>
        <v>#NUM!</v>
      </c>
      <c r="F14" s="72" t="e">
        <f t="shared" ref="F14:S14" si="3">F7/F8</f>
        <v>#NUM!</v>
      </c>
      <c r="G14" s="72" t="e">
        <f t="shared" si="3"/>
        <v>#NUM!</v>
      </c>
      <c r="H14" s="72" t="e">
        <f t="shared" si="3"/>
        <v>#NUM!</v>
      </c>
      <c r="I14" s="72" t="e">
        <f t="shared" si="3"/>
        <v>#NUM!</v>
      </c>
      <c r="J14" s="72" t="e">
        <f t="shared" si="3"/>
        <v>#NUM!</v>
      </c>
      <c r="K14" s="72" t="e">
        <f t="shared" si="3"/>
        <v>#NUM!</v>
      </c>
      <c r="L14" s="72" t="e">
        <f t="shared" si="3"/>
        <v>#NUM!</v>
      </c>
      <c r="M14" s="72" t="e">
        <f t="shared" si="3"/>
        <v>#NUM!</v>
      </c>
      <c r="N14" s="72" t="e">
        <f t="shared" si="3"/>
        <v>#NUM!</v>
      </c>
      <c r="O14" s="72" t="e">
        <f t="shared" si="3"/>
        <v>#NUM!</v>
      </c>
      <c r="P14" s="72" t="e">
        <f t="shared" si="3"/>
        <v>#NUM!</v>
      </c>
      <c r="Q14" s="72" t="e">
        <f t="shared" si="3"/>
        <v>#NUM!</v>
      </c>
      <c r="R14" s="72" t="e">
        <f t="shared" si="3"/>
        <v>#NUM!</v>
      </c>
      <c r="S14" s="72" t="e">
        <f t="shared" si="3"/>
        <v>#NUM!</v>
      </c>
      <c r="T14" s="77"/>
      <c r="U14" s="2"/>
    </row>
    <row r="15" spans="1:21" x14ac:dyDescent="0.25">
      <c r="A15" s="77"/>
      <c r="B15" s="351" t="s">
        <v>340</v>
      </c>
      <c r="C15" s="351"/>
      <c r="D15" s="67"/>
      <c r="E15" s="73" t="e">
        <f t="shared" ref="E15:M15" si="4">E7/(SUM(E8:E12))</f>
        <v>#NUM!</v>
      </c>
      <c r="F15" s="73" t="e">
        <f t="shared" si="4"/>
        <v>#NUM!</v>
      </c>
      <c r="G15" s="73" t="e">
        <f t="shared" si="4"/>
        <v>#NUM!</v>
      </c>
      <c r="H15" s="73" t="e">
        <f t="shared" si="4"/>
        <v>#NUM!</v>
      </c>
      <c r="I15" s="73" t="e">
        <f t="shared" si="4"/>
        <v>#NUM!</v>
      </c>
      <c r="J15" s="73" t="e">
        <f t="shared" si="4"/>
        <v>#NUM!</v>
      </c>
      <c r="K15" s="73" t="e">
        <f t="shared" si="4"/>
        <v>#NUM!</v>
      </c>
      <c r="L15" s="73" t="e">
        <f t="shared" si="4"/>
        <v>#NUM!</v>
      </c>
      <c r="M15" s="73" t="e">
        <f t="shared" si="4"/>
        <v>#NUM!</v>
      </c>
      <c r="N15" s="73" t="e">
        <f>N7/(SUM(N8:N10))</f>
        <v>#NUM!</v>
      </c>
      <c r="O15" s="73" t="e">
        <f>O7/(SUM(O8:O12))</f>
        <v>#NUM!</v>
      </c>
      <c r="P15" s="73" t="e">
        <f>P7/(SUM(P8:P12))</f>
        <v>#NUM!</v>
      </c>
      <c r="Q15" s="73" t="e">
        <f>Q7/(SUM(Q8:Q12))</f>
        <v>#NUM!</v>
      </c>
      <c r="R15" s="73" t="e">
        <f>R7/(SUM(R8:R12))</f>
        <v>#NUM!</v>
      </c>
      <c r="S15" s="73" t="e">
        <f>S7/(SUM(S8:S12))</f>
        <v>#NUM!</v>
      </c>
      <c r="T15" s="77"/>
      <c r="U15" s="2"/>
    </row>
    <row r="16" spans="1:21" x14ac:dyDescent="0.25">
      <c r="A16" s="77"/>
      <c r="B16" s="351"/>
      <c r="C16" s="351"/>
      <c r="D16" s="67"/>
      <c r="E16" s="100"/>
      <c r="F16" s="100"/>
      <c r="G16" s="100"/>
      <c r="H16" s="100"/>
      <c r="I16" s="100"/>
      <c r="J16" s="100"/>
      <c r="K16" s="100"/>
      <c r="L16" s="100"/>
      <c r="M16" s="100"/>
      <c r="N16" s="100"/>
      <c r="O16" s="100"/>
      <c r="P16" s="100"/>
      <c r="Q16" s="100"/>
      <c r="R16" s="100"/>
      <c r="S16" s="100"/>
      <c r="T16" s="77"/>
      <c r="U16" s="2"/>
    </row>
    <row r="17" spans="1:21" x14ac:dyDescent="0.25">
      <c r="A17" s="77"/>
      <c r="B17" s="67" t="s">
        <v>135</v>
      </c>
      <c r="C17" s="67"/>
      <c r="D17" s="67"/>
      <c r="E17" s="100"/>
      <c r="F17" s="100"/>
      <c r="G17" s="100"/>
      <c r="H17" s="100"/>
      <c r="I17" s="100"/>
      <c r="J17" s="100"/>
      <c r="K17" s="100"/>
      <c r="L17" s="100"/>
      <c r="M17" s="101"/>
      <c r="N17" s="101"/>
      <c r="O17" s="101"/>
      <c r="P17" s="101"/>
      <c r="Q17" s="101"/>
      <c r="R17" s="101"/>
      <c r="S17" s="101"/>
      <c r="T17" s="77"/>
      <c r="U17" s="2"/>
    </row>
    <row r="18" spans="1:21" x14ac:dyDescent="0.25">
      <c r="A18" s="77"/>
      <c r="B18" s="349" t="s">
        <v>136</v>
      </c>
      <c r="C18" s="349"/>
      <c r="D18" s="67"/>
      <c r="E18" s="76" t="e">
        <f>E13</f>
        <v>#NUM!</v>
      </c>
      <c r="F18" s="76" t="e">
        <f t="shared" ref="F18:S18" si="5">F13</f>
        <v>#NUM!</v>
      </c>
      <c r="G18" s="76" t="e">
        <f t="shared" si="5"/>
        <v>#NUM!</v>
      </c>
      <c r="H18" s="76" t="e">
        <f t="shared" si="5"/>
        <v>#NUM!</v>
      </c>
      <c r="I18" s="76" t="e">
        <f t="shared" si="5"/>
        <v>#NUM!</v>
      </c>
      <c r="J18" s="76" t="e">
        <f t="shared" si="5"/>
        <v>#NUM!</v>
      </c>
      <c r="K18" s="76" t="e">
        <f t="shared" si="5"/>
        <v>#NUM!</v>
      </c>
      <c r="L18" s="76" t="e">
        <f t="shared" si="5"/>
        <v>#NUM!</v>
      </c>
      <c r="M18" s="76" t="e">
        <f t="shared" si="5"/>
        <v>#NUM!</v>
      </c>
      <c r="N18" s="76" t="e">
        <f t="shared" si="5"/>
        <v>#NUM!</v>
      </c>
      <c r="O18" s="76" t="e">
        <f t="shared" si="5"/>
        <v>#NUM!</v>
      </c>
      <c r="P18" s="76" t="e">
        <f t="shared" si="5"/>
        <v>#NUM!</v>
      </c>
      <c r="Q18" s="76" t="e">
        <f t="shared" si="5"/>
        <v>#NUM!</v>
      </c>
      <c r="R18" s="76" t="e">
        <f t="shared" si="5"/>
        <v>#NUM!</v>
      </c>
      <c r="S18" s="76" t="e">
        <f t="shared" si="5"/>
        <v>#NUM!</v>
      </c>
      <c r="T18" s="77"/>
      <c r="U18" s="2"/>
    </row>
    <row r="19" spans="1:21" x14ac:dyDescent="0.25">
      <c r="A19" s="77"/>
      <c r="B19" s="351" t="s">
        <v>137</v>
      </c>
      <c r="C19" s="351"/>
      <c r="D19" s="67"/>
      <c r="E19" s="344">
        <v>0</v>
      </c>
      <c r="F19" s="344">
        <v>0</v>
      </c>
      <c r="G19" s="344">
        <v>0</v>
      </c>
      <c r="H19" s="344">
        <v>0</v>
      </c>
      <c r="I19" s="344">
        <v>0</v>
      </c>
      <c r="J19" s="344">
        <v>0</v>
      </c>
      <c r="K19" s="344">
        <v>0</v>
      </c>
      <c r="L19" s="344">
        <v>0</v>
      </c>
      <c r="M19" s="344">
        <v>0</v>
      </c>
      <c r="N19" s="344">
        <v>0</v>
      </c>
      <c r="O19" s="344">
        <v>0</v>
      </c>
      <c r="P19" s="344">
        <v>0</v>
      </c>
      <c r="Q19" s="344">
        <v>0</v>
      </c>
      <c r="R19" s="344">
        <v>0</v>
      </c>
      <c r="S19" s="344">
        <v>0</v>
      </c>
      <c r="T19" s="77"/>
      <c r="U19" s="2"/>
    </row>
    <row r="20" spans="1:21" x14ac:dyDescent="0.25">
      <c r="A20" s="77"/>
      <c r="B20" s="351" t="s">
        <v>138</v>
      </c>
      <c r="C20" s="351"/>
      <c r="D20" s="67"/>
      <c r="E20" s="344">
        <v>0</v>
      </c>
      <c r="F20" s="344">
        <v>0</v>
      </c>
      <c r="G20" s="344">
        <v>0</v>
      </c>
      <c r="H20" s="344">
        <v>0</v>
      </c>
      <c r="I20" s="344">
        <v>0</v>
      </c>
      <c r="J20" s="344">
        <v>0</v>
      </c>
      <c r="K20" s="344">
        <v>0</v>
      </c>
      <c r="L20" s="344">
        <v>0</v>
      </c>
      <c r="M20" s="344">
        <v>0</v>
      </c>
      <c r="N20" s="344">
        <v>0</v>
      </c>
      <c r="O20" s="344">
        <v>0</v>
      </c>
      <c r="P20" s="344">
        <v>0</v>
      </c>
      <c r="Q20" s="344">
        <v>0</v>
      </c>
      <c r="R20" s="344">
        <v>0</v>
      </c>
      <c r="S20" s="344">
        <v>0</v>
      </c>
      <c r="T20" s="77"/>
      <c r="U20" s="2"/>
    </row>
    <row r="21" spans="1:21" x14ac:dyDescent="0.25">
      <c r="A21" s="77"/>
      <c r="B21" s="351" t="s">
        <v>150</v>
      </c>
      <c r="C21" s="351"/>
      <c r="D21" s="67"/>
      <c r="E21" s="76" t="e">
        <f>IF((E18-E19-E20)&gt;=E30,E30,IF((E18-E19-E20)&lt;0,0,E18-E19-E20))</f>
        <v>#NUM!</v>
      </c>
      <c r="F21" s="76" t="e">
        <f>IF((F18-F19-F20)&gt;=E26,E26,IF((F18-F19-F20)&lt;0,0,F18-F19-F20))</f>
        <v>#NUM!</v>
      </c>
      <c r="G21" s="76" t="e">
        <f t="shared" ref="G21:S21" si="6">IF((G18-G19-G20)&gt;=F26,F26,IF((G18-G19-G20)&lt;0,0,G18-G19-G20))</f>
        <v>#NUM!</v>
      </c>
      <c r="H21" s="76" t="e">
        <f t="shared" si="6"/>
        <v>#NUM!</v>
      </c>
      <c r="I21" s="76" t="e">
        <f t="shared" si="6"/>
        <v>#NUM!</v>
      </c>
      <c r="J21" s="76" t="e">
        <f t="shared" si="6"/>
        <v>#NUM!</v>
      </c>
      <c r="K21" s="76" t="e">
        <f t="shared" si="6"/>
        <v>#NUM!</v>
      </c>
      <c r="L21" s="76" t="e">
        <f t="shared" si="6"/>
        <v>#NUM!</v>
      </c>
      <c r="M21" s="76" t="e">
        <f t="shared" si="6"/>
        <v>#NUM!</v>
      </c>
      <c r="N21" s="76" t="e">
        <f t="shared" si="6"/>
        <v>#NUM!</v>
      </c>
      <c r="O21" s="76" t="e">
        <f t="shared" si="6"/>
        <v>#NUM!</v>
      </c>
      <c r="P21" s="76" t="e">
        <f t="shared" si="6"/>
        <v>#NUM!</v>
      </c>
      <c r="Q21" s="76" t="e">
        <f t="shared" si="6"/>
        <v>#NUM!</v>
      </c>
      <c r="R21" s="76" t="e">
        <f t="shared" si="6"/>
        <v>#NUM!</v>
      </c>
      <c r="S21" s="76" t="e">
        <f t="shared" si="6"/>
        <v>#NUM!</v>
      </c>
      <c r="T21" s="77"/>
      <c r="U21" s="2"/>
    </row>
    <row r="22" spans="1:21" x14ac:dyDescent="0.25">
      <c r="A22" s="77"/>
      <c r="B22" s="351" t="s">
        <v>139</v>
      </c>
      <c r="C22" s="351"/>
      <c r="D22" s="67"/>
      <c r="E22" s="344">
        <v>0</v>
      </c>
      <c r="F22" s="344">
        <v>0</v>
      </c>
      <c r="G22" s="344">
        <v>0</v>
      </c>
      <c r="H22" s="344">
        <v>0</v>
      </c>
      <c r="I22" s="344">
        <v>0</v>
      </c>
      <c r="J22" s="344">
        <v>0</v>
      </c>
      <c r="K22" s="344">
        <v>0</v>
      </c>
      <c r="L22" s="344">
        <v>0</v>
      </c>
      <c r="M22" s="344">
        <v>0</v>
      </c>
      <c r="N22" s="344">
        <v>0</v>
      </c>
      <c r="O22" s="344">
        <v>0</v>
      </c>
      <c r="P22" s="344">
        <v>0</v>
      </c>
      <c r="Q22" s="344">
        <v>0</v>
      </c>
      <c r="R22" s="344">
        <v>0</v>
      </c>
      <c r="S22" s="344">
        <v>0</v>
      </c>
      <c r="T22" s="77"/>
      <c r="U22" s="2"/>
    </row>
    <row r="23" spans="1:21" x14ac:dyDescent="0.25">
      <c r="A23" s="77"/>
      <c r="B23" s="354" t="s">
        <v>140</v>
      </c>
      <c r="C23" s="354"/>
      <c r="D23" s="67"/>
      <c r="E23" s="102"/>
      <c r="F23" s="102"/>
      <c r="G23" s="102"/>
      <c r="H23" s="102"/>
      <c r="I23" s="102"/>
      <c r="J23" s="102"/>
      <c r="K23" s="102"/>
      <c r="L23" s="102"/>
      <c r="M23" s="102"/>
      <c r="N23" s="102"/>
      <c r="O23" s="102"/>
      <c r="P23" s="102"/>
      <c r="Q23" s="102"/>
      <c r="R23" s="102"/>
      <c r="S23" s="102"/>
      <c r="T23" s="77"/>
      <c r="U23" s="2"/>
    </row>
    <row r="24" spans="1:21" x14ac:dyDescent="0.25">
      <c r="A24" s="77"/>
      <c r="B24" s="349" t="s">
        <v>141</v>
      </c>
      <c r="C24" s="349"/>
      <c r="D24" s="67"/>
      <c r="E24" s="76" t="e">
        <f>E18-SUM(E19:E22)</f>
        <v>#NUM!</v>
      </c>
      <c r="F24" s="76" t="e">
        <f t="shared" ref="F24:S24" si="7">F18-SUM(F19:F22)</f>
        <v>#NUM!</v>
      </c>
      <c r="G24" s="76" t="e">
        <f t="shared" si="7"/>
        <v>#NUM!</v>
      </c>
      <c r="H24" s="76" t="e">
        <f t="shared" si="7"/>
        <v>#NUM!</v>
      </c>
      <c r="I24" s="76" t="e">
        <f t="shared" si="7"/>
        <v>#NUM!</v>
      </c>
      <c r="J24" s="76" t="e">
        <f t="shared" si="7"/>
        <v>#NUM!</v>
      </c>
      <c r="K24" s="76" t="e">
        <f t="shared" si="7"/>
        <v>#NUM!</v>
      </c>
      <c r="L24" s="76" t="e">
        <f t="shared" si="7"/>
        <v>#NUM!</v>
      </c>
      <c r="M24" s="76" t="e">
        <f t="shared" si="7"/>
        <v>#NUM!</v>
      </c>
      <c r="N24" s="76" t="e">
        <f t="shared" si="7"/>
        <v>#NUM!</v>
      </c>
      <c r="O24" s="76" t="e">
        <f t="shared" si="7"/>
        <v>#NUM!</v>
      </c>
      <c r="P24" s="76" t="e">
        <f t="shared" si="7"/>
        <v>#NUM!</v>
      </c>
      <c r="Q24" s="76" t="e">
        <f t="shared" si="7"/>
        <v>#NUM!</v>
      </c>
      <c r="R24" s="76" t="e">
        <f t="shared" si="7"/>
        <v>#NUM!</v>
      </c>
      <c r="S24" s="76" t="e">
        <f t="shared" si="7"/>
        <v>#NUM!</v>
      </c>
      <c r="T24" s="77"/>
      <c r="U24" s="2"/>
    </row>
    <row r="25" spans="1:21" x14ac:dyDescent="0.25">
      <c r="A25" s="77"/>
      <c r="B25" s="351"/>
      <c r="C25" s="351"/>
      <c r="D25" s="67"/>
      <c r="E25" s="102"/>
      <c r="F25" s="102"/>
      <c r="G25" s="102"/>
      <c r="H25" s="102"/>
      <c r="I25" s="102"/>
      <c r="J25" s="102"/>
      <c r="K25" s="102"/>
      <c r="L25" s="102"/>
      <c r="M25" s="103"/>
      <c r="N25" s="103"/>
      <c r="O25" s="103"/>
      <c r="P25" s="103"/>
      <c r="Q25" s="103"/>
      <c r="R25" s="103"/>
      <c r="S25" s="103"/>
      <c r="T25" s="77"/>
      <c r="U25" s="2"/>
    </row>
    <row r="26" spans="1:21" x14ac:dyDescent="0.25">
      <c r="A26" s="77"/>
      <c r="B26" s="351" t="s">
        <v>211</v>
      </c>
      <c r="C26" s="351"/>
      <c r="D26" s="67"/>
      <c r="E26" s="76" t="e">
        <f>IF((E30-E21)&lt;=0,0,E30-E21)</f>
        <v>#NUM!</v>
      </c>
      <c r="F26" s="76" t="e">
        <f>IF((E26-F21)&lt;=0,0,E26-F21)</f>
        <v>#NUM!</v>
      </c>
      <c r="G26" s="76" t="e">
        <f t="shared" ref="G26:S26" si="8">IF((F26-G21)&lt;=0,0,F26-G21)</f>
        <v>#NUM!</v>
      </c>
      <c r="H26" s="76" t="e">
        <f t="shared" si="8"/>
        <v>#NUM!</v>
      </c>
      <c r="I26" s="76" t="e">
        <f t="shared" si="8"/>
        <v>#NUM!</v>
      </c>
      <c r="J26" s="76" t="e">
        <f t="shared" si="8"/>
        <v>#NUM!</v>
      </c>
      <c r="K26" s="76" t="e">
        <f t="shared" si="8"/>
        <v>#NUM!</v>
      </c>
      <c r="L26" s="76" t="e">
        <f t="shared" si="8"/>
        <v>#NUM!</v>
      </c>
      <c r="M26" s="76" t="e">
        <f t="shared" si="8"/>
        <v>#NUM!</v>
      </c>
      <c r="N26" s="76" t="e">
        <f t="shared" si="8"/>
        <v>#NUM!</v>
      </c>
      <c r="O26" s="76" t="e">
        <f t="shared" si="8"/>
        <v>#NUM!</v>
      </c>
      <c r="P26" s="76" t="e">
        <f t="shared" si="8"/>
        <v>#NUM!</v>
      </c>
      <c r="Q26" s="76" t="e">
        <f t="shared" si="8"/>
        <v>#NUM!</v>
      </c>
      <c r="R26" s="76" t="e">
        <f t="shared" si="8"/>
        <v>#NUM!</v>
      </c>
      <c r="S26" s="76" t="e">
        <f t="shared" si="8"/>
        <v>#NUM!</v>
      </c>
      <c r="T26" s="77"/>
      <c r="U26" s="2"/>
    </row>
    <row r="27" spans="1:21" x14ac:dyDescent="0.25">
      <c r="B27" s="67"/>
      <c r="C27" s="12"/>
      <c r="D27" s="12"/>
      <c r="E27" s="14"/>
      <c r="F27" s="15"/>
      <c r="G27" s="15"/>
      <c r="H27" s="15"/>
      <c r="I27" s="15"/>
      <c r="J27" s="15"/>
      <c r="K27" s="15"/>
      <c r="L27" s="15"/>
      <c r="M27" s="2"/>
      <c r="N27" s="2"/>
      <c r="O27" s="2"/>
      <c r="P27" s="2"/>
      <c r="Q27" s="2"/>
      <c r="R27" s="2"/>
      <c r="S27" s="2"/>
      <c r="T27" s="2"/>
      <c r="U27" s="2"/>
    </row>
    <row r="28" spans="1:21" x14ac:dyDescent="0.25">
      <c r="B28" s="348" t="s">
        <v>149</v>
      </c>
      <c r="C28" s="16"/>
      <c r="D28" s="16"/>
      <c r="E28" s="17"/>
      <c r="F28" s="17"/>
      <c r="G28" s="17"/>
      <c r="H28" s="13"/>
      <c r="I28" s="13"/>
      <c r="J28" s="13"/>
      <c r="K28" s="2"/>
      <c r="L28" s="2"/>
      <c r="M28" s="2"/>
      <c r="N28" s="2"/>
      <c r="O28" s="2"/>
      <c r="P28" s="2"/>
      <c r="Q28" s="2"/>
      <c r="R28" s="2"/>
      <c r="S28" s="2"/>
      <c r="T28" s="2"/>
      <c r="U28" s="2"/>
    </row>
    <row r="29" spans="1:21" x14ac:dyDescent="0.25">
      <c r="B29" s="12"/>
      <c r="C29" s="12"/>
      <c r="D29" s="12"/>
      <c r="E29" s="18"/>
      <c r="F29" s="13"/>
      <c r="G29" s="13"/>
      <c r="H29" s="13"/>
      <c r="I29" s="13"/>
      <c r="J29" s="13"/>
      <c r="K29" s="2"/>
      <c r="L29" s="2"/>
      <c r="M29" s="2"/>
      <c r="N29" s="2"/>
      <c r="O29" s="2"/>
      <c r="P29" s="2"/>
      <c r="Q29" s="2"/>
      <c r="R29" s="2"/>
      <c r="S29" s="2"/>
      <c r="T29" s="2"/>
      <c r="U29" s="2"/>
    </row>
    <row r="30" spans="1:21" x14ac:dyDescent="0.25">
      <c r="B30" s="4"/>
      <c r="C30" s="4"/>
      <c r="D30" s="4"/>
      <c r="E30" s="71">
        <f>'Sources &amp; Uses (I)'!C14</f>
        <v>0</v>
      </c>
      <c r="F30" s="68" t="s">
        <v>150</v>
      </c>
      <c r="G30" s="68"/>
      <c r="H30" s="68"/>
      <c r="I30" s="69"/>
      <c r="J30" s="13"/>
      <c r="K30" s="13"/>
      <c r="L30" s="149"/>
      <c r="M30" s="150"/>
      <c r="N30" s="19"/>
      <c r="O30" s="11"/>
      <c r="S30" s="2"/>
      <c r="T30" s="2"/>
      <c r="U30" s="2"/>
    </row>
    <row r="31" spans="1:21" x14ac:dyDescent="0.25">
      <c r="B31" s="4"/>
      <c r="C31" s="4"/>
      <c r="D31" s="4"/>
      <c r="E31" s="20"/>
      <c r="F31" s="68"/>
      <c r="G31" s="68"/>
      <c r="H31" s="68"/>
      <c r="I31" s="69"/>
      <c r="J31" s="13"/>
      <c r="K31" s="13"/>
      <c r="L31" s="345"/>
      <c r="M31" s="345"/>
      <c r="N31" s="345"/>
      <c r="O31" s="345"/>
      <c r="P31" s="345"/>
      <c r="Q31" s="345"/>
      <c r="R31" s="346"/>
      <c r="S31" s="2"/>
      <c r="T31" s="2"/>
      <c r="U31" s="2"/>
    </row>
    <row r="32" spans="1:21" x14ac:dyDescent="0.25">
      <c r="B32" s="4"/>
      <c r="C32" s="4"/>
      <c r="D32" s="4"/>
      <c r="E32" s="71" t="e">
        <f>IF(SUM(E21:N21)&gt;=E30,"TRUE","FALSE")</f>
        <v>#NUM!</v>
      </c>
      <c r="F32" s="68" t="s">
        <v>209</v>
      </c>
      <c r="G32" s="68"/>
      <c r="H32" s="68"/>
      <c r="I32" s="69"/>
      <c r="J32" s="13"/>
      <c r="K32" s="13"/>
      <c r="L32" s="346"/>
      <c r="M32" s="346"/>
      <c r="N32" s="346"/>
      <c r="O32" s="346"/>
      <c r="P32" s="346"/>
      <c r="Q32" s="346"/>
      <c r="R32" s="346"/>
      <c r="S32" s="2"/>
      <c r="T32" s="2"/>
      <c r="U32" s="2"/>
    </row>
    <row r="33" spans="2:21" x14ac:dyDescent="0.25">
      <c r="B33" s="4"/>
      <c r="C33" s="4"/>
      <c r="D33" s="4"/>
      <c r="E33" s="21"/>
      <c r="F33" s="68"/>
      <c r="G33" s="68"/>
      <c r="H33" s="70" t="s">
        <v>12</v>
      </c>
      <c r="I33" s="69"/>
      <c r="J33" s="13"/>
      <c r="K33" s="13"/>
      <c r="L33" s="2"/>
      <c r="M33" s="2"/>
      <c r="N33" s="2"/>
      <c r="O33" s="2"/>
      <c r="P33" s="2"/>
      <c r="Q33" s="2"/>
      <c r="R33" s="2"/>
      <c r="S33" s="2"/>
      <c r="T33" s="2"/>
      <c r="U33" s="2"/>
    </row>
    <row r="34" spans="2:21" x14ac:dyDescent="0.25">
      <c r="B34" s="4"/>
      <c r="C34" s="4"/>
      <c r="D34" s="4"/>
      <c r="E34" s="71" t="e">
        <f>IF(SUM(E21:S21)&gt;=E30,"TRUE","FALSE")</f>
        <v>#NUM!</v>
      </c>
      <c r="F34" s="68" t="s">
        <v>210</v>
      </c>
      <c r="G34" s="68"/>
      <c r="H34" s="68"/>
      <c r="I34" s="69"/>
      <c r="J34" s="15"/>
      <c r="K34" s="15"/>
      <c r="L34" s="23"/>
      <c r="M34" s="2"/>
      <c r="N34" s="2"/>
      <c r="O34" s="2"/>
      <c r="P34" s="2"/>
      <c r="Q34" s="2"/>
      <c r="R34" s="2"/>
      <c r="S34" s="2"/>
      <c r="T34" s="2"/>
      <c r="U34" s="2"/>
    </row>
    <row r="35" spans="2:21" x14ac:dyDescent="0.25">
      <c r="B35" s="12"/>
      <c r="C35" s="12"/>
      <c r="D35" s="12"/>
      <c r="E35" s="13"/>
      <c r="F35" s="13"/>
      <c r="G35" s="15"/>
      <c r="H35" s="15"/>
      <c r="I35" s="22" t="s">
        <v>12</v>
      </c>
      <c r="J35" s="13"/>
      <c r="K35" s="15"/>
      <c r="L35" s="346"/>
      <c r="M35" s="4"/>
      <c r="N35" s="4"/>
      <c r="O35" s="4"/>
      <c r="P35" s="4"/>
      <c r="Q35" s="4"/>
      <c r="R35" s="4"/>
      <c r="S35" s="2"/>
      <c r="T35" s="2"/>
      <c r="U35" s="2"/>
    </row>
    <row r="36" spans="2:21" x14ac:dyDescent="0.25">
      <c r="L36" s="151"/>
      <c r="M36" s="151"/>
      <c r="N36" s="151"/>
      <c r="O36" s="151"/>
      <c r="P36" s="151"/>
      <c r="Q36" s="151"/>
      <c r="R36" s="151"/>
      <c r="S36" s="2"/>
      <c r="T36" s="2"/>
      <c r="U36" s="2"/>
    </row>
    <row r="38" spans="2:21" x14ac:dyDescent="0.25">
      <c r="F38" s="2"/>
      <c r="G38" s="2"/>
    </row>
    <row r="39" spans="2:21" x14ac:dyDescent="0.25">
      <c r="E39" s="11"/>
      <c r="F39" s="2"/>
      <c r="G39" s="2"/>
      <c r="H39" s="2"/>
    </row>
  </sheetData>
  <sheetProtection algorithmName="SHA-512" hashValue="SCgHTyUgFFLrz54l6ZDvxA2xK1RV2M4ar6Yg2gP9zWEbk2FhJuGS+SzjZYx9KEYUPGTS7UuB3RSY8fYejG3uMQ==" saltValue="WzQ6Pv0/IBzCIK87h0CS+Q==" spinCount="100000" sheet="1" objects="1" scenarios="1"/>
  <mergeCells count="2">
    <mergeCell ref="A1:T1"/>
    <mergeCell ref="A2:B2"/>
  </mergeCells>
  <conditionalFormatting sqref="O30 L31:P31">
    <cfRule type="cellIs" dxfId="0" priority="1" stopIfTrue="1" operator="lessThanOrEqual">
      <formula>1.15</formula>
    </cfRule>
  </conditionalFormatting>
  <pageMargins left="0.7" right="0.7" top="0.75" bottom="0.75" header="0.3" footer="0.3"/>
  <pageSetup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5966"/>
    <pageSetUpPr fitToPage="1"/>
  </sheetPr>
  <dimension ref="A1:P34"/>
  <sheetViews>
    <sheetView showGridLines="0" showRowColHeaders="0" zoomScaleNormal="100" workbookViewId="0">
      <selection activeCell="AG18" sqref="AG18"/>
    </sheetView>
  </sheetViews>
  <sheetFormatPr defaultColWidth="8.85546875" defaultRowHeight="15" x14ac:dyDescent="0.25"/>
  <cols>
    <col min="1" max="1" width="16.28515625" style="3" customWidth="1"/>
    <col min="2" max="2" width="18.85546875" style="3" customWidth="1"/>
    <col min="3" max="6" width="10" style="3" bestFit="1" customWidth="1"/>
    <col min="7" max="7" width="12" style="3" customWidth="1"/>
    <col min="8" max="9" width="10.42578125" style="3" customWidth="1"/>
    <col min="10" max="10" width="10.28515625" style="3" customWidth="1"/>
    <col min="11" max="14" width="10" style="3" bestFit="1" customWidth="1"/>
    <col min="15" max="15" width="11.42578125" style="3" customWidth="1"/>
    <col min="16" max="16384" width="8.85546875" style="3"/>
  </cols>
  <sheetData>
    <row r="1" spans="1:16" s="252" customFormat="1" ht="24.95" customHeight="1" x14ac:dyDescent="0.25">
      <c r="A1" s="164" t="s">
        <v>463</v>
      </c>
      <c r="B1" s="164"/>
      <c r="C1" s="164"/>
      <c r="D1" s="164"/>
      <c r="E1" s="164"/>
      <c r="F1" s="164"/>
      <c r="G1" s="164"/>
      <c r="H1" s="164"/>
      <c r="I1" s="164"/>
      <c r="J1" s="164"/>
      <c r="K1" s="164"/>
      <c r="L1" s="164"/>
      <c r="M1" s="164"/>
      <c r="N1" s="164"/>
      <c r="O1" s="164"/>
      <c r="P1" s="164"/>
    </row>
    <row r="2" spans="1:16" x14ac:dyDescent="0.25">
      <c r="A2" s="77"/>
      <c r="B2" s="77"/>
      <c r="C2" s="90"/>
      <c r="D2" s="90"/>
      <c r="E2" s="90"/>
      <c r="F2" s="77"/>
      <c r="G2" s="77"/>
      <c r="H2" s="77"/>
      <c r="I2" s="77"/>
      <c r="J2" s="77"/>
      <c r="K2" s="77"/>
      <c r="L2" s="77"/>
      <c r="M2" s="77"/>
      <c r="N2" s="77"/>
      <c r="O2" s="77"/>
      <c r="P2" s="77"/>
    </row>
    <row r="3" spans="1:16" ht="30" customHeight="1" x14ac:dyDescent="0.25">
      <c r="A3" s="77"/>
      <c r="B3" s="77"/>
      <c r="C3" s="90"/>
      <c r="D3" s="766" t="s">
        <v>288</v>
      </c>
      <c r="E3" s="767"/>
      <c r="F3" s="515">
        <v>0</v>
      </c>
      <c r="G3" s="77"/>
      <c r="H3" s="91"/>
      <c r="I3" s="91"/>
      <c r="J3" s="91"/>
      <c r="K3" s="92"/>
      <c r="L3" s="77"/>
      <c r="M3" s="77"/>
      <c r="N3" s="77"/>
      <c r="O3" s="77"/>
      <c r="P3" s="77"/>
    </row>
    <row r="4" spans="1:16" x14ac:dyDescent="0.25">
      <c r="A4" s="77"/>
      <c r="B4" s="77"/>
      <c r="C4" s="77"/>
      <c r="D4" s="90"/>
      <c r="E4" s="90"/>
      <c r="F4" s="261"/>
      <c r="G4" s="77"/>
      <c r="H4" s="90"/>
      <c r="I4" s="90"/>
      <c r="J4" s="90"/>
      <c r="K4" s="77"/>
      <c r="L4" s="77"/>
      <c r="M4" s="77"/>
      <c r="N4" s="77"/>
      <c r="O4" s="77"/>
      <c r="P4" s="77"/>
    </row>
    <row r="5" spans="1:16" ht="28.15" customHeight="1" x14ac:dyDescent="0.25">
      <c r="A5" s="77"/>
      <c r="B5" s="77"/>
      <c r="C5" s="77"/>
      <c r="D5" s="766" t="s">
        <v>289</v>
      </c>
      <c r="E5" s="767"/>
      <c r="F5" s="515">
        <v>0</v>
      </c>
      <c r="G5" s="77"/>
      <c r="H5" s="91"/>
      <c r="I5" s="90"/>
      <c r="J5" s="90"/>
      <c r="K5" s="92"/>
      <c r="L5" s="77"/>
      <c r="M5" s="77"/>
      <c r="N5" s="77"/>
      <c r="O5" s="77"/>
      <c r="P5" s="77"/>
    </row>
    <row r="6" spans="1:16" x14ac:dyDescent="0.25">
      <c r="A6" s="77"/>
      <c r="B6" s="77"/>
      <c r="C6" s="77"/>
      <c r="D6" s="77"/>
      <c r="E6" s="77"/>
      <c r="F6" s="77"/>
      <c r="G6" s="77"/>
      <c r="H6" s="77"/>
      <c r="I6" s="77"/>
      <c r="J6" s="77"/>
      <c r="K6" s="77"/>
      <c r="L6" s="77"/>
      <c r="M6" s="77"/>
      <c r="N6" s="77"/>
      <c r="O6" s="77"/>
      <c r="P6" s="77"/>
    </row>
    <row r="7" spans="1:16" s="25" customFormat="1" ht="20.100000000000001" customHeight="1" x14ac:dyDescent="0.25">
      <c r="A7" s="96"/>
      <c r="B7" s="96"/>
      <c r="C7" s="356" t="s">
        <v>250</v>
      </c>
      <c r="D7" s="356" t="s">
        <v>251</v>
      </c>
      <c r="E7" s="356" t="s">
        <v>252</v>
      </c>
      <c r="F7" s="356" t="s">
        <v>253</v>
      </c>
      <c r="G7" s="356" t="s">
        <v>254</v>
      </c>
      <c r="H7" s="356" t="s">
        <v>255</v>
      </c>
      <c r="I7" s="356" t="s">
        <v>256</v>
      </c>
      <c r="J7" s="356" t="s">
        <v>257</v>
      </c>
      <c r="K7" s="356" t="s">
        <v>258</v>
      </c>
      <c r="L7" s="356" t="s">
        <v>259</v>
      </c>
      <c r="M7" s="356" t="s">
        <v>260</v>
      </c>
      <c r="N7" s="356" t="s">
        <v>261</v>
      </c>
      <c r="O7" s="356" t="s">
        <v>38</v>
      </c>
      <c r="P7" s="96"/>
    </row>
    <row r="8" spans="1:16" s="25" customFormat="1" ht="20.100000000000001" customHeight="1" thickBot="1" x14ac:dyDescent="0.3">
      <c r="A8" s="357" t="s">
        <v>86</v>
      </c>
      <c r="B8" s="357"/>
      <c r="C8" s="357"/>
      <c r="D8" s="357"/>
      <c r="E8" s="357"/>
      <c r="F8" s="357"/>
      <c r="G8" s="357"/>
      <c r="H8" s="357"/>
      <c r="I8" s="357"/>
      <c r="J8" s="357"/>
      <c r="K8" s="357"/>
      <c r="L8" s="357"/>
      <c r="M8" s="357"/>
      <c r="N8" s="357"/>
      <c r="O8" s="357"/>
      <c r="P8" s="96"/>
    </row>
    <row r="9" spans="1:16" ht="16.5" thickTop="1" thickBot="1" x14ac:dyDescent="0.3">
      <c r="A9" s="77" t="s">
        <v>87</v>
      </c>
      <c r="B9" s="77"/>
      <c r="C9" s="362" t="e">
        <f>MIN(1-+'Operating Income (K)'!$B$14,F3/'Unit Mix (J)'!O52)</f>
        <v>#DIV/0!</v>
      </c>
      <c r="D9" s="362" t="e">
        <f>MIN(1-+'Operating Income (K)'!$B$14,C9+F5/'Unit Mix (J)'!O52)</f>
        <v>#DIV/0!</v>
      </c>
      <c r="E9" s="362" t="e">
        <f>MIN(1-+'Operating Income (K)'!$B$14,D9+F5/'Unit Mix (J)'!O52)</f>
        <v>#DIV/0!</v>
      </c>
      <c r="F9" s="362" t="e">
        <f>MIN(1-+'Operating Income (K)'!$B$14,E9+F5/'Unit Mix (J)'!O52)</f>
        <v>#DIV/0!</v>
      </c>
      <c r="G9" s="362" t="e">
        <f>MIN(1-+'Operating Income (K)'!$B$14,F9+F5/'Unit Mix (J)'!O52)</f>
        <v>#DIV/0!</v>
      </c>
      <c r="H9" s="362" t="e">
        <f>MIN(1-+'Operating Income (K)'!$B$14,G9+F5/'Unit Mix (J)'!O52)</f>
        <v>#DIV/0!</v>
      </c>
      <c r="I9" s="362" t="e">
        <f>MIN(1-+'Operating Income (K)'!$B$14,H9+F5/'Unit Mix (J)'!O52)</f>
        <v>#DIV/0!</v>
      </c>
      <c r="J9" s="362" t="e">
        <f>MIN(1-+'Operating Income (K)'!$B$14,I9+F5/'Unit Mix (J)'!O52)</f>
        <v>#DIV/0!</v>
      </c>
      <c r="K9" s="362" t="e">
        <f>MIN(1-+'Operating Income (K)'!$B$14,J9+F5/'Unit Mix (J)'!O52)</f>
        <v>#DIV/0!</v>
      </c>
      <c r="L9" s="362" t="e">
        <f>MIN(1-+'Operating Income (K)'!$B$14,K9+F5/'Unit Mix (J)'!O52)</f>
        <v>#DIV/0!</v>
      </c>
      <c r="M9" s="362" t="e">
        <f>MIN(1-+'Operating Income (K)'!$B$14,L9+F5/'Unit Mix (J)'!O52)</f>
        <v>#DIV/0!</v>
      </c>
      <c r="N9" s="362" t="e">
        <f>MIN(1-+'Operating Income (K)'!$B$14,M9+F5/'Unit Mix (J)'!O52)</f>
        <v>#DIV/0!</v>
      </c>
      <c r="O9" s="363"/>
      <c r="P9" s="77"/>
    </row>
    <row r="10" spans="1:16" ht="20.100000000000001" customHeight="1" thickBot="1" x14ac:dyDescent="0.3">
      <c r="A10" s="93" t="s">
        <v>290</v>
      </c>
      <c r="B10" s="93"/>
      <c r="C10" s="93"/>
      <c r="D10" s="93"/>
      <c r="E10" s="93"/>
      <c r="F10" s="93"/>
      <c r="G10" s="93"/>
      <c r="H10" s="93"/>
      <c r="I10" s="93"/>
      <c r="J10" s="93"/>
      <c r="K10" s="93"/>
      <c r="L10" s="93"/>
      <c r="M10" s="93"/>
      <c r="N10" s="93"/>
      <c r="O10" s="93"/>
      <c r="P10" s="77"/>
    </row>
    <row r="11" spans="1:16" x14ac:dyDescent="0.25">
      <c r="A11" s="358" t="s">
        <v>57</v>
      </c>
      <c r="B11" s="358"/>
      <c r="C11" s="364" t="e">
        <f>'Unit Mix (J)'!$O$40*C$9/12</f>
        <v>#DIV/0!</v>
      </c>
      <c r="D11" s="364" t="e">
        <f>'Unit Mix (J)'!$O$40*D$9/12</f>
        <v>#DIV/0!</v>
      </c>
      <c r="E11" s="364" t="e">
        <f>'Unit Mix (J)'!$O$40*E$9/12</f>
        <v>#DIV/0!</v>
      </c>
      <c r="F11" s="364" t="e">
        <f>'Unit Mix (J)'!$O$40*F$9/12</f>
        <v>#DIV/0!</v>
      </c>
      <c r="G11" s="364" t="e">
        <f>'Unit Mix (J)'!$O$40*G$9/12</f>
        <v>#DIV/0!</v>
      </c>
      <c r="H11" s="364" t="e">
        <f>'Unit Mix (J)'!$O$40*H$9/12</f>
        <v>#DIV/0!</v>
      </c>
      <c r="I11" s="364" t="e">
        <f>'Unit Mix (J)'!$O$40*I$9/12</f>
        <v>#DIV/0!</v>
      </c>
      <c r="J11" s="364" t="e">
        <f>'Unit Mix (J)'!$O$40*J$9/12</f>
        <v>#DIV/0!</v>
      </c>
      <c r="K11" s="364" t="e">
        <f>'Unit Mix (J)'!$O$40*K$9/12</f>
        <v>#DIV/0!</v>
      </c>
      <c r="L11" s="364" t="e">
        <f>'Unit Mix (J)'!$O$40*L$9/12</f>
        <v>#DIV/0!</v>
      </c>
      <c r="M11" s="364" t="e">
        <f>'Unit Mix (J)'!$O$40*M$9/12</f>
        <v>#DIV/0!</v>
      </c>
      <c r="N11" s="364" t="e">
        <f>'Unit Mix (J)'!$O$40*N$9/12</f>
        <v>#DIV/0!</v>
      </c>
      <c r="O11" s="364" t="e">
        <f>SUM(C11:N11)</f>
        <v>#DIV/0!</v>
      </c>
      <c r="P11" s="77"/>
    </row>
    <row r="12" spans="1:16" x14ac:dyDescent="0.25">
      <c r="A12" s="359" t="s">
        <v>58</v>
      </c>
      <c r="B12" s="359"/>
      <c r="C12" s="365" t="e">
        <f>'Operating Income (K)'!$F$7*C$9/12</f>
        <v>#DIV/0!</v>
      </c>
      <c r="D12" s="365" t="e">
        <f>'Operating Income (K)'!$F$7*D$9/12</f>
        <v>#DIV/0!</v>
      </c>
      <c r="E12" s="365" t="e">
        <f>'Operating Income (K)'!$F$7*E$9/12</f>
        <v>#DIV/0!</v>
      </c>
      <c r="F12" s="365" t="e">
        <f>'Operating Income (K)'!$F$7*F$9/12</f>
        <v>#DIV/0!</v>
      </c>
      <c r="G12" s="365" t="e">
        <f>'Operating Income (K)'!$F$7*G$9/12</f>
        <v>#DIV/0!</v>
      </c>
      <c r="H12" s="365" t="e">
        <f>'Operating Income (K)'!$F$7*H$9/12</f>
        <v>#DIV/0!</v>
      </c>
      <c r="I12" s="365" t="e">
        <f>'Operating Income (K)'!$F$7*I$9/12</f>
        <v>#DIV/0!</v>
      </c>
      <c r="J12" s="365" t="e">
        <f>'Operating Income (K)'!$F$7*J$9/12</f>
        <v>#DIV/0!</v>
      </c>
      <c r="K12" s="365" t="e">
        <f>'Operating Income (K)'!$F$7*K$9/12</f>
        <v>#DIV/0!</v>
      </c>
      <c r="L12" s="365" t="e">
        <f>'Operating Income (K)'!$F$7*L$9/12</f>
        <v>#DIV/0!</v>
      </c>
      <c r="M12" s="365" t="e">
        <f>'Operating Income (K)'!$F$7*M$9/12</f>
        <v>#DIV/0!</v>
      </c>
      <c r="N12" s="365" t="e">
        <f>'Operating Income (K)'!$F$7*N$9/12</f>
        <v>#DIV/0!</v>
      </c>
      <c r="O12" s="365" t="e">
        <f>SUM(C12:N12)</f>
        <v>#DIV/0!</v>
      </c>
      <c r="P12" s="77"/>
    </row>
    <row r="13" spans="1:16" x14ac:dyDescent="0.25">
      <c r="A13" s="359" t="s">
        <v>59</v>
      </c>
      <c r="B13" s="359"/>
      <c r="C13" s="365" t="e">
        <f>'Operating Income (K)'!$F$8*C$9/12</f>
        <v>#DIV/0!</v>
      </c>
      <c r="D13" s="365" t="e">
        <f>'Operating Income (K)'!$F$8*D$9/12</f>
        <v>#DIV/0!</v>
      </c>
      <c r="E13" s="365" t="e">
        <f>'Operating Income (K)'!$F$8*E$9/12</f>
        <v>#DIV/0!</v>
      </c>
      <c r="F13" s="365" t="e">
        <f>'Operating Income (K)'!$F$8*F$9/12</f>
        <v>#DIV/0!</v>
      </c>
      <c r="G13" s="365" t="e">
        <f>'Operating Income (K)'!$F$8*G$9/12</f>
        <v>#DIV/0!</v>
      </c>
      <c r="H13" s="365" t="e">
        <f>'Operating Income (K)'!$F$8*H$9/12</f>
        <v>#DIV/0!</v>
      </c>
      <c r="I13" s="365" t="e">
        <f>'Operating Income (K)'!$F$8*I$9/12</f>
        <v>#DIV/0!</v>
      </c>
      <c r="J13" s="365" t="e">
        <f>'Operating Income (K)'!$F$8*J$9/12</f>
        <v>#DIV/0!</v>
      </c>
      <c r="K13" s="365" t="e">
        <f>'Operating Income (K)'!$F$8*K$9/12</f>
        <v>#DIV/0!</v>
      </c>
      <c r="L13" s="365" t="e">
        <f>'Operating Income (K)'!$F$8*L$9/12</f>
        <v>#DIV/0!</v>
      </c>
      <c r="M13" s="365" t="e">
        <f>'Operating Income (K)'!$F$8*M$9/12</f>
        <v>#DIV/0!</v>
      </c>
      <c r="N13" s="365" t="e">
        <f>'Operating Income (K)'!$F$8*N$9/12</f>
        <v>#DIV/0!</v>
      </c>
      <c r="O13" s="365" t="e">
        <f>SUM(C13:N13)</f>
        <v>#DIV/0!</v>
      </c>
      <c r="P13" s="77"/>
    </row>
    <row r="14" spans="1:16" x14ac:dyDescent="0.25">
      <c r="A14" s="359" t="s">
        <v>9</v>
      </c>
      <c r="B14" s="359"/>
      <c r="C14" s="365" t="e">
        <f>('Operating Income (K)'!$F$9+'Operating Income (K)'!$E$10)*C$9/12</f>
        <v>#DIV/0!</v>
      </c>
      <c r="D14" s="365" t="e">
        <f>('Operating Income (K)'!$F$9+'Operating Income (K)'!$E$10)*D$9/12</f>
        <v>#DIV/0!</v>
      </c>
      <c r="E14" s="365" t="e">
        <f>('Operating Income (K)'!$F$9+'Operating Income (K)'!$E$10)*E$9/12</f>
        <v>#DIV/0!</v>
      </c>
      <c r="F14" s="365" t="e">
        <f>('Operating Income (K)'!$F$9+'Operating Income (K)'!$E$10)*F$9/12</f>
        <v>#DIV/0!</v>
      </c>
      <c r="G14" s="365" t="e">
        <f>('Operating Income (K)'!$F$9+'Operating Income (K)'!$E$10)*G$9/12</f>
        <v>#DIV/0!</v>
      </c>
      <c r="H14" s="365" t="e">
        <f>('Operating Income (K)'!$F$9+'Operating Income (K)'!$E$10)*H$9/12</f>
        <v>#DIV/0!</v>
      </c>
      <c r="I14" s="365" t="e">
        <f>('Operating Income (K)'!$F$9+'Operating Income (K)'!$E$10)*I$9/12</f>
        <v>#DIV/0!</v>
      </c>
      <c r="J14" s="365" t="e">
        <f>('Operating Income (K)'!$F$9+'Operating Income (K)'!$E$10)*J$9/12</f>
        <v>#DIV/0!</v>
      </c>
      <c r="K14" s="365" t="e">
        <f>('Operating Income (K)'!$F$9+'Operating Income (K)'!$E$10)*K$9/12</f>
        <v>#DIV/0!</v>
      </c>
      <c r="L14" s="365" t="e">
        <f>('Operating Income (K)'!$F$9+'Operating Income (K)'!$E$10)*L$9/12</f>
        <v>#DIV/0!</v>
      </c>
      <c r="M14" s="365" t="e">
        <f>('Operating Income (K)'!$F$9+'Operating Income (K)'!$E$10)*M$9/12</f>
        <v>#DIV/0!</v>
      </c>
      <c r="N14" s="365" t="e">
        <f>('Operating Income (K)'!$F$9+'Operating Income (K)'!$E$10)*N$9/12</f>
        <v>#DIV/0!</v>
      </c>
      <c r="O14" s="365" t="e">
        <f>SUM(C14:N14)</f>
        <v>#DIV/0!</v>
      </c>
      <c r="P14" s="77"/>
    </row>
    <row r="15" spans="1:16" ht="15.75" thickBot="1" x14ac:dyDescent="0.3">
      <c r="A15" s="77" t="s">
        <v>78</v>
      </c>
      <c r="B15" s="77"/>
      <c r="C15" s="366" t="e">
        <f t="shared" ref="C15:O15" si="0">SUM(C11:C14)</f>
        <v>#DIV/0!</v>
      </c>
      <c r="D15" s="366" t="e">
        <f t="shared" si="0"/>
        <v>#DIV/0!</v>
      </c>
      <c r="E15" s="366" t="e">
        <f t="shared" si="0"/>
        <v>#DIV/0!</v>
      </c>
      <c r="F15" s="366" t="e">
        <f t="shared" si="0"/>
        <v>#DIV/0!</v>
      </c>
      <c r="G15" s="366" t="e">
        <f t="shared" si="0"/>
        <v>#DIV/0!</v>
      </c>
      <c r="H15" s="366" t="e">
        <f t="shared" si="0"/>
        <v>#DIV/0!</v>
      </c>
      <c r="I15" s="366" t="e">
        <f t="shared" si="0"/>
        <v>#DIV/0!</v>
      </c>
      <c r="J15" s="366" t="e">
        <f t="shared" si="0"/>
        <v>#DIV/0!</v>
      </c>
      <c r="K15" s="366" t="e">
        <f t="shared" si="0"/>
        <v>#DIV/0!</v>
      </c>
      <c r="L15" s="366" t="e">
        <f t="shared" si="0"/>
        <v>#DIV/0!</v>
      </c>
      <c r="M15" s="366" t="e">
        <f t="shared" si="0"/>
        <v>#DIV/0!</v>
      </c>
      <c r="N15" s="366" t="e">
        <f t="shared" si="0"/>
        <v>#DIV/0!</v>
      </c>
      <c r="O15" s="366" t="e">
        <f t="shared" si="0"/>
        <v>#DIV/0!</v>
      </c>
      <c r="P15" s="77"/>
    </row>
    <row r="16" spans="1:16" ht="20.100000000000001" customHeight="1" thickBot="1" x14ac:dyDescent="0.3">
      <c r="A16" s="93" t="s">
        <v>79</v>
      </c>
      <c r="B16" s="93"/>
      <c r="C16" s="94"/>
      <c r="D16" s="94"/>
      <c r="E16" s="94"/>
      <c r="F16" s="94"/>
      <c r="G16" s="94"/>
      <c r="H16" s="94"/>
      <c r="I16" s="94"/>
      <c r="J16" s="94"/>
      <c r="K16" s="94"/>
      <c r="L16" s="94"/>
      <c r="M16" s="94"/>
      <c r="N16" s="94"/>
      <c r="O16" s="94"/>
      <c r="P16" s="77"/>
    </row>
    <row r="17" spans="1:16" x14ac:dyDescent="0.25">
      <c r="A17" s="358" t="str">
        <f>'Operating Expenses (L)'!A4</f>
        <v>administration</v>
      </c>
      <c r="B17" s="358"/>
      <c r="C17" s="364" t="e">
        <f>(('Operating Expenses (L)'!$B$19-'Operating Expenses (L)'!$B$10)*C$9)/12</f>
        <v>#DIV/0!</v>
      </c>
      <c r="D17" s="364" t="e">
        <f>(('Operating Expenses (L)'!$B$19-'Operating Expenses (L)'!$B$10)*D$9)/12</f>
        <v>#DIV/0!</v>
      </c>
      <c r="E17" s="364" t="e">
        <f>(('Operating Expenses (L)'!$B$19-'Operating Expenses (L)'!$B$10)*E$9)/12</f>
        <v>#DIV/0!</v>
      </c>
      <c r="F17" s="364" t="e">
        <f>(('Operating Expenses (L)'!$B$19-'Operating Expenses (L)'!$B$10)*F$9)/12</f>
        <v>#DIV/0!</v>
      </c>
      <c r="G17" s="364" t="e">
        <f>(('Operating Expenses (L)'!$B$19-'Operating Expenses (L)'!$B$10)*G$9)/12</f>
        <v>#DIV/0!</v>
      </c>
      <c r="H17" s="364" t="e">
        <f>(('Operating Expenses (L)'!$B$19-'Operating Expenses (L)'!$B$10)*H$9)/12</f>
        <v>#DIV/0!</v>
      </c>
      <c r="I17" s="364" t="e">
        <f>(('Operating Expenses (L)'!$B$19-'Operating Expenses (L)'!$B$10)*I$9)/12</f>
        <v>#DIV/0!</v>
      </c>
      <c r="J17" s="364" t="e">
        <f>(('Operating Expenses (L)'!$B$19-'Operating Expenses (L)'!$B$10)*J$9)/12</f>
        <v>#DIV/0!</v>
      </c>
      <c r="K17" s="364" t="e">
        <f>(('Operating Expenses (L)'!$B$19-'Operating Expenses (L)'!$B$10)*K$9)/12</f>
        <v>#DIV/0!</v>
      </c>
      <c r="L17" s="364" t="e">
        <f>(('Operating Expenses (L)'!$B$19-'Operating Expenses (L)'!$B$10)*L$9)/12</f>
        <v>#DIV/0!</v>
      </c>
      <c r="M17" s="364" t="e">
        <f>(('Operating Expenses (L)'!$B$19-'Operating Expenses (L)'!$B$10)*M$9)/12</f>
        <v>#DIV/0!</v>
      </c>
      <c r="N17" s="364" t="e">
        <f>(('Operating Expenses (L)'!$B$19-'Operating Expenses (L)'!$B$10)*N$9)/12</f>
        <v>#DIV/0!</v>
      </c>
      <c r="O17" s="364" t="e">
        <f t="shared" ref="O17:O22" si="1">SUM(C17:N17)</f>
        <v>#DIV/0!</v>
      </c>
      <c r="P17" s="77"/>
    </row>
    <row r="18" spans="1:16" x14ac:dyDescent="0.25">
      <c r="A18" s="359" t="str">
        <f>'Operating Expenses (L)'!A10</f>
        <v>Management Fees</v>
      </c>
      <c r="B18" s="359"/>
      <c r="C18" s="365" t="e">
        <f>('Operating Expenses (L)'!$B$10*C$9)/12</f>
        <v>#DIV/0!</v>
      </c>
      <c r="D18" s="365" t="e">
        <f>('Operating Expenses (L)'!$B$10*D$9)/12</f>
        <v>#DIV/0!</v>
      </c>
      <c r="E18" s="365" t="e">
        <f>('Operating Expenses (L)'!$B$10*E$9)/12</f>
        <v>#DIV/0!</v>
      </c>
      <c r="F18" s="365" t="e">
        <f>('Operating Expenses (L)'!$B$10*F$9)/12</f>
        <v>#DIV/0!</v>
      </c>
      <c r="G18" s="365" t="e">
        <f>('Operating Expenses (L)'!$B$10*G$9)/12</f>
        <v>#DIV/0!</v>
      </c>
      <c r="H18" s="365" t="e">
        <f>('Operating Expenses (L)'!$B$10*H$9)/12</f>
        <v>#DIV/0!</v>
      </c>
      <c r="I18" s="365" t="e">
        <f>('Operating Expenses (L)'!$B$10*I$9)/12</f>
        <v>#DIV/0!</v>
      </c>
      <c r="J18" s="365" t="e">
        <f>('Operating Expenses (L)'!$B$10*J$9)/12</f>
        <v>#DIV/0!</v>
      </c>
      <c r="K18" s="365" t="e">
        <f>('Operating Expenses (L)'!$B$10*K$9)/12</f>
        <v>#DIV/0!</v>
      </c>
      <c r="L18" s="365" t="e">
        <f>('Operating Expenses (L)'!$B$10*L$9)/12</f>
        <v>#DIV/0!</v>
      </c>
      <c r="M18" s="365" t="e">
        <f>('Operating Expenses (L)'!$B$10*M$9)/12</f>
        <v>#DIV/0!</v>
      </c>
      <c r="N18" s="365" t="e">
        <f>('Operating Expenses (L)'!$B$10*N$9)/12</f>
        <v>#DIV/0!</v>
      </c>
      <c r="O18" s="365" t="e">
        <f t="shared" si="1"/>
        <v>#DIV/0!</v>
      </c>
      <c r="P18" s="77"/>
    </row>
    <row r="19" spans="1:16" x14ac:dyDescent="0.25">
      <c r="A19" s="359" t="str">
        <f>'Operating Expenses (L)'!A21</f>
        <v>operations &amp; maintenance</v>
      </c>
      <c r="B19" s="359"/>
      <c r="C19" s="365" t="e">
        <f>('Operating Expenses (L)'!$B$36*C$9)/12</f>
        <v>#DIV/0!</v>
      </c>
      <c r="D19" s="365" t="e">
        <f>('Operating Expenses (L)'!$B$36*D$9)/12</f>
        <v>#DIV/0!</v>
      </c>
      <c r="E19" s="365" t="e">
        <f>('Operating Expenses (L)'!$B$36*E$9)/12</f>
        <v>#DIV/0!</v>
      </c>
      <c r="F19" s="365" t="e">
        <f>('Operating Expenses (L)'!$B$36*F$9)/12</f>
        <v>#DIV/0!</v>
      </c>
      <c r="G19" s="365" t="e">
        <f>('Operating Expenses (L)'!$B$36*G$9)/12</f>
        <v>#DIV/0!</v>
      </c>
      <c r="H19" s="365" t="e">
        <f>('Operating Expenses (L)'!$B$36*H$9)/12</f>
        <v>#DIV/0!</v>
      </c>
      <c r="I19" s="365" t="e">
        <f>('Operating Expenses (L)'!$B$36*I$9)/12</f>
        <v>#DIV/0!</v>
      </c>
      <c r="J19" s="365" t="e">
        <f>('Operating Expenses (L)'!$B$36*J$9)/12</f>
        <v>#DIV/0!</v>
      </c>
      <c r="K19" s="365" t="e">
        <f>('Operating Expenses (L)'!$B$36*K$9)/12</f>
        <v>#DIV/0!</v>
      </c>
      <c r="L19" s="365" t="e">
        <f>('Operating Expenses (L)'!$B$36*L$9)/12</f>
        <v>#DIV/0!</v>
      </c>
      <c r="M19" s="365" t="e">
        <f>('Operating Expenses (L)'!$B$36*M$9)/12</f>
        <v>#DIV/0!</v>
      </c>
      <c r="N19" s="365" t="e">
        <f>('Operating Expenses (L)'!$B$36*N$9)/12</f>
        <v>#DIV/0!</v>
      </c>
      <c r="O19" s="365" t="e">
        <f t="shared" si="1"/>
        <v>#DIV/0!</v>
      </c>
      <c r="P19" s="77"/>
    </row>
    <row r="20" spans="1:16" x14ac:dyDescent="0.25">
      <c r="A20" s="359" t="str">
        <f>'Operating Expenses (L)'!E4</f>
        <v>utilities</v>
      </c>
      <c r="B20" s="359"/>
      <c r="C20" s="365" t="e">
        <f>('Operating Expenses (L)'!$F$18*C$9)/12</f>
        <v>#DIV/0!</v>
      </c>
      <c r="D20" s="365" t="e">
        <f>('Operating Expenses (L)'!$F$18*D$9)/12</f>
        <v>#DIV/0!</v>
      </c>
      <c r="E20" s="365" t="e">
        <f>('Operating Expenses (L)'!$F$18*E$9)/12</f>
        <v>#DIV/0!</v>
      </c>
      <c r="F20" s="365" t="e">
        <f>('Operating Expenses (L)'!$F$18*F$9)/12</f>
        <v>#DIV/0!</v>
      </c>
      <c r="G20" s="365" t="e">
        <f>('Operating Expenses (L)'!$F$18*G$9)/12</f>
        <v>#DIV/0!</v>
      </c>
      <c r="H20" s="365" t="e">
        <f>('Operating Expenses (L)'!$F$18*H$9)/12</f>
        <v>#DIV/0!</v>
      </c>
      <c r="I20" s="365" t="e">
        <f>('Operating Expenses (L)'!$F$18*I$9)/12</f>
        <v>#DIV/0!</v>
      </c>
      <c r="J20" s="365" t="e">
        <f>('Operating Expenses (L)'!$F$18*J$9)/12</f>
        <v>#DIV/0!</v>
      </c>
      <c r="K20" s="365" t="e">
        <f>('Operating Expenses (L)'!$F$18*K$9)/12</f>
        <v>#DIV/0!</v>
      </c>
      <c r="L20" s="365" t="e">
        <f>('Operating Expenses (L)'!$F$18*L$9)/12</f>
        <v>#DIV/0!</v>
      </c>
      <c r="M20" s="365" t="e">
        <f>('Operating Expenses (L)'!$F$18*M$9)/12</f>
        <v>#DIV/0!</v>
      </c>
      <c r="N20" s="365" t="e">
        <f>('Operating Expenses (L)'!$F$18*N$9)/12</f>
        <v>#DIV/0!</v>
      </c>
      <c r="O20" s="365" t="e">
        <f t="shared" si="1"/>
        <v>#DIV/0!</v>
      </c>
      <c r="P20" s="77"/>
    </row>
    <row r="21" spans="1:16" x14ac:dyDescent="0.25">
      <c r="A21" s="359" t="s">
        <v>269</v>
      </c>
      <c r="B21" s="359"/>
      <c r="C21" s="365" t="e">
        <f>('Operating Expenses (L)'!$F$31*C$9)/12</f>
        <v>#DIV/0!</v>
      </c>
      <c r="D21" s="365" t="e">
        <f>('Operating Expenses (L)'!$F$31*D$9)/12</f>
        <v>#DIV/0!</v>
      </c>
      <c r="E21" s="365" t="e">
        <f>('Operating Expenses (L)'!$F$31*E$9)/12</f>
        <v>#DIV/0!</v>
      </c>
      <c r="F21" s="365" t="e">
        <f>('Operating Expenses (L)'!$F$31*F$9)/12</f>
        <v>#DIV/0!</v>
      </c>
      <c r="G21" s="365" t="e">
        <f>('Operating Expenses (L)'!$F$31*G$9)/12</f>
        <v>#DIV/0!</v>
      </c>
      <c r="H21" s="365" t="e">
        <f>('Operating Expenses (L)'!$F$31*H$9)/12</f>
        <v>#DIV/0!</v>
      </c>
      <c r="I21" s="365" t="e">
        <f>('Operating Expenses (L)'!$F$31*I$9)/12</f>
        <v>#DIV/0!</v>
      </c>
      <c r="J21" s="365" t="e">
        <f>('Operating Expenses (L)'!$F$31*J$9)/12</f>
        <v>#DIV/0!</v>
      </c>
      <c r="K21" s="365" t="e">
        <f>('Operating Expenses (L)'!$F$31*K$9)/12</f>
        <v>#DIV/0!</v>
      </c>
      <c r="L21" s="365" t="e">
        <f>('Operating Expenses (L)'!$F$31*L$9)/12</f>
        <v>#DIV/0!</v>
      </c>
      <c r="M21" s="365" t="e">
        <f>('Operating Expenses (L)'!$F$31*M$9)/12</f>
        <v>#DIV/0!</v>
      </c>
      <c r="N21" s="365" t="e">
        <f>('Operating Expenses (L)'!$F$31*N$9)/12</f>
        <v>#DIV/0!</v>
      </c>
      <c r="O21" s="365" t="e">
        <f t="shared" si="1"/>
        <v>#DIV/0!</v>
      </c>
      <c r="P21" s="77"/>
    </row>
    <row r="22" spans="1:16" x14ac:dyDescent="0.25">
      <c r="A22" s="359" t="s">
        <v>601</v>
      </c>
      <c r="B22" s="359"/>
      <c r="C22" s="365" t="e">
        <f>('Operating Expenses (L)'!$B$42*C$9)/12</f>
        <v>#DIV/0!</v>
      </c>
      <c r="D22" s="365" t="e">
        <f>('Operating Expenses (L)'!$B$42*D$9)/12</f>
        <v>#DIV/0!</v>
      </c>
      <c r="E22" s="365" t="e">
        <f>('Operating Expenses (L)'!$B$42*E$9)/12</f>
        <v>#DIV/0!</v>
      </c>
      <c r="F22" s="365" t="e">
        <f>('Operating Expenses (L)'!$B$42*F$9)/12</f>
        <v>#DIV/0!</v>
      </c>
      <c r="G22" s="365" t="e">
        <f>('Operating Expenses (L)'!$B$42*G$9)/12</f>
        <v>#DIV/0!</v>
      </c>
      <c r="H22" s="365" t="e">
        <f>('Operating Expenses (L)'!$B$42*H$9)/12</f>
        <v>#DIV/0!</v>
      </c>
      <c r="I22" s="365" t="e">
        <f>('Operating Expenses (L)'!$B$42*I$9)/12</f>
        <v>#DIV/0!</v>
      </c>
      <c r="J22" s="365" t="e">
        <f>('Operating Expenses (L)'!$B$42*J$9)/12</f>
        <v>#DIV/0!</v>
      </c>
      <c r="K22" s="365" t="e">
        <f>('Operating Expenses (L)'!$B$42*K$9)/12</f>
        <v>#DIV/0!</v>
      </c>
      <c r="L22" s="365" t="e">
        <f>('Operating Expenses (L)'!$B$42*L$9)/12</f>
        <v>#DIV/0!</v>
      </c>
      <c r="M22" s="365" t="e">
        <f>('Operating Expenses (L)'!$B$42*M$9)/12</f>
        <v>#DIV/0!</v>
      </c>
      <c r="N22" s="365" t="e">
        <f>('Operating Expenses (L)'!$B$42*N$9)/12</f>
        <v>#DIV/0!</v>
      </c>
      <c r="O22" s="365" t="e">
        <f t="shared" si="1"/>
        <v>#DIV/0!</v>
      </c>
      <c r="P22" s="77"/>
    </row>
    <row r="23" spans="1:16" x14ac:dyDescent="0.25">
      <c r="A23" s="359" t="s">
        <v>80</v>
      </c>
      <c r="B23" s="359"/>
      <c r="C23" s="367" t="e">
        <f t="shared" ref="C23:O23" si="2">SUM(C17:C22)</f>
        <v>#DIV/0!</v>
      </c>
      <c r="D23" s="367" t="e">
        <f t="shared" si="2"/>
        <v>#DIV/0!</v>
      </c>
      <c r="E23" s="367" t="e">
        <f t="shared" si="2"/>
        <v>#DIV/0!</v>
      </c>
      <c r="F23" s="367" t="e">
        <f t="shared" si="2"/>
        <v>#DIV/0!</v>
      </c>
      <c r="G23" s="367" t="e">
        <f t="shared" si="2"/>
        <v>#DIV/0!</v>
      </c>
      <c r="H23" s="367" t="e">
        <f t="shared" si="2"/>
        <v>#DIV/0!</v>
      </c>
      <c r="I23" s="367" t="e">
        <f t="shared" si="2"/>
        <v>#DIV/0!</v>
      </c>
      <c r="J23" s="367" t="e">
        <f t="shared" si="2"/>
        <v>#DIV/0!</v>
      </c>
      <c r="K23" s="367" t="e">
        <f t="shared" si="2"/>
        <v>#DIV/0!</v>
      </c>
      <c r="L23" s="367" t="e">
        <f t="shared" si="2"/>
        <v>#DIV/0!</v>
      </c>
      <c r="M23" s="367" t="e">
        <f t="shared" si="2"/>
        <v>#DIV/0!</v>
      </c>
      <c r="N23" s="367" t="e">
        <f t="shared" si="2"/>
        <v>#DIV/0!</v>
      </c>
      <c r="O23" s="367" t="e">
        <f t="shared" si="2"/>
        <v>#DIV/0!</v>
      </c>
      <c r="P23" s="77"/>
    </row>
    <row r="24" spans="1:16" ht="15.75" thickBot="1" x14ac:dyDescent="0.3">
      <c r="A24" s="360" t="s">
        <v>81</v>
      </c>
      <c r="B24" s="360"/>
      <c r="C24" s="366" t="e">
        <f t="shared" ref="C24:O24" si="3">C15-C23</f>
        <v>#DIV/0!</v>
      </c>
      <c r="D24" s="366" t="e">
        <f t="shared" si="3"/>
        <v>#DIV/0!</v>
      </c>
      <c r="E24" s="366" t="e">
        <f t="shared" si="3"/>
        <v>#DIV/0!</v>
      </c>
      <c r="F24" s="366" t="e">
        <f t="shared" si="3"/>
        <v>#DIV/0!</v>
      </c>
      <c r="G24" s="366" t="e">
        <f t="shared" si="3"/>
        <v>#DIV/0!</v>
      </c>
      <c r="H24" s="366" t="e">
        <f t="shared" si="3"/>
        <v>#DIV/0!</v>
      </c>
      <c r="I24" s="366" t="e">
        <f t="shared" si="3"/>
        <v>#DIV/0!</v>
      </c>
      <c r="J24" s="366" t="e">
        <f t="shared" si="3"/>
        <v>#DIV/0!</v>
      </c>
      <c r="K24" s="366" t="e">
        <f t="shared" si="3"/>
        <v>#DIV/0!</v>
      </c>
      <c r="L24" s="366" t="e">
        <f t="shared" si="3"/>
        <v>#DIV/0!</v>
      </c>
      <c r="M24" s="366" t="e">
        <f t="shared" si="3"/>
        <v>#DIV/0!</v>
      </c>
      <c r="N24" s="366" t="e">
        <f t="shared" si="3"/>
        <v>#DIV/0!</v>
      </c>
      <c r="O24" s="366" t="e">
        <f t="shared" si="3"/>
        <v>#DIV/0!</v>
      </c>
      <c r="P24" s="77"/>
    </row>
    <row r="25" spans="1:16" ht="20.100000000000001" customHeight="1" thickBot="1" x14ac:dyDescent="0.3">
      <c r="A25" s="93" t="s">
        <v>265</v>
      </c>
      <c r="B25" s="93"/>
      <c r="C25" s="93"/>
      <c r="D25" s="93"/>
      <c r="E25" s="93"/>
      <c r="F25" s="93"/>
      <c r="G25" s="93"/>
      <c r="H25" s="93"/>
      <c r="I25" s="93"/>
      <c r="J25" s="93"/>
      <c r="K25" s="93"/>
      <c r="L25" s="93"/>
      <c r="M25" s="93"/>
      <c r="N25" s="93"/>
      <c r="O25" s="93"/>
      <c r="P25" s="77"/>
    </row>
    <row r="26" spans="1:16" x14ac:dyDescent="0.25">
      <c r="A26" s="358" t="s">
        <v>12</v>
      </c>
      <c r="B26" s="358" t="s">
        <v>82</v>
      </c>
      <c r="C26" s="364" t="e">
        <f>'15 Year Projection (M)'!$E$8/12</f>
        <v>#NUM!</v>
      </c>
      <c r="D26" s="364" t="e">
        <f t="shared" ref="D26:N26" si="4">C26</f>
        <v>#NUM!</v>
      </c>
      <c r="E26" s="364" t="e">
        <f t="shared" si="4"/>
        <v>#NUM!</v>
      </c>
      <c r="F26" s="364" t="e">
        <f t="shared" si="4"/>
        <v>#NUM!</v>
      </c>
      <c r="G26" s="364" t="e">
        <f t="shared" si="4"/>
        <v>#NUM!</v>
      </c>
      <c r="H26" s="364" t="e">
        <f t="shared" si="4"/>
        <v>#NUM!</v>
      </c>
      <c r="I26" s="364" t="e">
        <f t="shared" si="4"/>
        <v>#NUM!</v>
      </c>
      <c r="J26" s="364" t="e">
        <f t="shared" si="4"/>
        <v>#NUM!</v>
      </c>
      <c r="K26" s="364" t="e">
        <f t="shared" si="4"/>
        <v>#NUM!</v>
      </c>
      <c r="L26" s="364" t="e">
        <f t="shared" si="4"/>
        <v>#NUM!</v>
      </c>
      <c r="M26" s="364" t="e">
        <f t="shared" si="4"/>
        <v>#NUM!</v>
      </c>
      <c r="N26" s="364" t="e">
        <f t="shared" si="4"/>
        <v>#NUM!</v>
      </c>
      <c r="O26" s="364" t="e">
        <f>SUM(C26:N26)</f>
        <v>#NUM!</v>
      </c>
      <c r="P26" s="77"/>
    </row>
    <row r="27" spans="1:16" x14ac:dyDescent="0.25">
      <c r="A27" s="359" t="s">
        <v>12</v>
      </c>
      <c r="B27" s="359" t="s">
        <v>83</v>
      </c>
      <c r="C27" s="365">
        <f>'15 Year Projection (M)'!$E$9/12</f>
        <v>0</v>
      </c>
      <c r="D27" s="365">
        <f t="shared" ref="D27:N27" si="5">C27</f>
        <v>0</v>
      </c>
      <c r="E27" s="365">
        <f t="shared" si="5"/>
        <v>0</v>
      </c>
      <c r="F27" s="365">
        <f t="shared" si="5"/>
        <v>0</v>
      </c>
      <c r="G27" s="365">
        <f t="shared" si="5"/>
        <v>0</v>
      </c>
      <c r="H27" s="365">
        <f t="shared" si="5"/>
        <v>0</v>
      </c>
      <c r="I27" s="365">
        <f t="shared" si="5"/>
        <v>0</v>
      </c>
      <c r="J27" s="365">
        <f t="shared" si="5"/>
        <v>0</v>
      </c>
      <c r="K27" s="365">
        <f t="shared" si="5"/>
        <v>0</v>
      </c>
      <c r="L27" s="365">
        <f t="shared" si="5"/>
        <v>0</v>
      </c>
      <c r="M27" s="365">
        <f t="shared" si="5"/>
        <v>0</v>
      </c>
      <c r="N27" s="365">
        <f t="shared" si="5"/>
        <v>0</v>
      </c>
      <c r="O27" s="365">
        <f>SUM(C27:N27)</f>
        <v>0</v>
      </c>
      <c r="P27" s="77"/>
    </row>
    <row r="28" spans="1:16" x14ac:dyDescent="0.25">
      <c r="A28" s="359" t="s">
        <v>12</v>
      </c>
      <c r="B28" s="359" t="s">
        <v>84</v>
      </c>
      <c r="C28" s="365">
        <f>'15 Year Projection (M)'!$E$10/12</f>
        <v>0</v>
      </c>
      <c r="D28" s="365">
        <f>C28</f>
        <v>0</v>
      </c>
      <c r="E28" s="365">
        <f t="shared" ref="E28:N28" si="6">D28</f>
        <v>0</v>
      </c>
      <c r="F28" s="365">
        <f t="shared" si="6"/>
        <v>0</v>
      </c>
      <c r="G28" s="365">
        <f t="shared" si="6"/>
        <v>0</v>
      </c>
      <c r="H28" s="365">
        <f t="shared" si="6"/>
        <v>0</v>
      </c>
      <c r="I28" s="365">
        <f t="shared" si="6"/>
        <v>0</v>
      </c>
      <c r="J28" s="365">
        <f t="shared" si="6"/>
        <v>0</v>
      </c>
      <c r="K28" s="365">
        <f t="shared" si="6"/>
        <v>0</v>
      </c>
      <c r="L28" s="365">
        <f t="shared" si="6"/>
        <v>0</v>
      </c>
      <c r="M28" s="365">
        <f t="shared" si="6"/>
        <v>0</v>
      </c>
      <c r="N28" s="365">
        <f t="shared" si="6"/>
        <v>0</v>
      </c>
      <c r="O28" s="365">
        <f>SUM(C28:N28)</f>
        <v>0</v>
      </c>
      <c r="P28" s="77"/>
    </row>
    <row r="29" spans="1:16" x14ac:dyDescent="0.25">
      <c r="A29" s="359" t="s">
        <v>266</v>
      </c>
      <c r="B29" s="359"/>
      <c r="C29" s="365" t="e">
        <f t="shared" ref="C29:N29" si="7">C26+C27+C28</f>
        <v>#NUM!</v>
      </c>
      <c r="D29" s="365" t="e">
        <f t="shared" si="7"/>
        <v>#NUM!</v>
      </c>
      <c r="E29" s="365" t="e">
        <f t="shared" si="7"/>
        <v>#NUM!</v>
      </c>
      <c r="F29" s="365" t="e">
        <f t="shared" si="7"/>
        <v>#NUM!</v>
      </c>
      <c r="G29" s="365" t="e">
        <f t="shared" si="7"/>
        <v>#NUM!</v>
      </c>
      <c r="H29" s="365" t="e">
        <f t="shared" si="7"/>
        <v>#NUM!</v>
      </c>
      <c r="I29" s="365" t="e">
        <f t="shared" si="7"/>
        <v>#NUM!</v>
      </c>
      <c r="J29" s="365" t="e">
        <f t="shared" si="7"/>
        <v>#NUM!</v>
      </c>
      <c r="K29" s="365" t="e">
        <f t="shared" si="7"/>
        <v>#NUM!</v>
      </c>
      <c r="L29" s="365" t="e">
        <f t="shared" si="7"/>
        <v>#NUM!</v>
      </c>
      <c r="M29" s="365" t="e">
        <f t="shared" si="7"/>
        <v>#NUM!</v>
      </c>
      <c r="N29" s="365" t="e">
        <f t="shared" si="7"/>
        <v>#NUM!</v>
      </c>
      <c r="O29" s="365" t="e">
        <f>SUM(C29:N29)</f>
        <v>#NUM!</v>
      </c>
      <c r="P29" s="77"/>
    </row>
    <row r="30" spans="1:16" x14ac:dyDescent="0.25">
      <c r="A30" s="359"/>
      <c r="B30" s="359"/>
      <c r="C30" s="359"/>
      <c r="D30" s="359"/>
      <c r="E30" s="359"/>
      <c r="F30" s="359"/>
      <c r="G30" s="359"/>
      <c r="H30" s="359"/>
      <c r="I30" s="359"/>
      <c r="J30" s="359"/>
      <c r="K30" s="359"/>
      <c r="L30" s="359"/>
      <c r="M30" s="359"/>
      <c r="N30" s="359"/>
      <c r="O30" s="359"/>
      <c r="P30" s="77"/>
    </row>
    <row r="31" spans="1:16" x14ac:dyDescent="0.25">
      <c r="A31" s="361" t="s">
        <v>271</v>
      </c>
      <c r="B31" s="361"/>
      <c r="C31" s="368" t="e">
        <f t="shared" ref="C31:N31" si="8">C24/C26</f>
        <v>#DIV/0!</v>
      </c>
      <c r="D31" s="368" t="e">
        <f t="shared" si="8"/>
        <v>#DIV/0!</v>
      </c>
      <c r="E31" s="368" t="e">
        <f t="shared" si="8"/>
        <v>#DIV/0!</v>
      </c>
      <c r="F31" s="368" t="e">
        <f t="shared" si="8"/>
        <v>#DIV/0!</v>
      </c>
      <c r="G31" s="368" t="e">
        <f t="shared" si="8"/>
        <v>#DIV/0!</v>
      </c>
      <c r="H31" s="368" t="e">
        <f t="shared" si="8"/>
        <v>#DIV/0!</v>
      </c>
      <c r="I31" s="368" t="e">
        <f t="shared" si="8"/>
        <v>#DIV/0!</v>
      </c>
      <c r="J31" s="368" t="e">
        <f t="shared" si="8"/>
        <v>#DIV/0!</v>
      </c>
      <c r="K31" s="368" t="e">
        <f t="shared" si="8"/>
        <v>#DIV/0!</v>
      </c>
      <c r="L31" s="368" t="e">
        <f t="shared" si="8"/>
        <v>#DIV/0!</v>
      </c>
      <c r="M31" s="368" t="e">
        <f t="shared" si="8"/>
        <v>#DIV/0!</v>
      </c>
      <c r="N31" s="368" t="e">
        <f t="shared" si="8"/>
        <v>#DIV/0!</v>
      </c>
      <c r="O31" s="369"/>
      <c r="P31" s="77"/>
    </row>
    <row r="32" spans="1:16" x14ac:dyDescent="0.25">
      <c r="A32" s="359" t="s">
        <v>267</v>
      </c>
      <c r="B32" s="359"/>
      <c r="C32" s="365" t="e">
        <f t="shared" ref="C32:O32" si="9">C24-C29</f>
        <v>#DIV/0!</v>
      </c>
      <c r="D32" s="365" t="e">
        <f t="shared" si="9"/>
        <v>#DIV/0!</v>
      </c>
      <c r="E32" s="365" t="e">
        <f t="shared" si="9"/>
        <v>#DIV/0!</v>
      </c>
      <c r="F32" s="365" t="e">
        <f t="shared" si="9"/>
        <v>#DIV/0!</v>
      </c>
      <c r="G32" s="365" t="e">
        <f t="shared" si="9"/>
        <v>#DIV/0!</v>
      </c>
      <c r="H32" s="365" t="e">
        <f t="shared" si="9"/>
        <v>#DIV/0!</v>
      </c>
      <c r="I32" s="365" t="e">
        <f t="shared" si="9"/>
        <v>#DIV/0!</v>
      </c>
      <c r="J32" s="365" t="e">
        <f t="shared" si="9"/>
        <v>#DIV/0!</v>
      </c>
      <c r="K32" s="365" t="e">
        <f t="shared" si="9"/>
        <v>#DIV/0!</v>
      </c>
      <c r="L32" s="365" t="e">
        <f t="shared" si="9"/>
        <v>#DIV/0!</v>
      </c>
      <c r="M32" s="365" t="e">
        <f t="shared" si="9"/>
        <v>#DIV/0!</v>
      </c>
      <c r="N32" s="365" t="e">
        <f t="shared" si="9"/>
        <v>#DIV/0!</v>
      </c>
      <c r="O32" s="365" t="e">
        <f t="shared" si="9"/>
        <v>#DIV/0!</v>
      </c>
      <c r="P32" s="77"/>
    </row>
    <row r="33" spans="1:16" x14ac:dyDescent="0.25">
      <c r="A33" s="359" t="s">
        <v>268</v>
      </c>
      <c r="B33" s="359"/>
      <c r="C33" s="367" t="e">
        <f>C32</f>
        <v>#DIV/0!</v>
      </c>
      <c r="D33" s="367" t="e">
        <f>C33+D32</f>
        <v>#DIV/0!</v>
      </c>
      <c r="E33" s="367" t="e">
        <f t="shared" ref="E33:N33" si="10">D33+E32</f>
        <v>#DIV/0!</v>
      </c>
      <c r="F33" s="367" t="e">
        <f t="shared" si="10"/>
        <v>#DIV/0!</v>
      </c>
      <c r="G33" s="367" t="e">
        <f t="shared" si="10"/>
        <v>#DIV/0!</v>
      </c>
      <c r="H33" s="367" t="e">
        <f t="shared" si="10"/>
        <v>#DIV/0!</v>
      </c>
      <c r="I33" s="367" t="e">
        <f t="shared" si="10"/>
        <v>#DIV/0!</v>
      </c>
      <c r="J33" s="367" t="e">
        <f t="shared" si="10"/>
        <v>#DIV/0!</v>
      </c>
      <c r="K33" s="367" t="e">
        <f t="shared" si="10"/>
        <v>#DIV/0!</v>
      </c>
      <c r="L33" s="367" t="e">
        <f t="shared" si="10"/>
        <v>#DIV/0!</v>
      </c>
      <c r="M33" s="367" t="e">
        <f t="shared" si="10"/>
        <v>#DIV/0!</v>
      </c>
      <c r="N33" s="367" t="e">
        <f t="shared" si="10"/>
        <v>#DIV/0!</v>
      </c>
      <c r="O33" s="370"/>
      <c r="P33" s="77"/>
    </row>
    <row r="34" spans="1:16" x14ac:dyDescent="0.25">
      <c r="A34" s="2"/>
      <c r="B34" s="2"/>
      <c r="C34" s="2"/>
      <c r="D34" s="2"/>
      <c r="E34" s="2"/>
      <c r="F34" s="2"/>
      <c r="G34" s="2"/>
      <c r="H34" s="2"/>
      <c r="I34" s="2"/>
      <c r="J34" s="2"/>
      <c r="K34" s="2"/>
      <c r="L34" s="2"/>
      <c r="M34" s="2"/>
      <c r="N34" s="2"/>
      <c r="O34" s="2"/>
      <c r="P34" s="2"/>
    </row>
  </sheetData>
  <sheetProtection algorithmName="SHA-512" hashValue="5NSk0XUKjClxWewPGH45/W2rVaM+DHn2FLoRcRSU2p0EfiKfbA0tUUs8auSJvps2rVliVvOeDXztwLxqbu7n+Q==" saltValue="Csh0W47yeFfMMxbQmQ7TQA==" spinCount="100000" sheet="1" objects="1" scenarios="1"/>
  <mergeCells count="2">
    <mergeCell ref="D5:E5"/>
    <mergeCell ref="D3:E3"/>
  </mergeCells>
  <pageMargins left="0.7" right="0.7" top="0.75" bottom="0.75" header="0.3" footer="0.3"/>
  <pageSetup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245966"/>
    <pageSetUpPr fitToPage="1"/>
  </sheetPr>
  <dimension ref="A1:AC847"/>
  <sheetViews>
    <sheetView showRowColHeaders="0" zoomScaleNormal="100" workbookViewId="0">
      <selection activeCell="AG18" sqref="AG18"/>
    </sheetView>
  </sheetViews>
  <sheetFormatPr defaultColWidth="9.140625" defaultRowHeight="15" x14ac:dyDescent="0.25"/>
  <cols>
    <col min="1" max="1" width="4.85546875" style="6" customWidth="1"/>
    <col min="2" max="2" width="27.28515625" customWidth="1"/>
    <col min="3" max="3" width="26.28515625" style="6" customWidth="1"/>
    <col min="4" max="4" width="11.28515625" style="6" customWidth="1"/>
    <col min="5" max="5" width="6.7109375" customWidth="1"/>
    <col min="6" max="6" width="12" style="1" customWidth="1"/>
    <col min="7" max="7" width="16.42578125" customWidth="1"/>
    <col min="8" max="8" width="8.85546875" style="6" customWidth="1"/>
    <col min="9" max="9" width="13.28515625" style="6" customWidth="1"/>
    <col min="10" max="11" width="13.42578125" style="41" customWidth="1"/>
    <col min="12" max="12" width="12.28515625" style="6" customWidth="1"/>
    <col min="13" max="13" width="9.28515625" style="6" customWidth="1"/>
    <col min="14" max="14" width="12.28515625" style="6" customWidth="1"/>
    <col min="15" max="15" width="14.85546875" style="6" customWidth="1"/>
    <col min="16" max="16" width="11.140625" style="6" customWidth="1"/>
    <col min="17" max="17" width="13" style="6" customWidth="1"/>
    <col min="18" max="18" width="14.28515625" customWidth="1"/>
    <col min="19" max="19" width="14" customWidth="1"/>
    <col min="20" max="20" width="15.42578125" customWidth="1"/>
    <col min="21" max="21" width="12.28515625" customWidth="1"/>
    <col min="22" max="22" width="10.7109375" customWidth="1"/>
    <col min="23" max="23" width="12" customWidth="1"/>
    <col min="24" max="24" width="10.85546875" style="1" customWidth="1"/>
    <col min="25" max="25" width="11.85546875" style="1" customWidth="1"/>
    <col min="26" max="27" width="8.85546875" style="1" customWidth="1"/>
  </cols>
  <sheetData>
    <row r="1" spans="1:29" s="252" customFormat="1" ht="30" customHeight="1" x14ac:dyDescent="0.25">
      <c r="A1" s="252" t="s">
        <v>464</v>
      </c>
    </row>
    <row r="2" spans="1:29" s="768" customFormat="1" ht="15.75" customHeight="1" x14ac:dyDescent="0.2">
      <c r="A2" s="768" t="s">
        <v>224</v>
      </c>
    </row>
    <row r="3" spans="1:29" s="6" customFormat="1" ht="14.45" customHeight="1" x14ac:dyDescent="0.25">
      <c r="B3" s="9"/>
      <c r="C3" s="9"/>
      <c r="D3" s="769"/>
      <c r="E3" s="769"/>
      <c r="F3" s="769"/>
      <c r="G3" s="769"/>
      <c r="H3" s="769"/>
      <c r="I3" s="769"/>
      <c r="J3" s="769"/>
      <c r="K3" s="769"/>
      <c r="L3" s="769"/>
      <c r="M3" s="9"/>
      <c r="N3" s="9"/>
      <c r="Q3" s="33"/>
      <c r="X3" s="1"/>
      <c r="Y3" s="1"/>
      <c r="Z3" s="1"/>
      <c r="AA3" s="1"/>
    </row>
    <row r="4" spans="1:29" s="35" customFormat="1" ht="104.45" customHeight="1" x14ac:dyDescent="0.25">
      <c r="A4" s="10"/>
      <c r="B4" s="371" t="s">
        <v>218</v>
      </c>
      <c r="C4" s="371" t="s">
        <v>88</v>
      </c>
      <c r="D4" s="371" t="s">
        <v>2</v>
      </c>
      <c r="E4" s="371" t="s">
        <v>21</v>
      </c>
      <c r="F4" s="372" t="s">
        <v>219</v>
      </c>
      <c r="G4" s="371" t="s">
        <v>223</v>
      </c>
      <c r="H4" s="371" t="s">
        <v>220</v>
      </c>
      <c r="I4" s="371" t="s">
        <v>214</v>
      </c>
      <c r="J4" s="373" t="s">
        <v>215</v>
      </c>
      <c r="K4" s="373" t="s">
        <v>248</v>
      </c>
      <c r="L4" s="371" t="s">
        <v>221</v>
      </c>
      <c r="M4" s="371" t="s">
        <v>44</v>
      </c>
      <c r="N4" s="371" t="s">
        <v>222</v>
      </c>
      <c r="O4" s="372" t="s">
        <v>272</v>
      </c>
      <c r="P4" s="371" t="s">
        <v>216</v>
      </c>
      <c r="Q4" s="372" t="s">
        <v>213</v>
      </c>
      <c r="R4" s="371" t="s">
        <v>217</v>
      </c>
      <c r="S4" s="371" t="s">
        <v>134</v>
      </c>
      <c r="T4" s="371" t="s">
        <v>228</v>
      </c>
      <c r="U4" s="371" t="s">
        <v>249</v>
      </c>
      <c r="V4" s="372" t="s">
        <v>458</v>
      </c>
      <c r="W4" s="371" t="s">
        <v>227</v>
      </c>
      <c r="X4" s="371" t="s">
        <v>233</v>
      </c>
      <c r="Y4" s="371" t="s">
        <v>234</v>
      </c>
      <c r="Z4" s="34"/>
      <c r="AA4" s="34"/>
      <c r="AB4" s="34"/>
      <c r="AC4" s="34"/>
    </row>
    <row r="5" spans="1:29" s="25" customFormat="1" ht="25.5" x14ac:dyDescent="0.25">
      <c r="A5" s="24"/>
      <c r="B5" s="374" t="s">
        <v>457</v>
      </c>
      <c r="C5" s="374"/>
      <c r="D5" s="374"/>
      <c r="E5" s="374"/>
      <c r="F5" s="374"/>
      <c r="G5" s="377" t="s">
        <v>231</v>
      </c>
      <c r="H5" s="374"/>
      <c r="I5" s="378"/>
      <c r="J5" s="379">
        <v>12</v>
      </c>
      <c r="K5" s="379">
        <v>10</v>
      </c>
      <c r="L5" s="374"/>
      <c r="M5" s="380"/>
      <c r="N5" s="380"/>
      <c r="O5" s="380"/>
      <c r="P5" s="381"/>
      <c r="Q5" s="380"/>
      <c r="R5" s="381"/>
      <c r="S5" s="382"/>
      <c r="T5" s="374" t="s">
        <v>7</v>
      </c>
      <c r="U5" s="374" t="s">
        <v>6</v>
      </c>
      <c r="V5" s="374" t="s">
        <v>7</v>
      </c>
      <c r="W5" s="374" t="s">
        <v>235</v>
      </c>
      <c r="X5" s="374" t="s">
        <v>6</v>
      </c>
      <c r="Y5" s="374" t="s">
        <v>7</v>
      </c>
      <c r="Z5" s="375" t="s">
        <v>6</v>
      </c>
      <c r="AA5" s="375" t="s">
        <v>7</v>
      </c>
      <c r="AB5" s="375"/>
      <c r="AC5" s="375"/>
    </row>
    <row r="6" spans="1:29" s="25" customFormat="1" x14ac:dyDescent="0.25">
      <c r="A6" s="24"/>
      <c r="B6" s="572"/>
      <c r="C6" s="572"/>
      <c r="D6" s="572"/>
      <c r="E6" s="572"/>
      <c r="F6" s="572"/>
      <c r="G6" s="377"/>
      <c r="H6" s="572"/>
      <c r="I6" s="573"/>
      <c r="J6" s="574"/>
      <c r="K6" s="574"/>
      <c r="L6" s="572"/>
      <c r="M6" s="575"/>
      <c r="N6" s="576"/>
      <c r="O6" s="575"/>
      <c r="P6" s="577"/>
      <c r="Q6" s="575"/>
      <c r="R6" s="577"/>
      <c r="S6" s="578"/>
      <c r="T6" s="579"/>
      <c r="U6" s="579"/>
      <c r="V6" s="579"/>
      <c r="W6" s="578"/>
      <c r="X6" s="579"/>
      <c r="Y6" s="579"/>
      <c r="Z6" s="376" t="s">
        <v>231</v>
      </c>
      <c r="AA6" s="376" t="s">
        <v>232</v>
      </c>
      <c r="AB6" s="376" t="s">
        <v>225</v>
      </c>
      <c r="AC6" s="376" t="s">
        <v>226</v>
      </c>
    </row>
    <row r="7" spans="1:29" s="25" customFormat="1" x14ac:dyDescent="0.25">
      <c r="A7" s="24"/>
      <c r="B7" s="572"/>
      <c r="C7" s="572"/>
      <c r="D7" s="572"/>
      <c r="E7" s="572"/>
      <c r="F7" s="572"/>
      <c r="G7" s="377"/>
      <c r="H7" s="572"/>
      <c r="I7" s="573"/>
      <c r="J7" s="574"/>
      <c r="K7" s="574"/>
      <c r="L7" s="572"/>
      <c r="M7" s="575"/>
      <c r="N7" s="576"/>
      <c r="O7" s="575"/>
      <c r="P7" s="577"/>
      <c r="Q7" s="575"/>
      <c r="R7" s="577"/>
      <c r="S7" s="578"/>
      <c r="T7" s="579"/>
      <c r="U7" s="579"/>
      <c r="V7" s="579"/>
      <c r="W7" s="578"/>
      <c r="X7" s="579"/>
      <c r="Y7" s="579"/>
      <c r="Z7" s="24"/>
      <c r="AA7" s="24"/>
      <c r="AB7" s="24"/>
      <c r="AC7" s="24"/>
    </row>
    <row r="8" spans="1:29" s="25" customFormat="1" x14ac:dyDescent="0.25">
      <c r="A8" s="24"/>
      <c r="B8" s="572"/>
      <c r="C8" s="572"/>
      <c r="D8" s="572"/>
      <c r="E8" s="572"/>
      <c r="F8" s="572"/>
      <c r="G8" s="377"/>
      <c r="H8" s="572"/>
      <c r="I8" s="573"/>
      <c r="J8" s="574"/>
      <c r="K8" s="574"/>
      <c r="L8" s="572"/>
      <c r="M8" s="575"/>
      <c r="N8" s="576"/>
      <c r="O8" s="575"/>
      <c r="P8" s="577"/>
      <c r="Q8" s="575"/>
      <c r="R8" s="577"/>
      <c r="S8" s="578"/>
      <c r="T8" s="579"/>
      <c r="U8" s="579"/>
      <c r="V8" s="579"/>
      <c r="W8" s="578"/>
      <c r="X8" s="579"/>
      <c r="Y8" s="579"/>
      <c r="Z8" s="24"/>
      <c r="AA8" s="24"/>
      <c r="AB8" s="24"/>
      <c r="AC8" s="24"/>
    </row>
    <row r="9" spans="1:29" s="25" customFormat="1" x14ac:dyDescent="0.25">
      <c r="A9" s="24"/>
      <c r="B9" s="572"/>
      <c r="C9" s="572"/>
      <c r="D9" s="572"/>
      <c r="E9" s="572"/>
      <c r="F9" s="572"/>
      <c r="G9" s="377"/>
      <c r="H9" s="572"/>
      <c r="I9" s="573"/>
      <c r="J9" s="574"/>
      <c r="K9" s="574"/>
      <c r="L9" s="572"/>
      <c r="M9" s="575"/>
      <c r="N9" s="576"/>
      <c r="O9" s="575"/>
      <c r="P9" s="577"/>
      <c r="Q9" s="575"/>
      <c r="R9" s="577"/>
      <c r="S9" s="578"/>
      <c r="T9" s="579"/>
      <c r="U9" s="579"/>
      <c r="V9" s="579"/>
      <c r="W9" s="578"/>
      <c r="X9" s="579"/>
      <c r="Y9" s="579"/>
      <c r="Z9" s="24"/>
      <c r="AA9" s="24"/>
      <c r="AB9" s="24"/>
      <c r="AC9" s="24"/>
    </row>
    <row r="10" spans="1:29" s="25" customFormat="1" x14ac:dyDescent="0.25">
      <c r="A10" s="24"/>
      <c r="B10" s="572"/>
      <c r="C10" s="572"/>
      <c r="D10" s="572"/>
      <c r="E10" s="572"/>
      <c r="F10" s="572"/>
      <c r="G10" s="377"/>
      <c r="H10" s="572"/>
      <c r="I10" s="573"/>
      <c r="J10" s="574"/>
      <c r="K10" s="574"/>
      <c r="L10" s="572"/>
      <c r="M10" s="575"/>
      <c r="N10" s="576"/>
      <c r="O10" s="575"/>
      <c r="P10" s="577"/>
      <c r="Q10" s="575"/>
      <c r="R10" s="577"/>
      <c r="S10" s="578"/>
      <c r="T10" s="579"/>
      <c r="U10" s="579"/>
      <c r="V10" s="579"/>
      <c r="W10" s="578"/>
      <c r="X10" s="579"/>
      <c r="Y10" s="579"/>
      <c r="Z10" s="24"/>
      <c r="AA10" s="24"/>
      <c r="AB10" s="24"/>
      <c r="AC10" s="24"/>
    </row>
    <row r="11" spans="1:29" s="25" customFormat="1" x14ac:dyDescent="0.25">
      <c r="A11" s="24"/>
      <c r="B11" s="572"/>
      <c r="C11" s="572"/>
      <c r="D11" s="572"/>
      <c r="E11" s="572"/>
      <c r="F11" s="572"/>
      <c r="G11" s="377"/>
      <c r="H11" s="572"/>
      <c r="I11" s="573"/>
      <c r="J11" s="574"/>
      <c r="K11" s="574"/>
      <c r="L11" s="572"/>
      <c r="M11" s="575"/>
      <c r="N11" s="576"/>
      <c r="O11" s="575"/>
      <c r="P11" s="577"/>
      <c r="Q11" s="575"/>
      <c r="R11" s="577"/>
      <c r="S11" s="578"/>
      <c r="T11" s="579"/>
      <c r="U11" s="579"/>
      <c r="V11" s="579"/>
      <c r="W11" s="578"/>
      <c r="X11" s="579"/>
      <c r="Y11" s="579"/>
      <c r="Z11" s="24"/>
      <c r="AA11" s="24"/>
      <c r="AB11" s="24"/>
      <c r="AC11" s="24"/>
    </row>
    <row r="12" spans="1:29" s="25" customFormat="1" x14ac:dyDescent="0.25">
      <c r="A12" s="24"/>
      <c r="B12" s="572"/>
      <c r="C12" s="572"/>
      <c r="D12" s="572"/>
      <c r="E12" s="572"/>
      <c r="F12" s="572"/>
      <c r="G12" s="377"/>
      <c r="H12" s="572"/>
      <c r="I12" s="573"/>
      <c r="J12" s="574"/>
      <c r="K12" s="574"/>
      <c r="L12" s="572"/>
      <c r="M12" s="575"/>
      <c r="N12" s="576"/>
      <c r="O12" s="575"/>
      <c r="P12" s="577"/>
      <c r="Q12" s="575"/>
      <c r="R12" s="577"/>
      <c r="S12" s="578"/>
      <c r="T12" s="579"/>
      <c r="U12" s="579"/>
      <c r="V12" s="579"/>
      <c r="W12" s="578"/>
      <c r="X12" s="579"/>
      <c r="Y12" s="579"/>
      <c r="Z12" s="24"/>
      <c r="AA12" s="24"/>
      <c r="AB12" s="24"/>
      <c r="AC12" s="24"/>
    </row>
    <row r="13" spans="1:29" s="25" customFormat="1" x14ac:dyDescent="0.25">
      <c r="A13" s="24"/>
      <c r="B13" s="572"/>
      <c r="C13" s="572"/>
      <c r="D13" s="572"/>
      <c r="E13" s="572"/>
      <c r="F13" s="572"/>
      <c r="G13" s="377"/>
      <c r="H13" s="572"/>
      <c r="I13" s="573"/>
      <c r="J13" s="574"/>
      <c r="K13" s="574"/>
      <c r="L13" s="572"/>
      <c r="M13" s="575"/>
      <c r="N13" s="576"/>
      <c r="O13" s="575"/>
      <c r="P13" s="577"/>
      <c r="Q13" s="575"/>
      <c r="R13" s="577"/>
      <c r="S13" s="578"/>
      <c r="T13" s="579"/>
      <c r="U13" s="579"/>
      <c r="V13" s="579"/>
      <c r="W13" s="578"/>
      <c r="X13" s="579"/>
      <c r="Y13" s="579"/>
      <c r="Z13" s="24"/>
      <c r="AA13" s="24"/>
      <c r="AB13" s="24"/>
      <c r="AC13" s="24"/>
    </row>
    <row r="14" spans="1:29" s="25" customFormat="1" x14ac:dyDescent="0.25">
      <c r="A14" s="24"/>
      <c r="B14" s="572"/>
      <c r="C14" s="572"/>
      <c r="D14" s="572"/>
      <c r="E14" s="572"/>
      <c r="F14" s="572"/>
      <c r="G14" s="377"/>
      <c r="H14" s="572"/>
      <c r="I14" s="573"/>
      <c r="J14" s="574"/>
      <c r="K14" s="574"/>
      <c r="L14" s="572"/>
      <c r="M14" s="575"/>
      <c r="N14" s="576"/>
      <c r="O14" s="575"/>
      <c r="P14" s="577"/>
      <c r="Q14" s="575"/>
      <c r="R14" s="577"/>
      <c r="S14" s="578"/>
      <c r="T14" s="579"/>
      <c r="U14" s="579"/>
      <c r="V14" s="579"/>
      <c r="W14" s="578"/>
      <c r="X14" s="579"/>
      <c r="Y14" s="579"/>
      <c r="Z14" s="24"/>
      <c r="AA14" s="24"/>
      <c r="AB14" s="24"/>
      <c r="AC14" s="24"/>
    </row>
    <row r="15" spans="1:29" s="25" customFormat="1" x14ac:dyDescent="0.25">
      <c r="A15" s="24"/>
      <c r="B15" s="572"/>
      <c r="C15" s="572"/>
      <c r="D15" s="572"/>
      <c r="E15" s="572"/>
      <c r="F15" s="572"/>
      <c r="G15" s="377"/>
      <c r="H15" s="572"/>
      <c r="I15" s="573"/>
      <c r="J15" s="574"/>
      <c r="K15" s="574"/>
      <c r="L15" s="572"/>
      <c r="M15" s="575"/>
      <c r="N15" s="576"/>
      <c r="O15" s="575"/>
      <c r="P15" s="577"/>
      <c r="Q15" s="575"/>
      <c r="R15" s="577"/>
      <c r="S15" s="578"/>
      <c r="T15" s="579"/>
      <c r="U15" s="579"/>
      <c r="V15" s="579"/>
      <c r="W15" s="578"/>
      <c r="X15" s="579"/>
      <c r="Y15" s="579"/>
      <c r="Z15" s="24"/>
      <c r="AA15" s="24"/>
      <c r="AB15" s="24"/>
      <c r="AC15" s="24"/>
    </row>
    <row r="16" spans="1:29" s="25" customFormat="1" x14ac:dyDescent="0.25">
      <c r="A16" s="24"/>
      <c r="B16" s="572"/>
      <c r="C16" s="572"/>
      <c r="D16" s="572"/>
      <c r="E16" s="572"/>
      <c r="F16" s="572"/>
      <c r="G16" s="377"/>
      <c r="H16" s="572"/>
      <c r="I16" s="573"/>
      <c r="J16" s="574"/>
      <c r="K16" s="574"/>
      <c r="L16" s="572"/>
      <c r="M16" s="575"/>
      <c r="N16" s="576"/>
      <c r="O16" s="575"/>
      <c r="P16" s="577"/>
      <c r="Q16" s="575"/>
      <c r="R16" s="577"/>
      <c r="S16" s="578"/>
      <c r="T16" s="579"/>
      <c r="U16" s="579"/>
      <c r="V16" s="579"/>
      <c r="W16" s="578"/>
      <c r="X16" s="579"/>
      <c r="Y16" s="579"/>
      <c r="Z16" s="24"/>
      <c r="AA16" s="24"/>
      <c r="AB16" s="24"/>
      <c r="AC16" s="24"/>
    </row>
    <row r="17" spans="1:29" s="25" customFormat="1" x14ac:dyDescent="0.25">
      <c r="A17" s="24"/>
      <c r="B17" s="572"/>
      <c r="C17" s="572"/>
      <c r="D17" s="572"/>
      <c r="E17" s="572"/>
      <c r="F17" s="572"/>
      <c r="G17" s="377"/>
      <c r="H17" s="572"/>
      <c r="I17" s="573"/>
      <c r="J17" s="574"/>
      <c r="K17" s="574"/>
      <c r="L17" s="572"/>
      <c r="M17" s="575"/>
      <c r="N17" s="576"/>
      <c r="O17" s="575"/>
      <c r="P17" s="577"/>
      <c r="Q17" s="575"/>
      <c r="R17" s="577"/>
      <c r="S17" s="578"/>
      <c r="T17" s="579"/>
      <c r="U17" s="579"/>
      <c r="V17" s="579"/>
      <c r="W17" s="578"/>
      <c r="X17" s="579"/>
      <c r="Y17" s="579"/>
      <c r="Z17" s="24"/>
      <c r="AA17" s="24"/>
      <c r="AB17" s="24"/>
      <c r="AC17" s="24"/>
    </row>
    <row r="18" spans="1:29" s="25" customFormat="1" x14ac:dyDescent="0.25">
      <c r="A18" s="24"/>
      <c r="B18" s="572"/>
      <c r="C18" s="572"/>
      <c r="D18" s="572"/>
      <c r="E18" s="572"/>
      <c r="F18" s="572"/>
      <c r="G18" s="377"/>
      <c r="H18" s="572"/>
      <c r="I18" s="573"/>
      <c r="J18" s="574"/>
      <c r="K18" s="574"/>
      <c r="L18" s="572"/>
      <c r="M18" s="575"/>
      <c r="N18" s="576"/>
      <c r="O18" s="575"/>
      <c r="P18" s="577"/>
      <c r="Q18" s="575"/>
      <c r="R18" s="577"/>
      <c r="S18" s="578"/>
      <c r="T18" s="579"/>
      <c r="U18" s="579"/>
      <c r="V18" s="579"/>
      <c r="W18" s="578"/>
      <c r="X18" s="579"/>
      <c r="Y18" s="579"/>
      <c r="Z18" s="24"/>
      <c r="AA18" s="24"/>
      <c r="AB18" s="24"/>
      <c r="AC18" s="24"/>
    </row>
    <row r="19" spans="1:29" s="25" customFormat="1" x14ac:dyDescent="0.25">
      <c r="A19" s="24"/>
      <c r="B19" s="572"/>
      <c r="C19" s="572"/>
      <c r="D19" s="572"/>
      <c r="E19" s="572"/>
      <c r="F19" s="572"/>
      <c r="G19" s="377"/>
      <c r="H19" s="572"/>
      <c r="I19" s="573"/>
      <c r="J19" s="574"/>
      <c r="K19" s="574"/>
      <c r="L19" s="572"/>
      <c r="M19" s="575"/>
      <c r="N19" s="576"/>
      <c r="O19" s="575"/>
      <c r="P19" s="577"/>
      <c r="Q19" s="575"/>
      <c r="R19" s="577"/>
      <c r="S19" s="578"/>
      <c r="T19" s="579"/>
      <c r="U19" s="579"/>
      <c r="V19" s="579"/>
      <c r="W19" s="578"/>
      <c r="X19" s="579"/>
      <c r="Y19" s="579"/>
      <c r="Z19" s="24"/>
      <c r="AA19" s="24"/>
      <c r="AB19" s="24"/>
      <c r="AC19" s="24"/>
    </row>
    <row r="20" spans="1:29" s="25" customFormat="1" x14ac:dyDescent="0.25">
      <c r="A20" s="24"/>
      <c r="B20" s="572"/>
      <c r="C20" s="572"/>
      <c r="D20" s="572"/>
      <c r="E20" s="572"/>
      <c r="F20" s="572"/>
      <c r="G20" s="377"/>
      <c r="H20" s="572"/>
      <c r="I20" s="573"/>
      <c r="J20" s="574"/>
      <c r="K20" s="574"/>
      <c r="L20" s="572"/>
      <c r="M20" s="575"/>
      <c r="N20" s="576"/>
      <c r="O20" s="575"/>
      <c r="P20" s="577"/>
      <c r="Q20" s="575"/>
      <c r="R20" s="577"/>
      <c r="S20" s="578"/>
      <c r="T20" s="579"/>
      <c r="U20" s="579"/>
      <c r="V20" s="579"/>
      <c r="W20" s="578"/>
      <c r="X20" s="579"/>
      <c r="Y20" s="579"/>
      <c r="Z20" s="24"/>
      <c r="AA20" s="24"/>
      <c r="AB20" s="24"/>
      <c r="AC20" s="24"/>
    </row>
    <row r="21" spans="1:29" s="25" customFormat="1" x14ac:dyDescent="0.25">
      <c r="A21" s="24"/>
      <c r="B21" s="572"/>
      <c r="C21" s="572"/>
      <c r="D21" s="572"/>
      <c r="E21" s="572"/>
      <c r="F21" s="572"/>
      <c r="G21" s="377"/>
      <c r="H21" s="572"/>
      <c r="I21" s="573"/>
      <c r="J21" s="574"/>
      <c r="K21" s="574"/>
      <c r="L21" s="572"/>
      <c r="M21" s="575"/>
      <c r="N21" s="576"/>
      <c r="O21" s="575"/>
      <c r="P21" s="578"/>
      <c r="Q21" s="575"/>
      <c r="R21" s="578"/>
      <c r="S21" s="578"/>
      <c r="T21" s="579"/>
      <c r="U21" s="579"/>
      <c r="V21" s="579"/>
      <c r="W21" s="578"/>
      <c r="X21" s="579"/>
      <c r="Y21" s="579"/>
      <c r="Z21" s="24"/>
      <c r="AA21" s="24"/>
      <c r="AB21" s="24"/>
      <c r="AC21" s="24"/>
    </row>
    <row r="22" spans="1:29" s="25" customFormat="1" x14ac:dyDescent="0.25">
      <c r="A22" s="24"/>
      <c r="B22" s="572"/>
      <c r="C22" s="572"/>
      <c r="D22" s="572"/>
      <c r="E22" s="572"/>
      <c r="F22" s="572"/>
      <c r="G22" s="377"/>
      <c r="H22" s="572"/>
      <c r="I22" s="573"/>
      <c r="J22" s="574"/>
      <c r="K22" s="574"/>
      <c r="L22" s="572"/>
      <c r="M22" s="575"/>
      <c r="N22" s="576"/>
      <c r="O22" s="575"/>
      <c r="P22" s="578"/>
      <c r="Q22" s="575"/>
      <c r="R22" s="578"/>
      <c r="S22" s="578"/>
      <c r="T22" s="579"/>
      <c r="U22" s="579"/>
      <c r="V22" s="579"/>
      <c r="W22" s="578"/>
      <c r="X22" s="579"/>
      <c r="Y22" s="579"/>
      <c r="Z22" s="24"/>
      <c r="AA22" s="24"/>
      <c r="AB22" s="24"/>
      <c r="AC22" s="24"/>
    </row>
    <row r="23" spans="1:29" s="25" customFormat="1" x14ac:dyDescent="0.25">
      <c r="A23" s="24"/>
      <c r="B23" s="572"/>
      <c r="C23" s="572"/>
      <c r="D23" s="572"/>
      <c r="E23" s="572"/>
      <c r="F23" s="572"/>
      <c r="G23" s="377"/>
      <c r="H23" s="572"/>
      <c r="I23" s="573"/>
      <c r="J23" s="574"/>
      <c r="K23" s="574"/>
      <c r="L23" s="572"/>
      <c r="M23" s="575"/>
      <c r="N23" s="576"/>
      <c r="O23" s="575"/>
      <c r="P23" s="578"/>
      <c r="Q23" s="575"/>
      <c r="R23" s="578"/>
      <c r="S23" s="578"/>
      <c r="T23" s="579"/>
      <c r="U23" s="579"/>
      <c r="V23" s="579"/>
      <c r="W23" s="578"/>
      <c r="X23" s="579"/>
      <c r="Y23" s="579"/>
      <c r="Z23" s="24"/>
      <c r="AA23" s="24"/>
      <c r="AB23" s="24"/>
      <c r="AC23" s="24"/>
    </row>
    <row r="24" spans="1:29" s="6" customFormat="1" x14ac:dyDescent="0.25">
      <c r="B24" s="9"/>
      <c r="C24" s="9"/>
      <c r="D24" s="9"/>
      <c r="E24" s="9"/>
      <c r="F24" s="27"/>
      <c r="G24" s="28"/>
      <c r="H24" s="9"/>
      <c r="I24" s="29"/>
      <c r="J24" s="30"/>
      <c r="K24" s="30"/>
      <c r="L24" s="9"/>
      <c r="M24" s="31"/>
      <c r="N24" s="31"/>
      <c r="X24" s="1"/>
      <c r="Y24" s="1"/>
      <c r="Z24" s="1"/>
      <c r="AA24" s="1"/>
    </row>
    <row r="25" spans="1:29" x14ac:dyDescent="0.25">
      <c r="B25" s="39" t="s">
        <v>229</v>
      </c>
      <c r="C25" s="37"/>
      <c r="D25" s="37"/>
      <c r="E25" s="37"/>
      <c r="F25" s="38"/>
      <c r="G25" s="9"/>
      <c r="H25" s="9"/>
      <c r="I25" s="29"/>
      <c r="J25" s="30"/>
      <c r="K25" s="30"/>
      <c r="L25" s="30"/>
      <c r="M25" s="9"/>
      <c r="N25" s="31"/>
      <c r="O25" s="31"/>
      <c r="P25" s="31"/>
      <c r="Q25" s="31"/>
      <c r="R25" s="6"/>
      <c r="S25" s="6"/>
      <c r="T25" s="6"/>
      <c r="U25" s="6"/>
      <c r="V25" s="6"/>
      <c r="W25" s="6"/>
    </row>
    <row r="26" spans="1:29" x14ac:dyDescent="0.25">
      <c r="B26" s="39" t="s">
        <v>230</v>
      </c>
      <c r="C26" s="9"/>
      <c r="D26" s="9"/>
      <c r="E26" s="9"/>
      <c r="F26" s="27"/>
      <c r="G26" s="9"/>
      <c r="H26" s="9"/>
      <c r="I26" s="9"/>
      <c r="J26" s="26"/>
      <c r="K26" s="26"/>
      <c r="L26" s="9"/>
      <c r="M26" s="9"/>
      <c r="N26" s="9"/>
      <c r="O26" s="9"/>
      <c r="R26" s="6"/>
      <c r="S26" s="6"/>
      <c r="T26" s="6"/>
      <c r="U26" s="6"/>
      <c r="V26" s="6"/>
      <c r="W26" s="6"/>
    </row>
    <row r="27" spans="1:29" x14ac:dyDescent="0.25">
      <c r="B27" s="582"/>
      <c r="C27" s="580"/>
      <c r="D27" s="580"/>
      <c r="E27" s="580"/>
      <c r="F27" s="580"/>
      <c r="G27" s="580"/>
      <c r="H27" s="580"/>
      <c r="I27" s="580"/>
      <c r="J27" s="580"/>
      <c r="K27" s="580"/>
      <c r="L27" s="580"/>
      <c r="M27" s="580"/>
      <c r="N27" s="580"/>
      <c r="O27" s="580"/>
      <c r="P27" s="580"/>
      <c r="Q27" s="580"/>
      <c r="R27" s="580"/>
      <c r="S27" s="580"/>
      <c r="T27" s="580"/>
      <c r="U27" s="580"/>
      <c r="V27" s="580"/>
      <c r="W27" s="580"/>
      <c r="X27" s="580"/>
      <c r="Y27" s="581"/>
    </row>
    <row r="28" spans="1:29" x14ac:dyDescent="0.25">
      <c r="B28" s="89"/>
      <c r="C28" s="84"/>
      <c r="D28" s="84"/>
      <c r="E28" s="84"/>
      <c r="F28" s="84"/>
      <c r="G28" s="84"/>
      <c r="H28" s="84"/>
      <c r="I28" s="84"/>
      <c r="J28" s="84"/>
      <c r="K28" s="84"/>
      <c r="L28" s="84"/>
      <c r="M28" s="84"/>
      <c r="N28" s="84"/>
      <c r="O28" s="84"/>
      <c r="P28" s="84"/>
      <c r="Q28" s="84"/>
      <c r="R28" s="84"/>
      <c r="S28" s="84"/>
      <c r="T28" s="84"/>
      <c r="U28" s="84"/>
      <c r="V28" s="84"/>
      <c r="W28" s="84"/>
      <c r="X28" s="84"/>
      <c r="Y28" s="85"/>
    </row>
    <row r="29" spans="1:29" x14ac:dyDescent="0.25">
      <c r="B29" s="83"/>
      <c r="C29" s="84"/>
      <c r="D29" s="84"/>
      <c r="E29" s="84"/>
      <c r="F29" s="84"/>
      <c r="G29" s="84"/>
      <c r="H29" s="84"/>
      <c r="I29" s="84"/>
      <c r="J29" s="84"/>
      <c r="K29" s="84"/>
      <c r="L29" s="84"/>
      <c r="M29" s="84"/>
      <c r="N29" s="84"/>
      <c r="O29" s="84"/>
      <c r="P29" s="84"/>
      <c r="Q29" s="84"/>
      <c r="R29" s="84"/>
      <c r="S29" s="84"/>
      <c r="T29" s="84"/>
      <c r="U29" s="84"/>
      <c r="V29" s="84"/>
      <c r="W29" s="84"/>
      <c r="X29" s="84"/>
      <c r="Y29" s="85"/>
    </row>
    <row r="30" spans="1:29" x14ac:dyDescent="0.25">
      <c r="B30" s="83"/>
      <c r="C30" s="84"/>
      <c r="D30" s="84"/>
      <c r="E30" s="84"/>
      <c r="F30" s="84"/>
      <c r="G30" s="84"/>
      <c r="H30" s="84"/>
      <c r="I30" s="84"/>
      <c r="J30" s="84"/>
      <c r="K30" s="84"/>
      <c r="L30" s="84"/>
      <c r="M30" s="84"/>
      <c r="N30" s="84"/>
      <c r="O30" s="84"/>
      <c r="P30" s="84"/>
      <c r="Q30" s="84"/>
      <c r="R30" s="84"/>
      <c r="S30" s="84"/>
      <c r="T30" s="84"/>
      <c r="U30" s="84"/>
      <c r="V30" s="84"/>
      <c r="W30" s="84"/>
      <c r="X30" s="84"/>
      <c r="Y30" s="85"/>
    </row>
    <row r="31" spans="1:29" s="6" customFormat="1" x14ac:dyDescent="0.25">
      <c r="B31" s="83"/>
      <c r="C31" s="84"/>
      <c r="D31" s="84"/>
      <c r="E31" s="84"/>
      <c r="F31" s="84"/>
      <c r="G31" s="84"/>
      <c r="H31" s="84"/>
      <c r="I31" s="84"/>
      <c r="J31" s="84"/>
      <c r="K31" s="84"/>
      <c r="L31" s="84"/>
      <c r="M31" s="84"/>
      <c r="N31" s="84"/>
      <c r="O31" s="84"/>
      <c r="P31" s="84"/>
      <c r="Q31" s="84"/>
      <c r="R31" s="84"/>
      <c r="S31" s="84"/>
      <c r="T31" s="84"/>
      <c r="U31" s="84"/>
      <c r="V31" s="84"/>
      <c r="W31" s="84"/>
      <c r="X31" s="84"/>
      <c r="Y31" s="85"/>
      <c r="Z31" s="1"/>
      <c r="AA31" s="1"/>
    </row>
    <row r="32" spans="1:29" s="6" customFormat="1" x14ac:dyDescent="0.25">
      <c r="B32" s="83"/>
      <c r="C32" s="84"/>
      <c r="D32" s="84"/>
      <c r="E32" s="84"/>
      <c r="F32" s="84"/>
      <c r="G32" s="84"/>
      <c r="H32" s="84"/>
      <c r="I32" s="84"/>
      <c r="J32" s="84"/>
      <c r="K32" s="84"/>
      <c r="L32" s="84"/>
      <c r="M32" s="84"/>
      <c r="N32" s="84"/>
      <c r="O32" s="84"/>
      <c r="P32" s="84"/>
      <c r="Q32" s="84"/>
      <c r="R32" s="84"/>
      <c r="S32" s="84"/>
      <c r="T32" s="84"/>
      <c r="U32" s="84"/>
      <c r="V32" s="84"/>
      <c r="W32" s="84"/>
      <c r="X32" s="84"/>
      <c r="Y32" s="85"/>
      <c r="Z32" s="1"/>
      <c r="AA32" s="1"/>
    </row>
    <row r="33" spans="2:27" s="6" customFormat="1" x14ac:dyDescent="0.25">
      <c r="B33" s="83"/>
      <c r="C33" s="84"/>
      <c r="D33" s="84"/>
      <c r="E33" s="84"/>
      <c r="F33" s="84"/>
      <c r="G33" s="84"/>
      <c r="H33" s="84"/>
      <c r="I33" s="84"/>
      <c r="J33" s="84"/>
      <c r="K33" s="84"/>
      <c r="L33" s="84"/>
      <c r="M33" s="84"/>
      <c r="N33" s="84"/>
      <c r="O33" s="84"/>
      <c r="P33" s="84"/>
      <c r="Q33" s="84"/>
      <c r="R33" s="84"/>
      <c r="S33" s="84"/>
      <c r="T33" s="84"/>
      <c r="U33" s="84"/>
      <c r="V33" s="84"/>
      <c r="W33" s="84"/>
      <c r="X33" s="84"/>
      <c r="Y33" s="85"/>
      <c r="Z33" s="1"/>
      <c r="AA33" s="1"/>
    </row>
    <row r="34" spans="2:27" s="6" customFormat="1" x14ac:dyDescent="0.25">
      <c r="B34" s="83"/>
      <c r="C34" s="84"/>
      <c r="D34" s="84"/>
      <c r="E34" s="84"/>
      <c r="F34" s="84"/>
      <c r="G34" s="84"/>
      <c r="H34" s="84"/>
      <c r="I34" s="84"/>
      <c r="J34" s="84"/>
      <c r="K34" s="84"/>
      <c r="L34" s="84"/>
      <c r="M34" s="84"/>
      <c r="N34" s="84"/>
      <c r="O34" s="84"/>
      <c r="P34" s="84"/>
      <c r="Q34" s="84"/>
      <c r="R34" s="84"/>
      <c r="S34" s="84"/>
      <c r="T34" s="84"/>
      <c r="U34" s="84"/>
      <c r="V34" s="84"/>
      <c r="W34" s="84"/>
      <c r="X34" s="84"/>
      <c r="Y34" s="85"/>
      <c r="Z34" s="1"/>
      <c r="AA34" s="1"/>
    </row>
    <row r="35" spans="2:27" s="6" customFormat="1" x14ac:dyDescent="0.25">
      <c r="B35" s="83"/>
      <c r="C35" s="84"/>
      <c r="D35" s="84"/>
      <c r="E35" s="84"/>
      <c r="F35" s="84"/>
      <c r="G35" s="84"/>
      <c r="H35" s="84"/>
      <c r="I35" s="84"/>
      <c r="J35" s="84"/>
      <c r="K35" s="84"/>
      <c r="L35" s="84"/>
      <c r="M35" s="84"/>
      <c r="N35" s="84"/>
      <c r="O35" s="84"/>
      <c r="P35" s="84"/>
      <c r="Q35" s="84"/>
      <c r="R35" s="84"/>
      <c r="S35" s="84"/>
      <c r="T35" s="84"/>
      <c r="U35" s="84"/>
      <c r="V35" s="84"/>
      <c r="W35" s="84"/>
      <c r="X35" s="84"/>
      <c r="Y35" s="85"/>
      <c r="Z35" s="1"/>
      <c r="AA35" s="1"/>
    </row>
    <row r="36" spans="2:27" s="6" customFormat="1" x14ac:dyDescent="0.25">
      <c r="B36" s="83"/>
      <c r="C36" s="84"/>
      <c r="D36" s="84"/>
      <c r="E36" s="84"/>
      <c r="F36" s="84"/>
      <c r="G36" s="84"/>
      <c r="H36" s="84"/>
      <c r="I36" s="84"/>
      <c r="J36" s="84"/>
      <c r="K36" s="84"/>
      <c r="L36" s="84"/>
      <c r="M36" s="84"/>
      <c r="N36" s="84"/>
      <c r="O36" s="84"/>
      <c r="P36" s="84"/>
      <c r="Q36" s="84"/>
      <c r="R36" s="84"/>
      <c r="S36" s="84"/>
      <c r="T36" s="84"/>
      <c r="U36" s="84"/>
      <c r="V36" s="84"/>
      <c r="W36" s="84"/>
      <c r="X36" s="84"/>
      <c r="Y36" s="85"/>
      <c r="Z36" s="1"/>
      <c r="AA36" s="1"/>
    </row>
    <row r="37" spans="2:27" s="6" customFormat="1" x14ac:dyDescent="0.25">
      <c r="B37" s="83"/>
      <c r="C37" s="84"/>
      <c r="D37" s="84"/>
      <c r="E37" s="84"/>
      <c r="F37" s="84"/>
      <c r="G37" s="84"/>
      <c r="H37" s="84"/>
      <c r="I37" s="84"/>
      <c r="J37" s="84"/>
      <c r="K37" s="84"/>
      <c r="L37" s="84"/>
      <c r="M37" s="84"/>
      <c r="N37" s="84"/>
      <c r="O37" s="84"/>
      <c r="P37" s="84"/>
      <c r="Q37" s="84"/>
      <c r="R37" s="84"/>
      <c r="S37" s="84"/>
      <c r="T37" s="84"/>
      <c r="U37" s="84"/>
      <c r="V37" s="84"/>
      <c r="W37" s="84"/>
      <c r="X37" s="84"/>
      <c r="Y37" s="85"/>
      <c r="Z37" s="1"/>
      <c r="AA37" s="1"/>
    </row>
    <row r="38" spans="2:27" s="6" customFormat="1" x14ac:dyDescent="0.25">
      <c r="B38" s="86"/>
      <c r="C38" s="87"/>
      <c r="D38" s="87"/>
      <c r="E38" s="87"/>
      <c r="F38" s="87"/>
      <c r="G38" s="87"/>
      <c r="H38" s="87"/>
      <c r="I38" s="87"/>
      <c r="J38" s="87"/>
      <c r="K38" s="87"/>
      <c r="L38" s="87"/>
      <c r="M38" s="87"/>
      <c r="N38" s="87"/>
      <c r="O38" s="87"/>
      <c r="P38" s="87"/>
      <c r="Q38" s="87"/>
      <c r="R38" s="87"/>
      <c r="S38" s="87"/>
      <c r="T38" s="87"/>
      <c r="U38" s="87"/>
      <c r="V38" s="87"/>
      <c r="W38" s="87"/>
      <c r="X38" s="87"/>
      <c r="Y38" s="88"/>
      <c r="Z38" s="1"/>
      <c r="AA38" s="1"/>
    </row>
    <row r="39" spans="2:27" s="6" customFormat="1" x14ac:dyDescent="0.25">
      <c r="B39" s="9"/>
      <c r="C39" s="9"/>
      <c r="D39" s="9"/>
      <c r="E39" s="9"/>
      <c r="F39" s="27"/>
      <c r="G39" s="9"/>
      <c r="H39" s="9"/>
      <c r="I39" s="9"/>
      <c r="J39" s="26"/>
      <c r="K39" s="26"/>
      <c r="L39" s="9"/>
      <c r="M39" s="9"/>
      <c r="N39" s="9"/>
      <c r="X39" s="1"/>
      <c r="Y39" s="1"/>
      <c r="Z39" s="1"/>
      <c r="AA39" s="1"/>
    </row>
    <row r="40" spans="2:27" s="6" customFormat="1" x14ac:dyDescent="0.25">
      <c r="B40" s="9"/>
      <c r="C40" s="9"/>
      <c r="D40" s="9"/>
      <c r="E40" s="9"/>
      <c r="F40" s="27"/>
      <c r="G40" s="9"/>
      <c r="H40" s="9"/>
      <c r="I40" s="9"/>
      <c r="J40" s="26"/>
      <c r="K40" s="26"/>
      <c r="L40" s="9"/>
      <c r="M40" s="9"/>
      <c r="N40" s="9"/>
      <c r="X40" s="1"/>
      <c r="Y40" s="1"/>
      <c r="Z40" s="1"/>
      <c r="AA40" s="1"/>
    </row>
    <row r="41" spans="2:27" s="6" customFormat="1" x14ac:dyDescent="0.25">
      <c r="B41" s="9"/>
      <c r="C41" s="9"/>
      <c r="D41" s="9"/>
      <c r="E41" s="9"/>
      <c r="F41" s="27"/>
      <c r="G41" s="9"/>
      <c r="H41" s="9"/>
      <c r="I41" s="9"/>
      <c r="J41" s="26"/>
      <c r="K41" s="26"/>
      <c r="L41" s="9"/>
      <c r="M41" s="9"/>
      <c r="N41" s="9"/>
      <c r="X41" s="1"/>
      <c r="Y41" s="1"/>
      <c r="Z41" s="1"/>
      <c r="AA41" s="1"/>
    </row>
    <row r="42" spans="2:27" s="6" customFormat="1" x14ac:dyDescent="0.25">
      <c r="B42" s="9"/>
      <c r="C42" s="9"/>
      <c r="D42" s="9"/>
      <c r="E42" s="9"/>
      <c r="F42" s="27"/>
      <c r="G42" s="9"/>
      <c r="H42" s="9"/>
      <c r="I42" s="9"/>
      <c r="J42" s="26"/>
      <c r="K42" s="26"/>
      <c r="L42" s="9"/>
      <c r="M42" s="9"/>
      <c r="N42" s="9"/>
      <c r="X42" s="1"/>
      <c r="Y42" s="1"/>
      <c r="Z42" s="1"/>
      <c r="AA42" s="1"/>
    </row>
    <row r="43" spans="2:27" s="6" customFormat="1" x14ac:dyDescent="0.25">
      <c r="B43" s="9"/>
      <c r="C43" s="9"/>
      <c r="D43" s="9"/>
      <c r="E43" s="9"/>
      <c r="F43" s="27"/>
      <c r="G43" s="9"/>
      <c r="H43" s="9"/>
      <c r="I43" s="9"/>
      <c r="J43" s="26"/>
      <c r="K43" s="26"/>
      <c r="L43" s="9"/>
      <c r="M43" s="9"/>
      <c r="N43" s="9"/>
      <c r="X43" s="1"/>
      <c r="Y43" s="1"/>
      <c r="Z43" s="1"/>
      <c r="AA43" s="1"/>
    </row>
    <row r="44" spans="2:27" x14ac:dyDescent="0.25">
      <c r="B44" s="36"/>
      <c r="C44" s="9"/>
      <c r="D44" s="9"/>
      <c r="E44" s="36"/>
      <c r="F44" s="27"/>
      <c r="G44" s="36"/>
      <c r="H44" s="9"/>
      <c r="I44" s="9"/>
      <c r="J44" s="40"/>
      <c r="K44" s="40"/>
      <c r="L44" s="9"/>
      <c r="M44" s="9"/>
      <c r="N44" s="9"/>
    </row>
    <row r="45" spans="2:27" x14ac:dyDescent="0.25">
      <c r="B45" s="36"/>
      <c r="C45" s="9"/>
      <c r="D45" s="9"/>
      <c r="E45" s="36"/>
      <c r="F45" s="27"/>
      <c r="G45" s="36"/>
      <c r="H45" s="9"/>
      <c r="I45" s="9"/>
      <c r="J45" s="40"/>
      <c r="K45" s="40"/>
      <c r="L45" s="9"/>
      <c r="M45" s="9"/>
      <c r="N45" s="9"/>
    </row>
    <row r="46" spans="2:27" x14ac:dyDescent="0.25">
      <c r="B46" s="36"/>
      <c r="C46" s="9"/>
      <c r="D46" s="9"/>
      <c r="E46" s="36"/>
      <c r="F46" s="27"/>
      <c r="G46" s="36"/>
      <c r="H46" s="9"/>
      <c r="I46" s="9"/>
      <c r="J46" s="40"/>
      <c r="K46" s="40"/>
      <c r="L46" s="9"/>
      <c r="M46" s="9"/>
      <c r="N46" s="9"/>
    </row>
    <row r="47" spans="2:27" x14ac:dyDescent="0.25">
      <c r="B47" s="36"/>
      <c r="C47" s="9"/>
      <c r="D47" s="9"/>
      <c r="E47" s="36"/>
      <c r="F47" s="27"/>
      <c r="G47" s="36"/>
      <c r="H47" s="9"/>
      <c r="I47" s="9"/>
      <c r="J47" s="40"/>
      <c r="K47" s="40"/>
      <c r="L47" s="9"/>
      <c r="M47" s="9"/>
      <c r="N47" s="9"/>
    </row>
    <row r="48" spans="2:27" x14ac:dyDescent="0.25">
      <c r="B48" s="36"/>
      <c r="C48" s="9"/>
      <c r="D48" s="9"/>
      <c r="E48" s="36"/>
      <c r="F48" s="27"/>
      <c r="G48" s="36"/>
      <c r="H48" s="9"/>
      <c r="I48" s="9"/>
      <c r="J48" s="40"/>
      <c r="K48" s="40"/>
      <c r="L48" s="9"/>
      <c r="M48" s="9"/>
      <c r="N48" s="9"/>
    </row>
    <row r="49" spans="2:14" x14ac:dyDescent="0.25">
      <c r="B49" s="36"/>
      <c r="C49" s="9"/>
      <c r="D49" s="9"/>
      <c r="E49" s="36"/>
      <c r="F49" s="27"/>
      <c r="G49" s="36"/>
      <c r="H49" s="9"/>
      <c r="I49" s="9"/>
      <c r="J49" s="40"/>
      <c r="K49" s="40"/>
      <c r="L49" s="9"/>
      <c r="M49" s="9"/>
      <c r="N49" s="9"/>
    </row>
    <row r="50" spans="2:14" x14ac:dyDescent="0.25">
      <c r="B50" s="36"/>
      <c r="C50" s="9"/>
      <c r="D50" s="9"/>
      <c r="E50" s="36"/>
      <c r="F50" s="27"/>
      <c r="G50" s="36"/>
      <c r="H50" s="9"/>
      <c r="I50" s="9"/>
      <c r="J50" s="40"/>
      <c r="K50" s="40"/>
      <c r="L50" s="9"/>
      <c r="M50" s="9"/>
      <c r="N50" s="9"/>
    </row>
    <row r="51" spans="2:14" x14ac:dyDescent="0.25">
      <c r="B51" s="36"/>
      <c r="C51" s="9"/>
      <c r="D51" s="9"/>
      <c r="E51" s="36"/>
      <c r="F51" s="27"/>
      <c r="G51" s="36"/>
      <c r="H51" s="9"/>
      <c r="I51" s="9"/>
      <c r="J51" s="40"/>
      <c r="K51" s="40"/>
      <c r="L51" s="9"/>
      <c r="M51" s="9"/>
      <c r="N51" s="9"/>
    </row>
    <row r="52" spans="2:14" x14ac:dyDescent="0.25">
      <c r="B52" s="36"/>
      <c r="C52" s="9"/>
      <c r="D52" s="9"/>
      <c r="E52" s="36"/>
      <c r="F52" s="27"/>
      <c r="G52" s="36"/>
      <c r="H52" s="9"/>
      <c r="I52" s="9"/>
      <c r="J52" s="40"/>
      <c r="K52" s="40"/>
      <c r="L52" s="9"/>
      <c r="M52" s="9"/>
      <c r="N52" s="9"/>
    </row>
    <row r="53" spans="2:14" x14ac:dyDescent="0.25">
      <c r="B53" s="36"/>
      <c r="C53" s="9"/>
      <c r="D53" s="9"/>
      <c r="E53" s="36"/>
      <c r="F53" s="27"/>
      <c r="G53" s="36"/>
      <c r="H53" s="9"/>
      <c r="I53" s="9"/>
      <c r="J53" s="40"/>
      <c r="K53" s="40"/>
      <c r="L53" s="9"/>
      <c r="M53" s="9"/>
      <c r="N53" s="9"/>
    </row>
    <row r="54" spans="2:14" x14ac:dyDescent="0.25">
      <c r="B54" s="36"/>
      <c r="C54" s="9"/>
      <c r="D54" s="9"/>
      <c r="E54" s="36"/>
      <c r="F54" s="27"/>
      <c r="G54" s="36"/>
      <c r="H54" s="9"/>
      <c r="I54" s="9"/>
      <c r="J54" s="40"/>
      <c r="K54" s="40"/>
      <c r="L54" s="9"/>
      <c r="M54" s="9"/>
      <c r="N54" s="9"/>
    </row>
    <row r="55" spans="2:14" x14ac:dyDescent="0.25">
      <c r="B55" s="36"/>
      <c r="C55" s="9"/>
      <c r="D55" s="9"/>
      <c r="E55" s="36"/>
      <c r="F55" s="27"/>
      <c r="G55" s="36"/>
      <c r="H55" s="9"/>
      <c r="I55" s="9"/>
      <c r="J55" s="40"/>
      <c r="K55" s="40"/>
      <c r="L55" s="9"/>
      <c r="M55" s="9"/>
      <c r="N55" s="9"/>
    </row>
    <row r="56" spans="2:14" x14ac:dyDescent="0.25">
      <c r="B56" s="36"/>
      <c r="C56" s="9"/>
      <c r="D56" s="9"/>
      <c r="E56" s="36"/>
      <c r="F56" s="27"/>
      <c r="G56" s="36"/>
      <c r="H56" s="9"/>
      <c r="I56" s="9"/>
      <c r="J56" s="40"/>
      <c r="K56" s="40"/>
      <c r="L56" s="9"/>
      <c r="M56" s="9"/>
      <c r="N56" s="9"/>
    </row>
    <row r="57" spans="2:14" x14ac:dyDescent="0.25">
      <c r="B57" s="36"/>
      <c r="C57" s="9"/>
      <c r="D57" s="9"/>
      <c r="E57" s="36"/>
      <c r="F57" s="27"/>
      <c r="G57" s="36"/>
      <c r="H57" s="9"/>
      <c r="I57" s="9"/>
      <c r="J57" s="40"/>
      <c r="K57" s="40"/>
      <c r="L57" s="9"/>
      <c r="M57" s="9"/>
      <c r="N57" s="9"/>
    </row>
    <row r="58" spans="2:14" x14ac:dyDescent="0.25">
      <c r="B58" s="36"/>
      <c r="C58" s="9"/>
      <c r="D58" s="9"/>
      <c r="E58" s="36"/>
      <c r="F58" s="27"/>
      <c r="G58" s="36"/>
      <c r="H58" s="9"/>
      <c r="I58" s="9"/>
      <c r="J58" s="40"/>
      <c r="K58" s="40"/>
      <c r="L58" s="9"/>
      <c r="M58" s="9"/>
      <c r="N58" s="9"/>
    </row>
    <row r="59" spans="2:14" x14ac:dyDescent="0.25">
      <c r="B59" s="36"/>
      <c r="C59" s="9"/>
      <c r="D59" s="9"/>
      <c r="E59" s="36"/>
      <c r="F59" s="27"/>
      <c r="G59" s="36"/>
      <c r="H59" s="9"/>
      <c r="I59" s="9"/>
      <c r="J59" s="40"/>
      <c r="K59" s="40"/>
      <c r="L59" s="9"/>
      <c r="M59" s="9"/>
      <c r="N59" s="9"/>
    </row>
    <row r="60" spans="2:14" x14ac:dyDescent="0.25">
      <c r="B60" s="36"/>
      <c r="C60" s="9"/>
      <c r="D60" s="9"/>
      <c r="E60" s="36"/>
      <c r="F60" s="27"/>
      <c r="G60" s="36"/>
      <c r="H60" s="9"/>
      <c r="I60" s="9"/>
      <c r="J60" s="40"/>
      <c r="K60" s="40"/>
      <c r="L60" s="9"/>
      <c r="M60" s="9"/>
      <c r="N60" s="9"/>
    </row>
    <row r="61" spans="2:14" x14ac:dyDescent="0.25">
      <c r="B61" s="36"/>
      <c r="C61" s="9"/>
      <c r="D61" s="9"/>
      <c r="E61" s="36"/>
      <c r="F61" s="27"/>
      <c r="G61" s="36"/>
      <c r="H61" s="9"/>
      <c r="I61" s="9"/>
      <c r="J61" s="40"/>
      <c r="K61" s="40"/>
      <c r="L61" s="9"/>
      <c r="M61" s="9"/>
      <c r="N61" s="9"/>
    </row>
    <row r="62" spans="2:14" x14ac:dyDescent="0.25">
      <c r="B62" s="36"/>
      <c r="C62" s="9"/>
      <c r="D62" s="9"/>
      <c r="E62" s="36"/>
      <c r="F62" s="27"/>
      <c r="G62" s="36"/>
      <c r="H62" s="9"/>
      <c r="I62" s="9"/>
      <c r="J62" s="40"/>
      <c r="K62" s="40"/>
      <c r="L62" s="9"/>
      <c r="M62" s="9"/>
      <c r="N62" s="9"/>
    </row>
    <row r="63" spans="2:14" x14ac:dyDescent="0.25">
      <c r="B63" s="36"/>
      <c r="C63" s="9"/>
      <c r="D63" s="9"/>
      <c r="E63" s="36"/>
      <c r="F63" s="27"/>
      <c r="G63" s="36"/>
      <c r="H63" s="9"/>
      <c r="I63" s="9"/>
      <c r="J63" s="40"/>
      <c r="K63" s="40"/>
      <c r="L63" s="9"/>
      <c r="M63" s="9"/>
      <c r="N63" s="9"/>
    </row>
    <row r="64" spans="2:14" x14ac:dyDescent="0.25">
      <c r="B64" s="36"/>
      <c r="C64" s="9"/>
      <c r="D64" s="9"/>
      <c r="E64" s="36"/>
      <c r="F64" s="27"/>
      <c r="G64" s="36"/>
      <c r="H64" s="9"/>
      <c r="I64" s="9"/>
      <c r="J64" s="40"/>
      <c r="K64" s="40"/>
      <c r="L64" s="9"/>
      <c r="M64" s="9"/>
      <c r="N64" s="9"/>
    </row>
    <row r="65" spans="2:14" x14ac:dyDescent="0.25">
      <c r="B65" s="36"/>
      <c r="C65" s="9"/>
      <c r="D65" s="9"/>
      <c r="E65" s="36"/>
      <c r="F65" s="27"/>
      <c r="G65" s="36"/>
      <c r="H65" s="9"/>
      <c r="I65" s="9"/>
      <c r="J65" s="40"/>
      <c r="K65" s="40"/>
      <c r="L65" s="9"/>
      <c r="M65" s="9"/>
      <c r="N65" s="9"/>
    </row>
    <row r="66" spans="2:14" x14ac:dyDescent="0.25">
      <c r="B66" s="36"/>
      <c r="C66" s="9"/>
      <c r="D66" s="9"/>
      <c r="E66" s="36"/>
      <c r="F66" s="27"/>
      <c r="G66" s="36"/>
      <c r="H66" s="9"/>
      <c r="I66" s="9"/>
      <c r="J66" s="40"/>
      <c r="K66" s="40"/>
      <c r="L66" s="9"/>
      <c r="M66" s="9"/>
      <c r="N66" s="9"/>
    </row>
    <row r="67" spans="2:14" x14ac:dyDescent="0.25">
      <c r="B67" s="36"/>
      <c r="C67" s="9"/>
      <c r="D67" s="9"/>
      <c r="E67" s="36"/>
      <c r="F67" s="27"/>
      <c r="G67" s="36"/>
      <c r="H67" s="9"/>
      <c r="I67" s="9"/>
      <c r="J67" s="40"/>
      <c r="K67" s="40"/>
      <c r="L67" s="9"/>
      <c r="M67" s="9"/>
      <c r="N67" s="9"/>
    </row>
    <row r="68" spans="2:14" x14ac:dyDescent="0.25">
      <c r="B68" s="36"/>
      <c r="C68" s="9"/>
      <c r="D68" s="9"/>
      <c r="E68" s="36"/>
      <c r="F68" s="27"/>
      <c r="G68" s="36"/>
      <c r="H68" s="9"/>
      <c r="I68" s="9"/>
      <c r="J68" s="40"/>
      <c r="K68" s="40"/>
      <c r="L68" s="9"/>
      <c r="M68" s="9"/>
      <c r="N68" s="9"/>
    </row>
    <row r="69" spans="2:14" x14ac:dyDescent="0.25">
      <c r="B69" s="36"/>
      <c r="C69" s="9"/>
      <c r="D69" s="9"/>
      <c r="E69" s="36"/>
      <c r="F69" s="27"/>
      <c r="G69" s="36"/>
      <c r="H69" s="9"/>
      <c r="I69" s="9"/>
      <c r="J69" s="40"/>
      <c r="K69" s="40"/>
      <c r="L69" s="9"/>
      <c r="M69" s="9"/>
      <c r="N69" s="9"/>
    </row>
    <row r="70" spans="2:14" x14ac:dyDescent="0.25">
      <c r="B70" s="36"/>
      <c r="C70" s="9"/>
      <c r="D70" s="9"/>
      <c r="E70" s="36"/>
      <c r="F70" s="27"/>
      <c r="G70" s="36"/>
      <c r="H70" s="9"/>
      <c r="I70" s="9"/>
      <c r="J70" s="40"/>
      <c r="K70" s="40"/>
      <c r="L70" s="9"/>
      <c r="M70" s="9"/>
      <c r="N70" s="9"/>
    </row>
    <row r="71" spans="2:14" x14ac:dyDescent="0.25">
      <c r="B71" s="36"/>
      <c r="C71" s="9"/>
      <c r="D71" s="9"/>
      <c r="E71" s="36"/>
      <c r="F71" s="27"/>
      <c r="G71" s="36"/>
      <c r="H71" s="9"/>
      <c r="I71" s="9"/>
      <c r="J71" s="40"/>
      <c r="K71" s="40"/>
      <c r="L71" s="9"/>
      <c r="M71" s="9"/>
      <c r="N71" s="9"/>
    </row>
    <row r="72" spans="2:14" x14ac:dyDescent="0.25">
      <c r="B72" s="36"/>
      <c r="C72" s="9"/>
      <c r="D72" s="9"/>
      <c r="E72" s="36"/>
      <c r="F72" s="27"/>
      <c r="G72" s="36"/>
      <c r="H72" s="9"/>
      <c r="I72" s="9"/>
      <c r="J72" s="40"/>
      <c r="K72" s="40"/>
      <c r="L72" s="9"/>
      <c r="M72" s="9"/>
      <c r="N72" s="9"/>
    </row>
    <row r="73" spans="2:14" x14ac:dyDescent="0.25">
      <c r="B73" s="36"/>
      <c r="C73" s="9"/>
      <c r="D73" s="9"/>
      <c r="E73" s="36"/>
      <c r="F73" s="27"/>
      <c r="G73" s="36"/>
      <c r="H73" s="9"/>
      <c r="I73" s="9"/>
      <c r="J73" s="40"/>
      <c r="K73" s="40"/>
      <c r="L73" s="9"/>
      <c r="M73" s="9"/>
      <c r="N73" s="9"/>
    </row>
    <row r="74" spans="2:14" x14ac:dyDescent="0.25">
      <c r="B74" s="36"/>
      <c r="C74" s="9"/>
      <c r="D74" s="9"/>
      <c r="E74" s="36"/>
      <c r="F74" s="27"/>
      <c r="G74" s="36"/>
      <c r="H74" s="9"/>
      <c r="I74" s="9"/>
      <c r="J74" s="40"/>
      <c r="K74" s="40"/>
      <c r="L74" s="9"/>
      <c r="M74" s="9"/>
      <c r="N74" s="9"/>
    </row>
    <row r="75" spans="2:14" x14ac:dyDescent="0.25">
      <c r="B75" s="36"/>
      <c r="C75" s="9"/>
      <c r="D75" s="9"/>
      <c r="E75" s="36"/>
      <c r="F75" s="27"/>
      <c r="G75" s="36"/>
      <c r="H75" s="9"/>
      <c r="I75" s="9"/>
      <c r="J75" s="40"/>
      <c r="K75" s="40"/>
      <c r="L75" s="9"/>
      <c r="M75" s="9"/>
      <c r="N75" s="9"/>
    </row>
    <row r="76" spans="2:14" x14ac:dyDescent="0.25">
      <c r="B76" s="36"/>
      <c r="C76" s="9"/>
      <c r="D76" s="9"/>
      <c r="E76" s="36"/>
      <c r="F76" s="27"/>
      <c r="G76" s="36"/>
      <c r="H76" s="9"/>
      <c r="I76" s="9"/>
      <c r="J76" s="40"/>
      <c r="K76" s="40"/>
      <c r="L76" s="9"/>
      <c r="M76" s="9"/>
      <c r="N76" s="9"/>
    </row>
    <row r="77" spans="2:14" x14ac:dyDescent="0.25">
      <c r="B77" s="36"/>
      <c r="C77" s="9"/>
      <c r="D77" s="9"/>
      <c r="E77" s="36"/>
      <c r="F77" s="27"/>
      <c r="G77" s="36"/>
      <c r="H77" s="9"/>
      <c r="I77" s="9"/>
      <c r="J77" s="40"/>
      <c r="K77" s="40"/>
      <c r="L77" s="9"/>
      <c r="M77" s="9"/>
      <c r="N77" s="9"/>
    </row>
    <row r="78" spans="2:14" x14ac:dyDescent="0.25">
      <c r="B78" s="36"/>
      <c r="C78" s="9"/>
      <c r="D78" s="9"/>
      <c r="E78" s="36"/>
      <c r="F78" s="27"/>
      <c r="G78" s="36"/>
      <c r="H78" s="9"/>
      <c r="I78" s="9"/>
      <c r="J78" s="40"/>
      <c r="K78" s="40"/>
      <c r="L78" s="9"/>
      <c r="M78" s="9"/>
      <c r="N78" s="9"/>
    </row>
    <row r="79" spans="2:14" x14ac:dyDescent="0.25">
      <c r="B79" s="36"/>
      <c r="C79" s="9"/>
      <c r="D79" s="9"/>
      <c r="E79" s="36"/>
      <c r="F79" s="27"/>
      <c r="G79" s="36"/>
      <c r="H79" s="9"/>
      <c r="I79" s="9"/>
      <c r="J79" s="40"/>
      <c r="K79" s="40"/>
      <c r="L79" s="9"/>
      <c r="M79" s="9"/>
      <c r="N79" s="9"/>
    </row>
    <row r="80" spans="2:14" x14ac:dyDescent="0.25">
      <c r="B80" s="36"/>
      <c r="C80" s="9"/>
      <c r="D80" s="9"/>
      <c r="E80" s="36"/>
      <c r="F80" s="27"/>
      <c r="G80" s="36"/>
      <c r="H80" s="9"/>
      <c r="I80" s="9"/>
      <c r="J80" s="40"/>
      <c r="K80" s="40"/>
      <c r="L80" s="9"/>
      <c r="M80" s="9"/>
      <c r="N80" s="9"/>
    </row>
    <row r="81" spans="2:14" x14ac:dyDescent="0.25">
      <c r="B81" s="36"/>
      <c r="C81" s="9"/>
      <c r="D81" s="9"/>
      <c r="E81" s="36"/>
      <c r="F81" s="27"/>
      <c r="G81" s="36"/>
      <c r="H81" s="9"/>
      <c r="I81" s="9"/>
      <c r="J81" s="40"/>
      <c r="K81" s="40"/>
      <c r="L81" s="9"/>
      <c r="M81" s="9"/>
      <c r="N81" s="9"/>
    </row>
    <row r="82" spans="2:14" x14ac:dyDescent="0.25">
      <c r="B82" s="36"/>
      <c r="C82" s="9"/>
      <c r="D82" s="9"/>
      <c r="E82" s="36"/>
      <c r="F82" s="27"/>
      <c r="G82" s="36"/>
      <c r="H82" s="9"/>
      <c r="I82" s="9"/>
      <c r="J82" s="40"/>
      <c r="K82" s="40"/>
      <c r="L82" s="9"/>
      <c r="M82" s="9"/>
      <c r="N82" s="9"/>
    </row>
    <row r="83" spans="2:14" x14ac:dyDescent="0.25">
      <c r="B83" s="36"/>
      <c r="C83" s="9"/>
      <c r="D83" s="9"/>
      <c r="E83" s="36"/>
      <c r="F83" s="27"/>
      <c r="G83" s="36"/>
      <c r="H83" s="9"/>
      <c r="I83" s="9"/>
      <c r="J83" s="40"/>
      <c r="K83" s="40"/>
      <c r="L83" s="9"/>
      <c r="M83" s="9"/>
      <c r="N83" s="9"/>
    </row>
    <row r="84" spans="2:14" x14ac:dyDescent="0.25">
      <c r="B84" s="36"/>
      <c r="C84" s="9"/>
      <c r="D84" s="9"/>
      <c r="E84" s="36"/>
      <c r="F84" s="27"/>
      <c r="G84" s="36"/>
      <c r="H84" s="9"/>
      <c r="I84" s="9"/>
      <c r="J84" s="40"/>
      <c r="K84" s="40"/>
      <c r="L84" s="9"/>
      <c r="M84" s="9"/>
      <c r="N84" s="9"/>
    </row>
    <row r="85" spans="2:14" x14ac:dyDescent="0.25">
      <c r="B85" s="36"/>
      <c r="C85" s="9"/>
      <c r="D85" s="9"/>
      <c r="E85" s="36"/>
      <c r="F85" s="27"/>
      <c r="G85" s="36"/>
      <c r="H85" s="9"/>
      <c r="I85" s="9"/>
      <c r="J85" s="40"/>
      <c r="K85" s="40"/>
      <c r="L85" s="9"/>
      <c r="M85" s="9"/>
      <c r="N85" s="9"/>
    </row>
    <row r="86" spans="2:14" x14ac:dyDescent="0.25">
      <c r="B86" s="36"/>
      <c r="C86" s="9"/>
      <c r="D86" s="9"/>
      <c r="E86" s="36"/>
      <c r="F86" s="27"/>
      <c r="G86" s="36"/>
      <c r="H86" s="9"/>
      <c r="I86" s="9"/>
      <c r="J86" s="40"/>
      <c r="K86" s="40"/>
      <c r="L86" s="9"/>
      <c r="M86" s="9"/>
      <c r="N86" s="9"/>
    </row>
    <row r="87" spans="2:14" x14ac:dyDescent="0.25">
      <c r="B87" s="36"/>
      <c r="C87" s="9"/>
      <c r="D87" s="9"/>
      <c r="E87" s="36"/>
      <c r="F87" s="27"/>
      <c r="G87" s="36"/>
      <c r="H87" s="9"/>
      <c r="I87" s="9"/>
      <c r="J87" s="40"/>
      <c r="K87" s="40"/>
      <c r="L87" s="9"/>
      <c r="M87" s="9"/>
      <c r="N87" s="9"/>
    </row>
    <row r="88" spans="2:14" x14ac:dyDescent="0.25">
      <c r="B88" s="36"/>
      <c r="C88" s="9"/>
      <c r="D88" s="9"/>
      <c r="E88" s="36"/>
      <c r="F88" s="27"/>
      <c r="G88" s="36"/>
      <c r="H88" s="9"/>
      <c r="I88" s="9"/>
      <c r="J88" s="40"/>
      <c r="K88" s="40"/>
      <c r="L88" s="9"/>
      <c r="M88" s="9"/>
      <c r="N88" s="9"/>
    </row>
    <row r="89" spans="2:14" x14ac:dyDescent="0.25">
      <c r="B89" s="36"/>
      <c r="C89" s="9"/>
      <c r="D89" s="9"/>
      <c r="E89" s="36"/>
      <c r="F89" s="27"/>
      <c r="G89" s="36"/>
      <c r="H89" s="9"/>
      <c r="I89" s="9"/>
      <c r="J89" s="40"/>
      <c r="K89" s="40"/>
      <c r="L89" s="9"/>
      <c r="M89" s="9"/>
      <c r="N89" s="9"/>
    </row>
    <row r="90" spans="2:14" x14ac:dyDescent="0.25">
      <c r="B90" s="36"/>
      <c r="C90" s="9"/>
      <c r="D90" s="9"/>
      <c r="E90" s="36"/>
      <c r="F90" s="27"/>
      <c r="G90" s="36"/>
      <c r="H90" s="9"/>
      <c r="I90" s="9"/>
      <c r="J90" s="40"/>
      <c r="K90" s="40"/>
      <c r="L90" s="9"/>
      <c r="M90" s="9"/>
      <c r="N90" s="9"/>
    </row>
    <row r="91" spans="2:14" x14ac:dyDescent="0.25">
      <c r="B91" s="36"/>
      <c r="C91" s="9"/>
      <c r="D91" s="9"/>
      <c r="E91" s="36"/>
      <c r="F91" s="27"/>
      <c r="G91" s="36"/>
      <c r="H91" s="9"/>
      <c r="I91" s="9"/>
      <c r="J91" s="40"/>
      <c r="K91" s="40"/>
      <c r="L91" s="9"/>
      <c r="M91" s="9"/>
      <c r="N91" s="9"/>
    </row>
    <row r="92" spans="2:14" x14ac:dyDescent="0.25">
      <c r="B92" s="36"/>
      <c r="C92" s="9"/>
      <c r="D92" s="9"/>
      <c r="E92" s="36"/>
      <c r="F92" s="27"/>
      <c r="G92" s="36"/>
      <c r="H92" s="9"/>
      <c r="I92" s="9"/>
      <c r="J92" s="40"/>
      <c r="K92" s="40"/>
      <c r="L92" s="9"/>
      <c r="M92" s="9"/>
      <c r="N92" s="9"/>
    </row>
    <row r="93" spans="2:14" x14ac:dyDescent="0.25">
      <c r="B93" s="36"/>
      <c r="C93" s="9"/>
      <c r="D93" s="9"/>
      <c r="E93" s="36"/>
      <c r="F93" s="27"/>
      <c r="G93" s="36"/>
      <c r="H93" s="9"/>
      <c r="I93" s="9"/>
      <c r="J93" s="40"/>
      <c r="K93" s="40"/>
      <c r="L93" s="9"/>
      <c r="M93" s="9"/>
      <c r="N93" s="9"/>
    </row>
    <row r="94" spans="2:14" x14ac:dyDescent="0.25">
      <c r="B94" s="36"/>
      <c r="C94" s="9"/>
      <c r="D94" s="9"/>
      <c r="E94" s="36"/>
      <c r="F94" s="27"/>
      <c r="G94" s="36"/>
      <c r="H94" s="9"/>
      <c r="I94" s="9"/>
      <c r="J94" s="40"/>
      <c r="K94" s="40"/>
      <c r="L94" s="9"/>
      <c r="M94" s="9"/>
      <c r="N94" s="9"/>
    </row>
    <row r="95" spans="2:14" x14ac:dyDescent="0.25">
      <c r="B95" s="36"/>
      <c r="C95" s="9"/>
      <c r="D95" s="9"/>
      <c r="E95" s="36"/>
      <c r="F95" s="27"/>
      <c r="G95" s="36"/>
      <c r="H95" s="9"/>
      <c r="I95" s="9"/>
      <c r="J95" s="40"/>
      <c r="K95" s="40"/>
      <c r="L95" s="9"/>
      <c r="M95" s="9"/>
      <c r="N95" s="9"/>
    </row>
    <row r="96" spans="2:14" x14ac:dyDescent="0.25">
      <c r="B96" s="36"/>
      <c r="C96" s="9"/>
      <c r="D96" s="9"/>
      <c r="E96" s="36"/>
      <c r="F96" s="27"/>
      <c r="G96" s="36"/>
      <c r="H96" s="9"/>
      <c r="I96" s="9"/>
      <c r="J96" s="40"/>
      <c r="K96" s="40"/>
      <c r="L96" s="9"/>
      <c r="M96" s="9"/>
      <c r="N96" s="9"/>
    </row>
    <row r="97" spans="2:14" x14ac:dyDescent="0.25">
      <c r="B97" s="36"/>
      <c r="C97" s="9"/>
      <c r="D97" s="9"/>
      <c r="E97" s="36"/>
      <c r="F97" s="27"/>
      <c r="G97" s="36"/>
      <c r="H97" s="9"/>
      <c r="I97" s="9"/>
      <c r="J97" s="40"/>
      <c r="K97" s="40"/>
      <c r="L97" s="9"/>
      <c r="M97" s="9"/>
      <c r="N97" s="9"/>
    </row>
    <row r="98" spans="2:14" x14ac:dyDescent="0.25">
      <c r="B98" s="36"/>
      <c r="C98" s="9"/>
      <c r="D98" s="9"/>
      <c r="E98" s="36"/>
      <c r="F98" s="27"/>
      <c r="G98" s="36"/>
      <c r="H98" s="9"/>
      <c r="I98" s="9"/>
      <c r="J98" s="40"/>
      <c r="K98" s="40"/>
      <c r="L98" s="9"/>
      <c r="M98" s="9"/>
      <c r="N98" s="9"/>
    </row>
    <row r="99" spans="2:14" x14ac:dyDescent="0.25">
      <c r="B99" s="36"/>
      <c r="C99" s="9"/>
      <c r="D99" s="9"/>
      <c r="E99" s="36"/>
      <c r="F99" s="27"/>
      <c r="G99" s="36"/>
      <c r="H99" s="9"/>
      <c r="I99" s="9"/>
      <c r="J99" s="40"/>
      <c r="K99" s="40"/>
      <c r="L99" s="9"/>
      <c r="M99" s="9"/>
      <c r="N99" s="9"/>
    </row>
    <row r="100" spans="2:14" x14ac:dyDescent="0.25">
      <c r="B100" s="36"/>
      <c r="C100" s="9"/>
      <c r="D100" s="9"/>
      <c r="E100" s="36"/>
      <c r="F100" s="27"/>
      <c r="G100" s="36"/>
      <c r="H100" s="9"/>
      <c r="I100" s="9"/>
      <c r="J100" s="40"/>
      <c r="K100" s="40"/>
      <c r="L100" s="9"/>
      <c r="M100" s="9"/>
      <c r="N100" s="9"/>
    </row>
    <row r="101" spans="2:14" x14ac:dyDescent="0.25">
      <c r="B101" s="36"/>
      <c r="C101" s="9"/>
      <c r="D101" s="9"/>
      <c r="E101" s="36"/>
      <c r="F101" s="27"/>
      <c r="G101" s="36"/>
      <c r="H101" s="9"/>
      <c r="I101" s="9"/>
      <c r="J101" s="40"/>
      <c r="K101" s="40"/>
      <c r="L101" s="9"/>
      <c r="M101" s="9"/>
      <c r="N101" s="9"/>
    </row>
    <row r="102" spans="2:14" x14ac:dyDescent="0.25">
      <c r="B102" s="36"/>
      <c r="C102" s="9"/>
      <c r="D102" s="9"/>
      <c r="E102" s="36"/>
      <c r="F102" s="27"/>
      <c r="G102" s="36"/>
      <c r="H102" s="9"/>
      <c r="I102" s="9"/>
      <c r="J102" s="40"/>
      <c r="K102" s="40"/>
      <c r="L102" s="9"/>
      <c r="M102" s="9"/>
      <c r="N102" s="9"/>
    </row>
    <row r="103" spans="2:14" x14ac:dyDescent="0.25">
      <c r="B103" s="36"/>
      <c r="C103" s="9"/>
      <c r="D103" s="9"/>
      <c r="E103" s="36"/>
      <c r="F103" s="27"/>
      <c r="G103" s="36"/>
      <c r="H103" s="9"/>
      <c r="I103" s="9"/>
      <c r="J103" s="40"/>
      <c r="K103" s="40"/>
      <c r="L103" s="9"/>
      <c r="M103" s="9"/>
      <c r="N103" s="9"/>
    </row>
    <row r="104" spans="2:14" x14ac:dyDescent="0.25">
      <c r="B104" s="36"/>
      <c r="C104" s="9"/>
      <c r="D104" s="9"/>
      <c r="E104" s="36"/>
      <c r="F104" s="27"/>
      <c r="G104" s="36"/>
      <c r="H104" s="9"/>
      <c r="I104" s="9"/>
      <c r="J104" s="40"/>
      <c r="K104" s="40"/>
      <c r="L104" s="9"/>
      <c r="M104" s="9"/>
      <c r="N104" s="9"/>
    </row>
    <row r="105" spans="2:14" x14ac:dyDescent="0.25">
      <c r="B105" s="36"/>
      <c r="C105" s="9"/>
      <c r="D105" s="9"/>
      <c r="E105" s="36"/>
      <c r="F105" s="27"/>
      <c r="G105" s="36"/>
      <c r="H105" s="9"/>
      <c r="I105" s="9"/>
      <c r="J105" s="40"/>
      <c r="K105" s="40"/>
      <c r="L105" s="9"/>
      <c r="M105" s="9"/>
      <c r="N105" s="9"/>
    </row>
    <row r="106" spans="2:14" x14ac:dyDescent="0.25">
      <c r="B106" s="36"/>
      <c r="C106" s="9"/>
      <c r="D106" s="9"/>
      <c r="E106" s="36"/>
      <c r="F106" s="27"/>
      <c r="G106" s="36"/>
      <c r="H106" s="9"/>
      <c r="I106" s="9"/>
      <c r="J106" s="40"/>
      <c r="K106" s="40"/>
      <c r="L106" s="9"/>
      <c r="M106" s="9"/>
      <c r="N106" s="9"/>
    </row>
    <row r="107" spans="2:14" x14ac:dyDescent="0.25">
      <c r="B107" s="36"/>
      <c r="C107" s="9"/>
      <c r="D107" s="9"/>
      <c r="E107" s="36"/>
      <c r="F107" s="27"/>
      <c r="G107" s="36"/>
      <c r="H107" s="9"/>
      <c r="I107" s="9"/>
      <c r="J107" s="40"/>
      <c r="K107" s="40"/>
      <c r="L107" s="9"/>
      <c r="M107" s="9"/>
      <c r="N107" s="9"/>
    </row>
    <row r="108" spans="2:14" x14ac:dyDescent="0.25">
      <c r="B108" s="36"/>
      <c r="C108" s="9"/>
      <c r="D108" s="9"/>
      <c r="E108" s="36"/>
      <c r="F108" s="27"/>
      <c r="G108" s="36"/>
      <c r="H108" s="9"/>
      <c r="I108" s="9"/>
      <c r="J108" s="40"/>
      <c r="K108" s="40"/>
      <c r="L108" s="9"/>
      <c r="M108" s="9"/>
      <c r="N108" s="9"/>
    </row>
    <row r="109" spans="2:14" x14ac:dyDescent="0.25">
      <c r="B109" s="36"/>
      <c r="C109" s="9"/>
      <c r="D109" s="9"/>
      <c r="E109" s="36"/>
      <c r="F109" s="27"/>
      <c r="G109" s="36"/>
      <c r="H109" s="9"/>
      <c r="I109" s="9"/>
      <c r="J109" s="40"/>
      <c r="K109" s="40"/>
      <c r="L109" s="9"/>
      <c r="M109" s="9"/>
      <c r="N109" s="9"/>
    </row>
    <row r="110" spans="2:14" x14ac:dyDescent="0.25">
      <c r="B110" s="36"/>
      <c r="C110" s="9"/>
      <c r="D110" s="9"/>
      <c r="E110" s="36"/>
      <c r="F110" s="27"/>
      <c r="G110" s="36"/>
      <c r="H110" s="9"/>
      <c r="I110" s="9"/>
      <c r="J110" s="40"/>
      <c r="K110" s="40"/>
      <c r="L110" s="9"/>
      <c r="M110" s="9"/>
      <c r="N110" s="9"/>
    </row>
    <row r="111" spans="2:14" x14ac:dyDescent="0.25">
      <c r="B111" s="36"/>
      <c r="C111" s="9"/>
      <c r="D111" s="9"/>
      <c r="E111" s="36"/>
      <c r="F111" s="27"/>
      <c r="G111" s="36"/>
      <c r="H111" s="9"/>
      <c r="I111" s="9"/>
      <c r="J111" s="40"/>
      <c r="K111" s="40"/>
      <c r="L111" s="9"/>
      <c r="M111" s="9"/>
      <c r="N111" s="9"/>
    </row>
    <row r="112" spans="2:14" x14ac:dyDescent="0.25">
      <c r="B112" s="36"/>
      <c r="C112" s="9"/>
      <c r="D112" s="9"/>
      <c r="E112" s="36"/>
      <c r="F112" s="27"/>
      <c r="G112" s="36"/>
      <c r="H112" s="9"/>
      <c r="I112" s="9"/>
      <c r="J112" s="40"/>
      <c r="K112" s="40"/>
      <c r="L112" s="9"/>
      <c r="M112" s="9"/>
      <c r="N112" s="9"/>
    </row>
    <row r="113" spans="2:14" x14ac:dyDescent="0.25">
      <c r="B113" s="36"/>
      <c r="C113" s="9"/>
      <c r="D113" s="9"/>
      <c r="E113" s="36"/>
      <c r="F113" s="27"/>
      <c r="G113" s="36"/>
      <c r="H113" s="9"/>
      <c r="I113" s="9"/>
      <c r="J113" s="40"/>
      <c r="K113" s="40"/>
      <c r="L113" s="9"/>
      <c r="M113" s="9"/>
      <c r="N113" s="9"/>
    </row>
    <row r="114" spans="2:14" x14ac:dyDescent="0.25">
      <c r="B114" s="36"/>
      <c r="C114" s="9"/>
      <c r="D114" s="9"/>
      <c r="E114" s="36"/>
      <c r="F114" s="27"/>
      <c r="G114" s="36"/>
      <c r="H114" s="9"/>
      <c r="I114" s="9"/>
      <c r="J114" s="40"/>
      <c r="K114" s="40"/>
      <c r="L114" s="9"/>
      <c r="M114" s="9"/>
      <c r="N114" s="9"/>
    </row>
    <row r="115" spans="2:14" x14ac:dyDescent="0.25">
      <c r="B115" s="36"/>
      <c r="C115" s="9"/>
      <c r="D115" s="9"/>
      <c r="E115" s="36"/>
      <c r="F115" s="27"/>
      <c r="G115" s="36"/>
      <c r="H115" s="9"/>
      <c r="I115" s="9"/>
      <c r="J115" s="40"/>
      <c r="K115" s="40"/>
      <c r="L115" s="9"/>
      <c r="M115" s="9"/>
      <c r="N115" s="9"/>
    </row>
    <row r="116" spans="2:14" x14ac:dyDescent="0.25">
      <c r="B116" s="36"/>
      <c r="C116" s="9"/>
      <c r="D116" s="9"/>
      <c r="E116" s="36"/>
      <c r="F116" s="27"/>
      <c r="G116" s="36"/>
      <c r="H116" s="9"/>
      <c r="I116" s="9"/>
      <c r="J116" s="40"/>
      <c r="K116" s="40"/>
      <c r="L116" s="9"/>
      <c r="M116" s="9"/>
      <c r="N116" s="9"/>
    </row>
    <row r="117" spans="2:14" x14ac:dyDescent="0.25">
      <c r="B117" s="36"/>
      <c r="C117" s="9"/>
      <c r="D117" s="9"/>
      <c r="E117" s="36"/>
      <c r="F117" s="27"/>
      <c r="G117" s="36"/>
      <c r="H117" s="9"/>
      <c r="I117" s="9"/>
      <c r="J117" s="40"/>
      <c r="K117" s="40"/>
      <c r="L117" s="9"/>
      <c r="M117" s="9"/>
      <c r="N117" s="9"/>
    </row>
    <row r="118" spans="2:14" x14ac:dyDescent="0.25">
      <c r="B118" s="36"/>
      <c r="C118" s="9"/>
      <c r="D118" s="9"/>
      <c r="E118" s="36"/>
      <c r="F118" s="27"/>
      <c r="G118" s="36"/>
      <c r="H118" s="9"/>
      <c r="I118" s="9"/>
      <c r="J118" s="40"/>
      <c r="K118" s="40"/>
      <c r="L118" s="9"/>
      <c r="M118" s="9"/>
      <c r="N118" s="9"/>
    </row>
    <row r="119" spans="2:14" x14ac:dyDescent="0.25">
      <c r="B119" s="36"/>
      <c r="C119" s="9"/>
      <c r="D119" s="9"/>
      <c r="E119" s="36"/>
      <c r="F119" s="27"/>
      <c r="G119" s="36"/>
      <c r="H119" s="9"/>
      <c r="I119" s="9"/>
      <c r="J119" s="40"/>
      <c r="K119" s="40"/>
      <c r="L119" s="9"/>
      <c r="M119" s="9"/>
      <c r="N119" s="9"/>
    </row>
    <row r="120" spans="2:14" x14ac:dyDescent="0.25">
      <c r="B120" s="36"/>
      <c r="C120" s="9"/>
      <c r="D120" s="9"/>
      <c r="E120" s="36"/>
      <c r="F120" s="27"/>
      <c r="G120" s="36"/>
      <c r="H120" s="9"/>
      <c r="I120" s="9"/>
      <c r="J120" s="40"/>
      <c r="K120" s="40"/>
      <c r="L120" s="9"/>
      <c r="M120" s="9"/>
      <c r="N120" s="9"/>
    </row>
    <row r="121" spans="2:14" x14ac:dyDescent="0.25">
      <c r="B121" s="36"/>
      <c r="C121" s="9"/>
      <c r="D121" s="9"/>
      <c r="E121" s="36"/>
      <c r="F121" s="27"/>
      <c r="G121" s="36"/>
      <c r="H121" s="9"/>
      <c r="I121" s="9"/>
      <c r="J121" s="40"/>
      <c r="K121" s="40"/>
      <c r="L121" s="9"/>
      <c r="M121" s="9"/>
      <c r="N121" s="9"/>
    </row>
    <row r="122" spans="2:14" x14ac:dyDescent="0.25">
      <c r="B122" s="36"/>
      <c r="C122" s="9"/>
      <c r="D122" s="9"/>
      <c r="E122" s="36"/>
      <c r="F122" s="27"/>
      <c r="G122" s="36"/>
      <c r="H122" s="9"/>
      <c r="I122" s="9"/>
      <c r="J122" s="40"/>
      <c r="K122" s="40"/>
      <c r="L122" s="9"/>
      <c r="M122" s="9"/>
      <c r="N122" s="9"/>
    </row>
    <row r="123" spans="2:14" x14ac:dyDescent="0.25">
      <c r="B123" s="36"/>
      <c r="C123" s="9"/>
      <c r="D123" s="9"/>
      <c r="E123" s="36"/>
      <c r="F123" s="27"/>
      <c r="G123" s="36"/>
      <c r="H123" s="9"/>
      <c r="I123" s="9"/>
      <c r="J123" s="40"/>
      <c r="K123" s="40"/>
      <c r="L123" s="9"/>
      <c r="M123" s="9"/>
      <c r="N123" s="9"/>
    </row>
    <row r="124" spans="2:14" x14ac:dyDescent="0.25">
      <c r="B124" s="36"/>
      <c r="C124" s="9"/>
      <c r="D124" s="9"/>
      <c r="E124" s="36"/>
      <c r="F124" s="27"/>
      <c r="G124" s="36"/>
      <c r="H124" s="9"/>
      <c r="I124" s="9"/>
      <c r="J124" s="40"/>
      <c r="K124" s="40"/>
      <c r="L124" s="9"/>
      <c r="M124" s="9"/>
      <c r="N124" s="9"/>
    </row>
    <row r="125" spans="2:14" x14ac:dyDescent="0.25">
      <c r="B125" s="36"/>
      <c r="C125" s="9"/>
      <c r="D125" s="9"/>
      <c r="E125" s="36"/>
      <c r="F125" s="27"/>
      <c r="G125" s="36"/>
      <c r="H125" s="9"/>
      <c r="I125" s="9"/>
      <c r="J125" s="40"/>
      <c r="K125" s="40"/>
      <c r="L125" s="9"/>
      <c r="M125" s="9"/>
      <c r="N125" s="9"/>
    </row>
    <row r="126" spans="2:14" x14ac:dyDescent="0.25">
      <c r="B126" s="36"/>
      <c r="C126" s="9"/>
      <c r="D126" s="9"/>
      <c r="E126" s="36"/>
      <c r="F126" s="27"/>
      <c r="G126" s="36"/>
      <c r="H126" s="9"/>
      <c r="I126" s="9"/>
      <c r="J126" s="40"/>
      <c r="K126" s="40"/>
      <c r="L126" s="9"/>
      <c r="M126" s="9"/>
      <c r="N126" s="9"/>
    </row>
    <row r="127" spans="2:14" x14ac:dyDescent="0.25">
      <c r="B127" s="36"/>
      <c r="C127" s="9"/>
      <c r="D127" s="9"/>
      <c r="E127" s="36"/>
      <c r="F127" s="27"/>
      <c r="G127" s="36"/>
      <c r="H127" s="9"/>
      <c r="I127" s="9"/>
      <c r="J127" s="40"/>
      <c r="K127" s="40"/>
      <c r="L127" s="9"/>
      <c r="M127" s="9"/>
      <c r="N127" s="9"/>
    </row>
    <row r="128" spans="2:14" x14ac:dyDescent="0.25">
      <c r="B128" s="36"/>
      <c r="C128" s="9"/>
      <c r="D128" s="9"/>
      <c r="E128" s="36"/>
      <c r="F128" s="27"/>
      <c r="G128" s="36"/>
      <c r="H128" s="9"/>
      <c r="I128" s="9"/>
      <c r="J128" s="40"/>
      <c r="K128" s="40"/>
      <c r="L128" s="9"/>
      <c r="M128" s="9"/>
      <c r="N128" s="9"/>
    </row>
    <row r="129" spans="2:14" x14ac:dyDescent="0.25">
      <c r="B129" s="36"/>
      <c r="C129" s="9"/>
      <c r="D129" s="9"/>
      <c r="E129" s="36"/>
      <c r="F129" s="27"/>
      <c r="G129" s="36"/>
      <c r="H129" s="9"/>
      <c r="I129" s="9"/>
      <c r="J129" s="40"/>
      <c r="K129" s="40"/>
      <c r="L129" s="9"/>
      <c r="M129" s="9"/>
      <c r="N129" s="9"/>
    </row>
    <row r="130" spans="2:14" x14ac:dyDescent="0.25">
      <c r="B130" s="36"/>
      <c r="C130" s="9"/>
      <c r="D130" s="9"/>
      <c r="E130" s="36"/>
      <c r="F130" s="27"/>
      <c r="G130" s="36"/>
      <c r="H130" s="9"/>
      <c r="I130" s="9"/>
      <c r="J130" s="40"/>
      <c r="K130" s="40"/>
      <c r="L130" s="9"/>
      <c r="M130" s="9"/>
      <c r="N130" s="9"/>
    </row>
    <row r="131" spans="2:14" x14ac:dyDescent="0.25">
      <c r="B131" s="36"/>
      <c r="C131" s="9"/>
      <c r="D131" s="9"/>
      <c r="E131" s="36"/>
      <c r="F131" s="27"/>
      <c r="G131" s="36"/>
      <c r="H131" s="9"/>
      <c r="I131" s="9"/>
      <c r="J131" s="40"/>
      <c r="K131" s="40"/>
      <c r="L131" s="9"/>
      <c r="M131" s="9"/>
      <c r="N131" s="9"/>
    </row>
    <row r="132" spans="2:14" x14ac:dyDescent="0.25">
      <c r="B132" s="36"/>
      <c r="C132" s="9"/>
      <c r="D132" s="9"/>
      <c r="E132" s="36"/>
      <c r="F132" s="27"/>
      <c r="G132" s="36"/>
      <c r="H132" s="9"/>
      <c r="I132" s="9"/>
      <c r="J132" s="40"/>
      <c r="K132" s="40"/>
      <c r="L132" s="9"/>
      <c r="M132" s="9"/>
      <c r="N132" s="9"/>
    </row>
    <row r="133" spans="2:14" x14ac:dyDescent="0.25">
      <c r="B133" s="36"/>
      <c r="C133" s="9"/>
      <c r="D133" s="9"/>
      <c r="E133" s="36"/>
      <c r="F133" s="27"/>
      <c r="G133" s="36"/>
      <c r="H133" s="9"/>
      <c r="I133" s="9"/>
      <c r="J133" s="40"/>
      <c r="K133" s="40"/>
      <c r="L133" s="9"/>
      <c r="M133" s="9"/>
      <c r="N133" s="9"/>
    </row>
    <row r="134" spans="2:14" x14ac:dyDescent="0.25">
      <c r="B134" s="36"/>
      <c r="C134" s="9"/>
      <c r="D134" s="9"/>
      <c r="E134" s="36"/>
      <c r="F134" s="27"/>
      <c r="G134" s="36"/>
      <c r="H134" s="9"/>
      <c r="I134" s="9"/>
      <c r="J134" s="40"/>
      <c r="K134" s="40"/>
      <c r="L134" s="9"/>
      <c r="M134" s="9"/>
      <c r="N134" s="9"/>
    </row>
    <row r="135" spans="2:14" x14ac:dyDescent="0.25">
      <c r="B135" s="36"/>
      <c r="C135" s="9"/>
      <c r="D135" s="9"/>
      <c r="E135" s="36"/>
      <c r="F135" s="27"/>
      <c r="G135" s="36"/>
      <c r="H135" s="9"/>
      <c r="I135" s="9"/>
      <c r="J135" s="40"/>
      <c r="K135" s="40"/>
      <c r="L135" s="9"/>
      <c r="M135" s="9"/>
      <c r="N135" s="9"/>
    </row>
    <row r="136" spans="2:14" x14ac:dyDescent="0.25">
      <c r="B136" s="36"/>
      <c r="C136" s="9"/>
      <c r="D136" s="9"/>
      <c r="E136" s="36"/>
      <c r="F136" s="27"/>
      <c r="G136" s="36"/>
      <c r="H136" s="9"/>
      <c r="I136" s="9"/>
      <c r="J136" s="40"/>
      <c r="K136" s="40"/>
      <c r="L136" s="9"/>
      <c r="M136" s="9"/>
      <c r="N136" s="9"/>
    </row>
    <row r="137" spans="2:14" x14ac:dyDescent="0.25">
      <c r="B137" s="36"/>
      <c r="C137" s="9"/>
      <c r="D137" s="9"/>
      <c r="E137" s="36"/>
      <c r="F137" s="27"/>
      <c r="G137" s="36"/>
      <c r="H137" s="9"/>
      <c r="I137" s="9"/>
      <c r="J137" s="40"/>
      <c r="K137" s="40"/>
      <c r="L137" s="9"/>
      <c r="M137" s="9"/>
      <c r="N137" s="9"/>
    </row>
    <row r="138" spans="2:14" x14ac:dyDescent="0.25">
      <c r="B138" s="36"/>
      <c r="C138" s="9"/>
      <c r="D138" s="9"/>
      <c r="E138" s="36"/>
      <c r="F138" s="27"/>
      <c r="G138" s="36"/>
      <c r="H138" s="9"/>
      <c r="I138" s="9"/>
      <c r="J138" s="40"/>
      <c r="K138" s="40"/>
      <c r="L138" s="9"/>
      <c r="M138" s="9"/>
      <c r="N138" s="9"/>
    </row>
    <row r="139" spans="2:14" x14ac:dyDescent="0.25">
      <c r="B139" s="36"/>
      <c r="C139" s="9"/>
      <c r="D139" s="9"/>
      <c r="E139" s="36"/>
      <c r="F139" s="27"/>
      <c r="G139" s="36"/>
      <c r="H139" s="9"/>
      <c r="I139" s="9"/>
      <c r="J139" s="40"/>
      <c r="K139" s="40"/>
      <c r="L139" s="9"/>
      <c r="M139" s="9"/>
      <c r="N139" s="9"/>
    </row>
    <row r="140" spans="2:14" x14ac:dyDescent="0.25">
      <c r="B140" s="36"/>
      <c r="C140" s="9"/>
      <c r="D140" s="9"/>
      <c r="E140" s="36"/>
      <c r="F140" s="27"/>
      <c r="G140" s="36"/>
      <c r="H140" s="9"/>
      <c r="I140" s="9"/>
      <c r="J140" s="40"/>
      <c r="K140" s="40"/>
      <c r="L140" s="9"/>
      <c r="M140" s="9"/>
      <c r="N140" s="9"/>
    </row>
    <row r="141" spans="2:14" x14ac:dyDescent="0.25">
      <c r="B141" s="36"/>
      <c r="C141" s="9"/>
      <c r="D141" s="9"/>
      <c r="E141" s="36"/>
      <c r="F141" s="27"/>
      <c r="G141" s="36"/>
      <c r="H141" s="9"/>
      <c r="I141" s="9"/>
      <c r="J141" s="40"/>
      <c r="K141" s="40"/>
      <c r="L141" s="9"/>
      <c r="M141" s="9"/>
      <c r="N141" s="9"/>
    </row>
    <row r="142" spans="2:14" x14ac:dyDescent="0.25">
      <c r="B142" s="36"/>
      <c r="C142" s="9"/>
      <c r="D142" s="9"/>
      <c r="E142" s="36"/>
      <c r="F142" s="27"/>
      <c r="G142" s="36"/>
      <c r="H142" s="9"/>
      <c r="I142" s="9"/>
      <c r="J142" s="40"/>
      <c r="K142" s="40"/>
      <c r="L142" s="9"/>
      <c r="M142" s="9"/>
      <c r="N142" s="9"/>
    </row>
    <row r="143" spans="2:14" x14ac:dyDescent="0.25">
      <c r="B143" s="36"/>
      <c r="C143" s="9"/>
      <c r="D143" s="9"/>
      <c r="E143" s="36"/>
      <c r="F143" s="27"/>
      <c r="G143" s="36"/>
      <c r="H143" s="9"/>
      <c r="I143" s="9"/>
      <c r="J143" s="40"/>
      <c r="K143" s="40"/>
      <c r="L143" s="9"/>
      <c r="M143" s="9"/>
      <c r="N143" s="9"/>
    </row>
    <row r="144" spans="2:14" x14ac:dyDescent="0.25">
      <c r="B144" s="36"/>
      <c r="C144" s="9"/>
      <c r="D144" s="9"/>
      <c r="E144" s="36"/>
      <c r="F144" s="27"/>
      <c r="G144" s="36"/>
      <c r="H144" s="9"/>
      <c r="I144" s="9"/>
      <c r="J144" s="40"/>
      <c r="K144" s="40"/>
      <c r="L144" s="9"/>
      <c r="M144" s="9"/>
      <c r="N144" s="9"/>
    </row>
    <row r="145" spans="2:14" x14ac:dyDescent="0.25">
      <c r="B145" s="36"/>
      <c r="C145" s="9"/>
      <c r="D145" s="9"/>
      <c r="E145" s="36"/>
      <c r="F145" s="27"/>
      <c r="G145" s="36"/>
      <c r="H145" s="9"/>
      <c r="I145" s="9"/>
      <c r="J145" s="40"/>
      <c r="K145" s="40"/>
      <c r="L145" s="9"/>
      <c r="M145" s="9"/>
      <c r="N145" s="9"/>
    </row>
    <row r="146" spans="2:14" x14ac:dyDescent="0.25">
      <c r="B146" s="36"/>
      <c r="C146" s="9"/>
      <c r="D146" s="9"/>
      <c r="E146" s="36"/>
      <c r="F146" s="27"/>
      <c r="G146" s="36"/>
      <c r="H146" s="9"/>
      <c r="I146" s="9"/>
      <c r="J146" s="40"/>
      <c r="K146" s="40"/>
      <c r="L146" s="9"/>
      <c r="M146" s="9"/>
      <c r="N146" s="9"/>
    </row>
    <row r="147" spans="2:14" x14ac:dyDescent="0.25">
      <c r="B147" s="36"/>
      <c r="C147" s="9"/>
      <c r="D147" s="9"/>
      <c r="E147" s="36"/>
      <c r="F147" s="27"/>
      <c r="G147" s="36"/>
      <c r="H147" s="9"/>
      <c r="I147" s="9"/>
      <c r="J147" s="40"/>
      <c r="K147" s="40"/>
      <c r="L147" s="9"/>
      <c r="M147" s="9"/>
      <c r="N147" s="9"/>
    </row>
    <row r="148" spans="2:14" x14ac:dyDescent="0.25">
      <c r="B148" s="36"/>
      <c r="C148" s="9"/>
      <c r="D148" s="9"/>
      <c r="E148" s="36"/>
      <c r="F148" s="27"/>
      <c r="G148" s="36"/>
      <c r="H148" s="9"/>
      <c r="I148" s="9"/>
      <c r="J148" s="40"/>
      <c r="K148" s="40"/>
      <c r="L148" s="9"/>
      <c r="M148" s="9"/>
      <c r="N148" s="9"/>
    </row>
    <row r="149" spans="2:14" x14ac:dyDescent="0.25">
      <c r="B149" s="36"/>
      <c r="C149" s="9"/>
      <c r="D149" s="9"/>
      <c r="E149" s="36"/>
      <c r="F149" s="27"/>
      <c r="G149" s="36"/>
      <c r="H149" s="9"/>
      <c r="I149" s="9"/>
      <c r="J149" s="40"/>
      <c r="K149" s="40"/>
      <c r="L149" s="9"/>
      <c r="M149" s="9"/>
      <c r="N149" s="9"/>
    </row>
    <row r="150" spans="2:14" x14ac:dyDescent="0.25">
      <c r="B150" s="36"/>
      <c r="C150" s="9"/>
      <c r="D150" s="9"/>
      <c r="E150" s="36"/>
      <c r="F150" s="27"/>
      <c r="G150" s="36"/>
      <c r="H150" s="9"/>
      <c r="I150" s="9"/>
      <c r="J150" s="40"/>
      <c r="K150" s="40"/>
      <c r="L150" s="9"/>
      <c r="M150" s="9"/>
      <c r="N150" s="9"/>
    </row>
    <row r="151" spans="2:14" x14ac:dyDescent="0.25">
      <c r="B151" s="36"/>
      <c r="C151" s="9"/>
      <c r="D151" s="9"/>
      <c r="E151" s="36"/>
      <c r="F151" s="27"/>
      <c r="G151" s="36"/>
      <c r="H151" s="9"/>
      <c r="I151" s="9"/>
      <c r="J151" s="40"/>
      <c r="K151" s="40"/>
      <c r="L151" s="9"/>
      <c r="M151" s="9"/>
      <c r="N151" s="9"/>
    </row>
    <row r="152" spans="2:14" x14ac:dyDescent="0.25">
      <c r="B152" s="36"/>
      <c r="C152" s="9"/>
      <c r="D152" s="9"/>
      <c r="E152" s="36"/>
      <c r="F152" s="27"/>
      <c r="G152" s="36"/>
      <c r="H152" s="9"/>
      <c r="I152" s="9"/>
      <c r="J152" s="40"/>
      <c r="K152" s="40"/>
      <c r="L152" s="9"/>
      <c r="M152" s="9"/>
      <c r="N152" s="9"/>
    </row>
    <row r="153" spans="2:14" x14ac:dyDescent="0.25">
      <c r="B153" s="36"/>
      <c r="C153" s="9"/>
      <c r="D153" s="9"/>
      <c r="E153" s="36"/>
      <c r="F153" s="27"/>
      <c r="G153" s="36"/>
      <c r="H153" s="9"/>
      <c r="I153" s="9"/>
      <c r="J153" s="40"/>
      <c r="K153" s="40"/>
      <c r="L153" s="9"/>
      <c r="M153" s="9"/>
      <c r="N153" s="9"/>
    </row>
    <row r="154" spans="2:14" x14ac:dyDescent="0.25">
      <c r="B154" s="36"/>
      <c r="C154" s="9"/>
      <c r="D154" s="9"/>
      <c r="E154" s="36"/>
      <c r="F154" s="27"/>
      <c r="G154" s="36"/>
      <c r="H154" s="9"/>
      <c r="I154" s="9"/>
      <c r="J154" s="40"/>
      <c r="K154" s="40"/>
      <c r="L154" s="9"/>
      <c r="M154" s="9"/>
      <c r="N154" s="9"/>
    </row>
    <row r="155" spans="2:14" x14ac:dyDescent="0.25">
      <c r="B155" s="36"/>
      <c r="C155" s="9"/>
      <c r="D155" s="9"/>
      <c r="E155" s="36"/>
      <c r="F155" s="27"/>
      <c r="G155" s="36"/>
      <c r="H155" s="9"/>
      <c r="I155" s="9"/>
      <c r="J155" s="40"/>
      <c r="K155" s="40"/>
      <c r="L155" s="9"/>
      <c r="M155" s="9"/>
      <c r="N155" s="9"/>
    </row>
    <row r="156" spans="2:14" x14ac:dyDescent="0.25">
      <c r="B156" s="36"/>
      <c r="C156" s="9"/>
      <c r="D156" s="9"/>
      <c r="E156" s="36"/>
      <c r="F156" s="27"/>
      <c r="G156" s="36"/>
      <c r="H156" s="9"/>
      <c r="I156" s="9"/>
      <c r="J156" s="40"/>
      <c r="K156" s="40"/>
      <c r="L156" s="9"/>
      <c r="M156" s="9"/>
      <c r="N156" s="9"/>
    </row>
    <row r="157" spans="2:14" x14ac:dyDescent="0.25">
      <c r="B157" s="36"/>
      <c r="C157" s="9"/>
      <c r="D157" s="9"/>
      <c r="E157" s="36"/>
      <c r="F157" s="27"/>
      <c r="G157" s="36"/>
      <c r="H157" s="9"/>
      <c r="I157" s="9"/>
      <c r="J157" s="40"/>
      <c r="K157" s="40"/>
      <c r="L157" s="9"/>
      <c r="M157" s="9"/>
      <c r="N157" s="9"/>
    </row>
    <row r="158" spans="2:14" x14ac:dyDescent="0.25">
      <c r="B158" s="36"/>
      <c r="C158" s="9"/>
      <c r="D158" s="9"/>
      <c r="E158" s="36"/>
      <c r="F158" s="27"/>
      <c r="G158" s="36"/>
      <c r="H158" s="9"/>
      <c r="I158" s="9"/>
      <c r="J158" s="40"/>
      <c r="K158" s="40"/>
      <c r="L158" s="9"/>
      <c r="M158" s="9"/>
      <c r="N158" s="9"/>
    </row>
    <row r="159" spans="2:14" x14ac:dyDescent="0.25">
      <c r="B159" s="36"/>
      <c r="C159" s="9"/>
      <c r="D159" s="9"/>
      <c r="E159" s="36"/>
      <c r="F159" s="27"/>
      <c r="G159" s="36"/>
      <c r="H159" s="9"/>
      <c r="I159" s="9"/>
      <c r="J159" s="40"/>
      <c r="K159" s="40"/>
      <c r="L159" s="9"/>
      <c r="M159" s="9"/>
      <c r="N159" s="9"/>
    </row>
    <row r="160" spans="2:14" x14ac:dyDescent="0.25">
      <c r="B160" s="36"/>
      <c r="C160" s="9"/>
      <c r="D160" s="9"/>
      <c r="E160" s="36"/>
      <c r="F160" s="27"/>
      <c r="G160" s="36"/>
      <c r="H160" s="9"/>
      <c r="I160" s="9"/>
      <c r="J160" s="40"/>
      <c r="K160" s="40"/>
      <c r="L160" s="9"/>
      <c r="M160" s="9"/>
      <c r="N160" s="9"/>
    </row>
    <row r="161" spans="2:14" x14ac:dyDescent="0.25">
      <c r="B161" s="36"/>
      <c r="C161" s="9"/>
      <c r="D161" s="9"/>
      <c r="E161" s="36"/>
      <c r="F161" s="27"/>
      <c r="G161" s="36"/>
      <c r="H161" s="9"/>
      <c r="I161" s="9"/>
      <c r="J161" s="40"/>
      <c r="K161" s="40"/>
      <c r="L161" s="9"/>
      <c r="M161" s="9"/>
      <c r="N161" s="9"/>
    </row>
    <row r="162" spans="2:14" x14ac:dyDescent="0.25">
      <c r="B162" s="36"/>
      <c r="C162" s="9"/>
      <c r="D162" s="9"/>
      <c r="E162" s="36"/>
      <c r="F162" s="27"/>
      <c r="G162" s="36"/>
      <c r="H162" s="9"/>
      <c r="I162" s="9"/>
      <c r="J162" s="40"/>
      <c r="K162" s="40"/>
      <c r="L162" s="9"/>
      <c r="M162" s="9"/>
      <c r="N162" s="9"/>
    </row>
    <row r="163" spans="2:14" x14ac:dyDescent="0.25">
      <c r="B163" s="36"/>
      <c r="C163" s="9"/>
      <c r="D163" s="9"/>
      <c r="E163" s="36"/>
      <c r="F163" s="27"/>
      <c r="G163" s="36"/>
      <c r="H163" s="9"/>
      <c r="I163" s="9"/>
      <c r="J163" s="40"/>
      <c r="K163" s="40"/>
      <c r="L163" s="9"/>
      <c r="M163" s="9"/>
      <c r="N163" s="9"/>
    </row>
    <row r="164" spans="2:14" x14ac:dyDescent="0.25">
      <c r="B164" s="36"/>
      <c r="C164" s="9"/>
      <c r="D164" s="9"/>
      <c r="E164" s="36"/>
      <c r="F164" s="27"/>
      <c r="G164" s="36"/>
      <c r="H164" s="9"/>
      <c r="I164" s="9"/>
      <c r="J164" s="40"/>
      <c r="K164" s="40"/>
      <c r="L164" s="9"/>
      <c r="M164" s="9"/>
      <c r="N164" s="9"/>
    </row>
    <row r="165" spans="2:14" x14ac:dyDescent="0.25">
      <c r="B165" s="36"/>
      <c r="C165" s="9"/>
      <c r="D165" s="9"/>
      <c r="E165" s="36"/>
      <c r="F165" s="27"/>
      <c r="G165" s="36"/>
      <c r="H165" s="9"/>
      <c r="I165" s="9"/>
      <c r="J165" s="40"/>
      <c r="K165" s="40"/>
      <c r="L165" s="9"/>
      <c r="M165" s="9"/>
      <c r="N165" s="9"/>
    </row>
    <row r="166" spans="2:14" x14ac:dyDescent="0.25">
      <c r="B166" s="36"/>
      <c r="C166" s="9"/>
      <c r="D166" s="9"/>
      <c r="E166" s="36"/>
      <c r="F166" s="27"/>
      <c r="G166" s="36"/>
      <c r="H166" s="9"/>
      <c r="I166" s="9"/>
      <c r="J166" s="40"/>
      <c r="K166" s="40"/>
      <c r="L166" s="9"/>
      <c r="M166" s="9"/>
      <c r="N166" s="9"/>
    </row>
    <row r="167" spans="2:14" x14ac:dyDescent="0.25">
      <c r="B167" s="36"/>
      <c r="C167" s="9"/>
      <c r="D167" s="9"/>
      <c r="E167" s="36"/>
      <c r="F167" s="27"/>
      <c r="G167" s="36"/>
      <c r="H167" s="9"/>
      <c r="I167" s="9"/>
      <c r="J167" s="40"/>
      <c r="K167" s="40"/>
      <c r="L167" s="9"/>
      <c r="M167" s="9"/>
      <c r="N167" s="9"/>
    </row>
    <row r="168" spans="2:14" x14ac:dyDescent="0.25">
      <c r="B168" s="36"/>
      <c r="C168" s="9"/>
      <c r="D168" s="9"/>
      <c r="E168" s="36"/>
      <c r="F168" s="27"/>
      <c r="G168" s="36"/>
      <c r="H168" s="9"/>
      <c r="I168" s="9"/>
      <c r="J168" s="40"/>
      <c r="K168" s="40"/>
      <c r="L168" s="9"/>
      <c r="M168" s="9"/>
      <c r="N168" s="9"/>
    </row>
    <row r="169" spans="2:14" x14ac:dyDescent="0.25">
      <c r="B169" s="36"/>
      <c r="C169" s="9"/>
      <c r="D169" s="9"/>
      <c r="E169" s="36"/>
      <c r="F169" s="27"/>
      <c r="G169" s="36"/>
      <c r="H169" s="9"/>
      <c r="I169" s="9"/>
      <c r="J169" s="40"/>
      <c r="K169" s="40"/>
      <c r="L169" s="9"/>
      <c r="M169" s="9"/>
      <c r="N169" s="9"/>
    </row>
    <row r="170" spans="2:14" x14ac:dyDescent="0.25">
      <c r="B170" s="36"/>
      <c r="C170" s="9"/>
      <c r="D170" s="9"/>
      <c r="E170" s="36"/>
      <c r="F170" s="27"/>
      <c r="G170" s="36"/>
      <c r="H170" s="9"/>
      <c r="I170" s="9"/>
      <c r="J170" s="40"/>
      <c r="K170" s="40"/>
      <c r="L170" s="9"/>
      <c r="M170" s="9"/>
      <c r="N170" s="9"/>
    </row>
    <row r="171" spans="2:14" x14ac:dyDescent="0.25">
      <c r="B171" s="36"/>
      <c r="C171" s="9"/>
      <c r="D171" s="9"/>
      <c r="E171" s="36"/>
      <c r="F171" s="27"/>
      <c r="G171" s="36"/>
      <c r="H171" s="9"/>
      <c r="I171" s="9"/>
      <c r="J171" s="40"/>
      <c r="K171" s="40"/>
      <c r="L171" s="9"/>
      <c r="M171" s="9"/>
      <c r="N171" s="9"/>
    </row>
    <row r="172" spans="2:14" x14ac:dyDescent="0.25">
      <c r="B172" s="36"/>
      <c r="C172" s="9"/>
      <c r="D172" s="9"/>
      <c r="E172" s="36"/>
      <c r="F172" s="27"/>
      <c r="G172" s="36"/>
      <c r="H172" s="9"/>
      <c r="I172" s="9"/>
      <c r="J172" s="40"/>
      <c r="K172" s="40"/>
      <c r="L172" s="9"/>
      <c r="M172" s="9"/>
      <c r="N172" s="9"/>
    </row>
    <row r="173" spans="2:14" x14ac:dyDescent="0.25">
      <c r="B173" s="36"/>
      <c r="C173" s="9"/>
      <c r="D173" s="9"/>
      <c r="E173" s="36"/>
      <c r="F173" s="27"/>
      <c r="G173" s="36"/>
      <c r="H173" s="9"/>
      <c r="I173" s="9"/>
      <c r="J173" s="40"/>
      <c r="K173" s="40"/>
      <c r="L173" s="9"/>
      <c r="M173" s="9"/>
      <c r="N173" s="9"/>
    </row>
    <row r="174" spans="2:14" x14ac:dyDescent="0.25">
      <c r="B174" s="36"/>
      <c r="C174" s="9"/>
      <c r="D174" s="9"/>
      <c r="E174" s="36"/>
      <c r="F174" s="27"/>
      <c r="G174" s="36"/>
      <c r="H174" s="9"/>
      <c r="I174" s="9"/>
      <c r="J174" s="40"/>
      <c r="K174" s="40"/>
      <c r="L174" s="9"/>
      <c r="M174" s="9"/>
      <c r="N174" s="9"/>
    </row>
    <row r="175" spans="2:14" x14ac:dyDescent="0.25">
      <c r="B175" s="36"/>
      <c r="C175" s="9"/>
      <c r="D175" s="9"/>
      <c r="E175" s="36"/>
      <c r="F175" s="27"/>
      <c r="G175" s="36"/>
      <c r="H175" s="9"/>
      <c r="I175" s="9"/>
      <c r="J175" s="40"/>
      <c r="K175" s="40"/>
      <c r="L175" s="9"/>
      <c r="M175" s="9"/>
      <c r="N175" s="9"/>
    </row>
    <row r="176" spans="2:14" x14ac:dyDescent="0.25">
      <c r="B176" s="36"/>
      <c r="C176" s="9"/>
      <c r="D176" s="9"/>
      <c r="E176" s="36"/>
      <c r="F176" s="27"/>
      <c r="G176" s="36"/>
      <c r="H176" s="9"/>
      <c r="I176" s="9"/>
      <c r="J176" s="40"/>
      <c r="K176" s="40"/>
      <c r="L176" s="9"/>
      <c r="M176" s="9"/>
      <c r="N176" s="9"/>
    </row>
    <row r="177" spans="2:14" x14ac:dyDescent="0.25">
      <c r="B177" s="36"/>
      <c r="C177" s="9"/>
      <c r="D177" s="9"/>
      <c r="E177" s="36"/>
      <c r="F177" s="27"/>
      <c r="G177" s="36"/>
      <c r="H177" s="9"/>
      <c r="I177" s="9"/>
      <c r="J177" s="40"/>
      <c r="K177" s="40"/>
      <c r="L177" s="9"/>
      <c r="M177" s="9"/>
      <c r="N177" s="9"/>
    </row>
    <row r="178" spans="2:14" x14ac:dyDescent="0.25">
      <c r="B178" s="36"/>
      <c r="C178" s="9"/>
      <c r="D178" s="9"/>
      <c r="E178" s="36"/>
      <c r="F178" s="27"/>
      <c r="G178" s="36"/>
      <c r="H178" s="9"/>
      <c r="I178" s="9"/>
      <c r="J178" s="40"/>
      <c r="K178" s="40"/>
      <c r="L178" s="9"/>
      <c r="M178" s="9"/>
      <c r="N178" s="9"/>
    </row>
    <row r="179" spans="2:14" x14ac:dyDescent="0.25">
      <c r="B179" s="36"/>
      <c r="C179" s="9"/>
      <c r="D179" s="9"/>
      <c r="E179" s="36"/>
      <c r="F179" s="27"/>
      <c r="G179" s="36"/>
      <c r="H179" s="9"/>
      <c r="I179" s="9"/>
      <c r="J179" s="40"/>
      <c r="K179" s="40"/>
      <c r="L179" s="9"/>
      <c r="M179" s="9"/>
      <c r="N179" s="9"/>
    </row>
    <row r="180" spans="2:14" x14ac:dyDescent="0.25">
      <c r="B180" s="36"/>
      <c r="C180" s="9"/>
      <c r="D180" s="9"/>
      <c r="E180" s="36"/>
      <c r="F180" s="27"/>
      <c r="G180" s="36"/>
      <c r="H180" s="9"/>
      <c r="I180" s="9"/>
      <c r="J180" s="40"/>
      <c r="K180" s="40"/>
      <c r="L180" s="9"/>
      <c r="M180" s="9"/>
      <c r="N180" s="9"/>
    </row>
    <row r="181" spans="2:14" x14ac:dyDescent="0.25">
      <c r="B181" s="36"/>
      <c r="C181" s="9"/>
      <c r="D181" s="9"/>
      <c r="E181" s="36"/>
      <c r="F181" s="27"/>
      <c r="G181" s="36"/>
      <c r="H181" s="9"/>
      <c r="I181" s="9"/>
      <c r="J181" s="40"/>
      <c r="K181" s="40"/>
      <c r="L181" s="9"/>
      <c r="M181" s="9"/>
      <c r="N181" s="9"/>
    </row>
    <row r="182" spans="2:14" x14ac:dyDescent="0.25">
      <c r="B182" s="36"/>
      <c r="C182" s="9"/>
      <c r="D182" s="9"/>
      <c r="E182" s="36"/>
      <c r="F182" s="27"/>
      <c r="G182" s="36"/>
      <c r="H182" s="9"/>
      <c r="I182" s="9"/>
      <c r="J182" s="40"/>
      <c r="K182" s="40"/>
      <c r="L182" s="9"/>
      <c r="M182" s="9"/>
      <c r="N182" s="9"/>
    </row>
    <row r="183" spans="2:14" x14ac:dyDescent="0.25">
      <c r="B183" s="36"/>
      <c r="C183" s="9"/>
      <c r="D183" s="9"/>
      <c r="E183" s="36"/>
      <c r="F183" s="27"/>
      <c r="G183" s="36"/>
      <c r="H183" s="9"/>
      <c r="I183" s="9"/>
      <c r="J183" s="40"/>
      <c r="K183" s="40"/>
      <c r="L183" s="9"/>
      <c r="M183" s="9"/>
      <c r="N183" s="9"/>
    </row>
    <row r="184" spans="2:14" x14ac:dyDescent="0.25">
      <c r="B184" s="36"/>
      <c r="C184" s="9"/>
      <c r="D184" s="9"/>
      <c r="E184" s="36"/>
      <c r="F184" s="27"/>
      <c r="G184" s="36"/>
      <c r="H184" s="9"/>
      <c r="I184" s="9"/>
      <c r="J184" s="40"/>
      <c r="K184" s="40"/>
      <c r="L184" s="9"/>
      <c r="M184" s="9"/>
      <c r="N184" s="9"/>
    </row>
    <row r="185" spans="2:14" x14ac:dyDescent="0.25">
      <c r="B185" s="36"/>
      <c r="C185" s="9"/>
      <c r="D185" s="9"/>
      <c r="E185" s="36"/>
      <c r="F185" s="27"/>
      <c r="G185" s="36"/>
      <c r="H185" s="9"/>
      <c r="I185" s="9"/>
      <c r="J185" s="40"/>
      <c r="K185" s="40"/>
      <c r="L185" s="9"/>
      <c r="M185" s="9"/>
      <c r="N185" s="9"/>
    </row>
    <row r="186" spans="2:14" x14ac:dyDescent="0.25">
      <c r="B186" s="36"/>
      <c r="C186" s="9"/>
      <c r="D186" s="9"/>
      <c r="E186" s="36"/>
      <c r="F186" s="27"/>
      <c r="G186" s="36"/>
      <c r="H186" s="9"/>
      <c r="I186" s="9"/>
      <c r="J186" s="40"/>
      <c r="K186" s="40"/>
      <c r="L186" s="9"/>
      <c r="M186" s="9"/>
      <c r="N186" s="9"/>
    </row>
    <row r="187" spans="2:14" x14ac:dyDescent="0.25">
      <c r="B187" s="36"/>
      <c r="C187" s="9"/>
      <c r="D187" s="9"/>
      <c r="E187" s="36"/>
      <c r="F187" s="27"/>
      <c r="G187" s="36"/>
      <c r="H187" s="9"/>
      <c r="I187" s="9"/>
      <c r="J187" s="40"/>
      <c r="K187" s="40"/>
      <c r="L187" s="9"/>
      <c r="M187" s="9"/>
      <c r="N187" s="9"/>
    </row>
    <row r="188" spans="2:14" x14ac:dyDescent="0.25">
      <c r="B188" s="36"/>
      <c r="C188" s="9"/>
      <c r="D188" s="9"/>
      <c r="E188" s="36"/>
      <c r="F188" s="27"/>
      <c r="G188" s="36"/>
      <c r="H188" s="9"/>
      <c r="I188" s="9"/>
      <c r="J188" s="40"/>
      <c r="K188" s="40"/>
      <c r="L188" s="9"/>
      <c r="M188" s="9"/>
      <c r="N188" s="9"/>
    </row>
    <row r="189" spans="2:14" x14ac:dyDescent="0.25">
      <c r="B189" s="36"/>
      <c r="C189" s="9"/>
      <c r="D189" s="9"/>
      <c r="E189" s="36"/>
      <c r="F189" s="27"/>
      <c r="G189" s="36"/>
      <c r="H189" s="9"/>
      <c r="I189" s="9"/>
      <c r="J189" s="40"/>
      <c r="K189" s="40"/>
      <c r="L189" s="9"/>
      <c r="M189" s="9"/>
      <c r="N189" s="9"/>
    </row>
    <row r="190" spans="2:14" x14ac:dyDescent="0.25">
      <c r="B190" s="36"/>
      <c r="C190" s="9"/>
      <c r="D190" s="9"/>
      <c r="E190" s="36"/>
      <c r="F190" s="27"/>
      <c r="G190" s="36"/>
      <c r="H190" s="9"/>
      <c r="I190" s="9"/>
      <c r="J190" s="40"/>
      <c r="K190" s="40"/>
      <c r="L190" s="9"/>
      <c r="M190" s="9"/>
      <c r="N190" s="9"/>
    </row>
    <row r="191" spans="2:14" x14ac:dyDescent="0.25">
      <c r="B191" s="36"/>
      <c r="C191" s="9"/>
      <c r="D191" s="9"/>
      <c r="E191" s="36"/>
      <c r="F191" s="27"/>
      <c r="G191" s="36"/>
      <c r="H191" s="9"/>
      <c r="I191" s="9"/>
      <c r="J191" s="40"/>
      <c r="K191" s="40"/>
      <c r="L191" s="9"/>
      <c r="M191" s="9"/>
      <c r="N191" s="9"/>
    </row>
    <row r="192" spans="2:14" x14ac:dyDescent="0.25">
      <c r="B192" s="36"/>
      <c r="C192" s="9"/>
      <c r="D192" s="9"/>
      <c r="E192" s="36"/>
      <c r="F192" s="27"/>
      <c r="G192" s="36"/>
      <c r="H192" s="9"/>
      <c r="I192" s="9"/>
      <c r="J192" s="40"/>
      <c r="K192" s="40"/>
      <c r="L192" s="9"/>
      <c r="M192" s="9"/>
      <c r="N192" s="9"/>
    </row>
    <row r="193" spans="2:14" x14ac:dyDescent="0.25">
      <c r="B193" s="36"/>
      <c r="C193" s="9"/>
      <c r="D193" s="9"/>
      <c r="E193" s="36"/>
      <c r="F193" s="27"/>
      <c r="G193" s="36"/>
      <c r="H193" s="9"/>
      <c r="I193" s="9"/>
      <c r="J193" s="40"/>
      <c r="K193" s="40"/>
      <c r="L193" s="9"/>
      <c r="M193" s="9"/>
      <c r="N193" s="9"/>
    </row>
    <row r="194" spans="2:14" x14ac:dyDescent="0.25">
      <c r="B194" s="36"/>
      <c r="C194" s="9"/>
      <c r="D194" s="9"/>
      <c r="E194" s="36"/>
      <c r="F194" s="27"/>
      <c r="G194" s="36"/>
      <c r="H194" s="9"/>
      <c r="I194" s="9"/>
      <c r="J194" s="40"/>
      <c r="K194" s="40"/>
      <c r="L194" s="9"/>
      <c r="M194" s="9"/>
      <c r="N194" s="9"/>
    </row>
    <row r="195" spans="2:14" x14ac:dyDescent="0.25">
      <c r="B195" s="36"/>
      <c r="C195" s="9"/>
      <c r="D195" s="9"/>
      <c r="E195" s="36"/>
      <c r="F195" s="27"/>
      <c r="G195" s="36"/>
      <c r="H195" s="9"/>
      <c r="I195" s="9"/>
      <c r="J195" s="40"/>
      <c r="K195" s="40"/>
      <c r="L195" s="9"/>
      <c r="M195" s="9"/>
      <c r="N195" s="9"/>
    </row>
    <row r="196" spans="2:14" x14ac:dyDescent="0.25">
      <c r="B196" s="36"/>
      <c r="C196" s="9"/>
      <c r="D196" s="9"/>
      <c r="E196" s="36"/>
      <c r="F196" s="27"/>
      <c r="G196" s="36"/>
      <c r="H196" s="9"/>
      <c r="I196" s="9"/>
      <c r="J196" s="40"/>
      <c r="K196" s="40"/>
      <c r="L196" s="9"/>
      <c r="M196" s="9"/>
      <c r="N196" s="9"/>
    </row>
    <row r="197" spans="2:14" x14ac:dyDescent="0.25">
      <c r="B197" s="36"/>
      <c r="C197" s="9"/>
      <c r="D197" s="9"/>
      <c r="E197" s="36"/>
      <c r="F197" s="27"/>
      <c r="G197" s="36"/>
      <c r="H197" s="9"/>
      <c r="I197" s="9"/>
      <c r="J197" s="40"/>
      <c r="K197" s="40"/>
      <c r="L197" s="9"/>
      <c r="M197" s="9"/>
      <c r="N197" s="9"/>
    </row>
    <row r="198" spans="2:14" x14ac:dyDescent="0.25">
      <c r="B198" s="36"/>
      <c r="C198" s="9"/>
      <c r="D198" s="9"/>
      <c r="E198" s="36"/>
      <c r="F198" s="27"/>
      <c r="G198" s="36"/>
      <c r="H198" s="9"/>
      <c r="I198" s="9"/>
      <c r="J198" s="40"/>
      <c r="K198" s="40"/>
      <c r="L198" s="9"/>
      <c r="M198" s="9"/>
      <c r="N198" s="9"/>
    </row>
    <row r="199" spans="2:14" x14ac:dyDescent="0.25">
      <c r="B199" s="36"/>
      <c r="C199" s="9"/>
      <c r="D199" s="9"/>
      <c r="E199" s="36"/>
      <c r="F199" s="27"/>
      <c r="G199" s="36"/>
      <c r="H199" s="9"/>
      <c r="I199" s="9"/>
      <c r="J199" s="40"/>
      <c r="K199" s="40"/>
      <c r="L199" s="9"/>
      <c r="M199" s="9"/>
      <c r="N199" s="9"/>
    </row>
    <row r="200" spans="2:14" x14ac:dyDescent="0.25">
      <c r="B200" s="36"/>
      <c r="C200" s="9"/>
      <c r="D200" s="9"/>
      <c r="E200" s="36"/>
      <c r="F200" s="27"/>
      <c r="G200" s="36"/>
      <c r="H200" s="9"/>
      <c r="I200" s="9"/>
      <c r="J200" s="40"/>
      <c r="K200" s="40"/>
      <c r="L200" s="9"/>
      <c r="M200" s="9"/>
      <c r="N200" s="9"/>
    </row>
    <row r="201" spans="2:14" x14ac:dyDescent="0.25">
      <c r="B201" s="36"/>
      <c r="C201" s="9"/>
      <c r="D201" s="9"/>
      <c r="E201" s="36"/>
      <c r="F201" s="27"/>
      <c r="G201" s="36"/>
      <c r="H201" s="9"/>
      <c r="I201" s="9"/>
      <c r="J201" s="40"/>
      <c r="K201" s="40"/>
      <c r="L201" s="9"/>
      <c r="M201" s="9"/>
      <c r="N201" s="9"/>
    </row>
    <row r="202" spans="2:14" x14ac:dyDescent="0.25">
      <c r="B202" s="36"/>
      <c r="C202" s="9"/>
      <c r="D202" s="9"/>
      <c r="E202" s="36"/>
      <c r="F202" s="27"/>
      <c r="G202" s="36"/>
      <c r="H202" s="9"/>
      <c r="I202" s="9"/>
      <c r="J202" s="40"/>
      <c r="K202" s="40"/>
      <c r="L202" s="9"/>
      <c r="M202" s="9"/>
      <c r="N202" s="9"/>
    </row>
    <row r="203" spans="2:14" x14ac:dyDescent="0.25">
      <c r="B203" s="36"/>
      <c r="C203" s="9"/>
      <c r="D203" s="9"/>
      <c r="E203" s="36"/>
      <c r="F203" s="27"/>
      <c r="G203" s="36"/>
      <c r="H203" s="9"/>
      <c r="I203" s="9"/>
      <c r="J203" s="40"/>
      <c r="K203" s="40"/>
      <c r="L203" s="9"/>
      <c r="M203" s="9"/>
      <c r="N203" s="9"/>
    </row>
    <row r="204" spans="2:14" x14ac:dyDescent="0.25">
      <c r="B204" s="36"/>
      <c r="C204" s="9"/>
      <c r="D204" s="9"/>
      <c r="E204" s="36"/>
      <c r="F204" s="27"/>
      <c r="G204" s="36"/>
      <c r="H204" s="9"/>
      <c r="I204" s="9"/>
      <c r="J204" s="40"/>
      <c r="K204" s="40"/>
      <c r="L204" s="9"/>
      <c r="M204" s="9"/>
      <c r="N204" s="9"/>
    </row>
    <row r="205" spans="2:14" x14ac:dyDescent="0.25">
      <c r="B205" s="36"/>
      <c r="C205" s="9"/>
      <c r="D205" s="9"/>
      <c r="E205" s="36"/>
      <c r="F205" s="27"/>
      <c r="G205" s="36"/>
      <c r="H205" s="9"/>
      <c r="I205" s="9"/>
      <c r="J205" s="40"/>
      <c r="K205" s="40"/>
      <c r="L205" s="9"/>
      <c r="M205" s="9"/>
      <c r="N205" s="9"/>
    </row>
    <row r="206" spans="2:14" x14ac:dyDescent="0.25">
      <c r="B206" s="36"/>
      <c r="C206" s="9"/>
      <c r="D206" s="9"/>
      <c r="E206" s="36"/>
      <c r="F206" s="27"/>
      <c r="G206" s="36"/>
      <c r="H206" s="9"/>
      <c r="I206" s="9"/>
      <c r="J206" s="40"/>
      <c r="K206" s="40"/>
      <c r="L206" s="9"/>
      <c r="M206" s="9"/>
      <c r="N206" s="9"/>
    </row>
    <row r="207" spans="2:14" x14ac:dyDescent="0.25">
      <c r="B207" s="36"/>
      <c r="C207" s="9"/>
      <c r="D207" s="9"/>
      <c r="E207" s="36"/>
      <c r="F207" s="27"/>
      <c r="G207" s="36"/>
      <c r="H207" s="9"/>
      <c r="I207" s="9"/>
      <c r="J207" s="40"/>
      <c r="K207" s="40"/>
      <c r="L207" s="9"/>
      <c r="M207" s="9"/>
      <c r="N207" s="9"/>
    </row>
    <row r="208" spans="2:14" x14ac:dyDescent="0.25">
      <c r="B208" s="36"/>
      <c r="C208" s="9"/>
      <c r="D208" s="9"/>
      <c r="E208" s="36"/>
      <c r="F208" s="27"/>
      <c r="G208" s="36"/>
      <c r="H208" s="9"/>
      <c r="I208" s="9"/>
      <c r="J208" s="40"/>
      <c r="K208" s="40"/>
      <c r="L208" s="9"/>
      <c r="M208" s="9"/>
      <c r="N208" s="9"/>
    </row>
    <row r="209" spans="2:14" x14ac:dyDescent="0.25">
      <c r="B209" s="36"/>
      <c r="C209" s="9"/>
      <c r="D209" s="9"/>
      <c r="E209" s="36"/>
      <c r="F209" s="27"/>
      <c r="G209" s="36"/>
      <c r="H209" s="9"/>
      <c r="I209" s="9"/>
      <c r="J209" s="40"/>
      <c r="K209" s="40"/>
      <c r="L209" s="9"/>
      <c r="M209" s="9"/>
      <c r="N209" s="9"/>
    </row>
    <row r="210" spans="2:14" x14ac:dyDescent="0.25">
      <c r="B210" s="36"/>
      <c r="C210" s="9"/>
      <c r="D210" s="9"/>
      <c r="E210" s="36"/>
      <c r="F210" s="27"/>
      <c r="G210" s="36"/>
      <c r="H210" s="9"/>
      <c r="I210" s="9"/>
      <c r="J210" s="40"/>
      <c r="K210" s="40"/>
      <c r="L210" s="9"/>
      <c r="M210" s="9"/>
      <c r="N210" s="9"/>
    </row>
    <row r="211" spans="2:14" x14ac:dyDescent="0.25">
      <c r="B211" s="36"/>
      <c r="C211" s="9"/>
      <c r="D211" s="9"/>
      <c r="E211" s="36"/>
      <c r="F211" s="27"/>
      <c r="G211" s="36"/>
      <c r="H211" s="9"/>
      <c r="I211" s="9"/>
      <c r="J211" s="40"/>
      <c r="K211" s="40"/>
      <c r="L211" s="9"/>
      <c r="M211" s="9"/>
      <c r="N211" s="9"/>
    </row>
    <row r="212" spans="2:14" x14ac:dyDescent="0.25">
      <c r="B212" s="36"/>
      <c r="C212" s="9"/>
      <c r="D212" s="9"/>
      <c r="E212" s="36"/>
      <c r="F212" s="27"/>
      <c r="G212" s="36"/>
      <c r="H212" s="9"/>
      <c r="I212" s="9"/>
      <c r="J212" s="40"/>
      <c r="K212" s="40"/>
      <c r="L212" s="9"/>
      <c r="M212" s="9"/>
      <c r="N212" s="9"/>
    </row>
    <row r="213" spans="2:14" x14ac:dyDescent="0.25">
      <c r="B213" s="36"/>
      <c r="C213" s="9"/>
      <c r="D213" s="9"/>
      <c r="E213" s="36"/>
      <c r="F213" s="27"/>
      <c r="G213" s="36"/>
      <c r="H213" s="9"/>
      <c r="I213" s="9"/>
      <c r="J213" s="40"/>
      <c r="K213" s="40"/>
      <c r="L213" s="9"/>
      <c r="M213" s="9"/>
      <c r="N213" s="9"/>
    </row>
    <row r="214" spans="2:14" x14ac:dyDescent="0.25">
      <c r="B214" s="36"/>
      <c r="C214" s="9"/>
      <c r="D214" s="9"/>
      <c r="E214" s="36"/>
      <c r="F214" s="27"/>
      <c r="G214" s="36"/>
      <c r="H214" s="9"/>
      <c r="I214" s="9"/>
      <c r="J214" s="40"/>
      <c r="K214" s="40"/>
      <c r="L214" s="9"/>
      <c r="M214" s="9"/>
      <c r="N214" s="9"/>
    </row>
    <row r="215" spans="2:14" x14ac:dyDescent="0.25">
      <c r="B215" s="36"/>
      <c r="C215" s="9"/>
      <c r="D215" s="9"/>
      <c r="E215" s="36"/>
      <c r="F215" s="27"/>
      <c r="G215" s="36"/>
      <c r="H215" s="9"/>
      <c r="I215" s="9"/>
      <c r="J215" s="40"/>
      <c r="K215" s="40"/>
      <c r="L215" s="9"/>
      <c r="M215" s="9"/>
      <c r="N215" s="9"/>
    </row>
    <row r="216" spans="2:14" x14ac:dyDescent="0.25">
      <c r="B216" s="36"/>
      <c r="C216" s="9"/>
      <c r="D216" s="9"/>
      <c r="E216" s="36"/>
      <c r="F216" s="27"/>
      <c r="G216" s="36"/>
      <c r="H216" s="9"/>
      <c r="I216" s="9"/>
      <c r="J216" s="40"/>
      <c r="K216" s="40"/>
      <c r="L216" s="9"/>
      <c r="M216" s="9"/>
      <c r="N216" s="9"/>
    </row>
    <row r="217" spans="2:14" x14ac:dyDescent="0.25">
      <c r="B217" s="36"/>
      <c r="C217" s="9"/>
      <c r="D217" s="9"/>
      <c r="E217" s="36"/>
      <c r="F217" s="27"/>
      <c r="G217" s="36"/>
      <c r="H217" s="9"/>
      <c r="I217" s="9"/>
      <c r="J217" s="40"/>
      <c r="K217" s="40"/>
      <c r="L217" s="9"/>
      <c r="M217" s="9"/>
      <c r="N217" s="9"/>
    </row>
    <row r="218" spans="2:14" x14ac:dyDescent="0.25">
      <c r="B218" s="36"/>
      <c r="C218" s="9"/>
      <c r="D218" s="9"/>
      <c r="E218" s="36"/>
      <c r="F218" s="27"/>
      <c r="G218" s="36"/>
      <c r="H218" s="9"/>
      <c r="I218" s="9"/>
      <c r="J218" s="40"/>
      <c r="K218" s="40"/>
      <c r="L218" s="9"/>
      <c r="M218" s="9"/>
      <c r="N218" s="9"/>
    </row>
    <row r="219" spans="2:14" x14ac:dyDescent="0.25">
      <c r="B219" s="36"/>
      <c r="C219" s="9"/>
      <c r="D219" s="9"/>
      <c r="E219" s="36"/>
      <c r="F219" s="27"/>
      <c r="G219" s="36"/>
      <c r="H219" s="9"/>
      <c r="I219" s="9"/>
      <c r="J219" s="40"/>
      <c r="K219" s="40"/>
      <c r="L219" s="9"/>
      <c r="M219" s="9"/>
      <c r="N219" s="9"/>
    </row>
    <row r="220" spans="2:14" x14ac:dyDescent="0.25">
      <c r="B220" s="36"/>
      <c r="C220" s="9"/>
      <c r="D220" s="9"/>
      <c r="E220" s="36"/>
      <c r="F220" s="27"/>
      <c r="G220" s="36"/>
      <c r="H220" s="9"/>
      <c r="I220" s="9"/>
      <c r="J220" s="40"/>
      <c r="K220" s="40"/>
      <c r="L220" s="9"/>
      <c r="M220" s="9"/>
      <c r="N220" s="9"/>
    </row>
    <row r="221" spans="2:14" x14ac:dyDescent="0.25">
      <c r="B221" s="36"/>
      <c r="C221" s="9"/>
      <c r="D221" s="9"/>
      <c r="E221" s="36"/>
      <c r="F221" s="27"/>
      <c r="G221" s="36"/>
      <c r="H221" s="9"/>
      <c r="I221" s="9"/>
      <c r="J221" s="40"/>
      <c r="K221" s="40"/>
      <c r="L221" s="9"/>
      <c r="M221" s="9"/>
      <c r="N221" s="9"/>
    </row>
    <row r="222" spans="2:14" x14ac:dyDescent="0.25">
      <c r="B222" s="36"/>
      <c r="C222" s="9"/>
      <c r="D222" s="9"/>
      <c r="E222" s="36"/>
      <c r="F222" s="27"/>
      <c r="G222" s="36"/>
      <c r="H222" s="9"/>
      <c r="I222" s="9"/>
      <c r="J222" s="40"/>
      <c r="K222" s="40"/>
      <c r="L222" s="9"/>
      <c r="M222" s="9"/>
      <c r="N222" s="9"/>
    </row>
    <row r="223" spans="2:14" x14ac:dyDescent="0.25">
      <c r="B223" s="36"/>
      <c r="C223" s="9"/>
      <c r="D223" s="9"/>
      <c r="E223" s="36"/>
      <c r="F223" s="27"/>
      <c r="G223" s="36"/>
      <c r="H223" s="9"/>
      <c r="I223" s="9"/>
      <c r="J223" s="40"/>
      <c r="K223" s="40"/>
      <c r="L223" s="9"/>
      <c r="M223" s="9"/>
      <c r="N223" s="9"/>
    </row>
    <row r="224" spans="2:14" x14ac:dyDescent="0.25">
      <c r="B224" s="36"/>
      <c r="C224" s="9"/>
      <c r="D224" s="9"/>
      <c r="E224" s="36"/>
      <c r="F224" s="27"/>
      <c r="G224" s="36"/>
      <c r="H224" s="9"/>
      <c r="I224" s="9"/>
      <c r="J224" s="40"/>
      <c r="K224" s="40"/>
      <c r="L224" s="9"/>
      <c r="M224" s="9"/>
      <c r="N224" s="9"/>
    </row>
    <row r="225" spans="2:14" x14ac:dyDescent="0.25">
      <c r="B225" s="36"/>
      <c r="C225" s="9"/>
      <c r="D225" s="9"/>
      <c r="E225" s="36"/>
      <c r="F225" s="27"/>
      <c r="G225" s="36"/>
      <c r="H225" s="9"/>
      <c r="I225" s="9"/>
      <c r="J225" s="40"/>
      <c r="K225" s="40"/>
      <c r="L225" s="9"/>
      <c r="M225" s="9"/>
      <c r="N225" s="9"/>
    </row>
    <row r="226" spans="2:14" x14ac:dyDescent="0.25">
      <c r="B226" s="36"/>
      <c r="C226" s="9"/>
      <c r="D226" s="9"/>
      <c r="E226" s="36"/>
      <c r="F226" s="27"/>
      <c r="G226" s="36"/>
      <c r="H226" s="9"/>
      <c r="I226" s="9"/>
      <c r="J226" s="40"/>
      <c r="K226" s="40"/>
      <c r="L226" s="9"/>
      <c r="M226" s="9"/>
      <c r="N226" s="9"/>
    </row>
    <row r="227" spans="2:14" x14ac:dyDescent="0.25">
      <c r="B227" s="36"/>
      <c r="C227" s="9"/>
      <c r="D227" s="9"/>
      <c r="E227" s="36"/>
      <c r="F227" s="27"/>
      <c r="G227" s="36"/>
      <c r="H227" s="9"/>
      <c r="I227" s="9"/>
      <c r="J227" s="40"/>
      <c r="K227" s="40"/>
      <c r="L227" s="9"/>
      <c r="M227" s="9"/>
      <c r="N227" s="9"/>
    </row>
    <row r="228" spans="2:14" x14ac:dyDescent="0.25">
      <c r="B228" s="36"/>
      <c r="C228" s="9"/>
      <c r="D228" s="9"/>
      <c r="E228" s="36"/>
      <c r="F228" s="27"/>
      <c r="G228" s="36"/>
      <c r="H228" s="9"/>
      <c r="I228" s="9"/>
      <c r="J228" s="40"/>
      <c r="K228" s="40"/>
      <c r="L228" s="9"/>
      <c r="M228" s="9"/>
      <c r="N228" s="9"/>
    </row>
    <row r="229" spans="2:14" x14ac:dyDescent="0.25">
      <c r="B229" s="36"/>
      <c r="C229" s="9"/>
      <c r="D229" s="9"/>
      <c r="E229" s="36"/>
      <c r="F229" s="27"/>
      <c r="G229" s="36"/>
      <c r="H229" s="9"/>
      <c r="I229" s="9"/>
      <c r="J229" s="40"/>
      <c r="K229" s="40"/>
      <c r="L229" s="9"/>
      <c r="M229" s="9"/>
      <c r="N229" s="9"/>
    </row>
    <row r="230" spans="2:14" x14ac:dyDescent="0.25">
      <c r="B230" s="36"/>
      <c r="C230" s="9"/>
      <c r="D230" s="9"/>
      <c r="E230" s="36"/>
      <c r="F230" s="27"/>
      <c r="G230" s="36"/>
      <c r="H230" s="9"/>
      <c r="I230" s="9"/>
      <c r="J230" s="40"/>
      <c r="K230" s="40"/>
      <c r="L230" s="9"/>
      <c r="M230" s="9"/>
      <c r="N230" s="9"/>
    </row>
    <row r="231" spans="2:14" x14ac:dyDescent="0.25">
      <c r="B231" s="36"/>
      <c r="C231" s="9"/>
      <c r="D231" s="9"/>
      <c r="E231" s="36"/>
      <c r="F231" s="27"/>
      <c r="G231" s="36"/>
      <c r="H231" s="9"/>
      <c r="I231" s="9"/>
      <c r="J231" s="40"/>
      <c r="K231" s="40"/>
      <c r="L231" s="9"/>
      <c r="M231" s="9"/>
      <c r="N231" s="9"/>
    </row>
    <row r="232" spans="2:14" x14ac:dyDescent="0.25">
      <c r="B232" s="36"/>
      <c r="C232" s="9"/>
      <c r="D232" s="9"/>
      <c r="E232" s="36"/>
      <c r="F232" s="27"/>
      <c r="G232" s="36"/>
      <c r="H232" s="9"/>
      <c r="I232" s="9"/>
      <c r="J232" s="40"/>
      <c r="K232" s="40"/>
      <c r="L232" s="9"/>
      <c r="M232" s="9"/>
      <c r="N232" s="9"/>
    </row>
    <row r="233" spans="2:14" x14ac:dyDescent="0.25">
      <c r="B233" s="36"/>
      <c r="C233" s="9"/>
      <c r="D233" s="9"/>
      <c r="E233" s="36"/>
      <c r="F233" s="27"/>
      <c r="G233" s="36"/>
      <c r="H233" s="9"/>
      <c r="I233" s="9"/>
      <c r="J233" s="40"/>
      <c r="K233" s="40"/>
      <c r="L233" s="9"/>
      <c r="M233" s="9"/>
      <c r="N233" s="9"/>
    </row>
    <row r="234" spans="2:14" x14ac:dyDescent="0.25">
      <c r="B234" s="36"/>
      <c r="C234" s="9"/>
      <c r="D234" s="9"/>
      <c r="E234" s="36"/>
      <c r="F234" s="27"/>
      <c r="G234" s="36"/>
      <c r="H234" s="9"/>
      <c r="I234" s="9"/>
      <c r="J234" s="40"/>
      <c r="K234" s="40"/>
      <c r="L234" s="9"/>
      <c r="M234" s="9"/>
      <c r="N234" s="9"/>
    </row>
    <row r="235" spans="2:14" x14ac:dyDescent="0.25">
      <c r="B235" s="36"/>
      <c r="C235" s="9"/>
      <c r="D235" s="9"/>
      <c r="E235" s="36"/>
      <c r="F235" s="27"/>
      <c r="G235" s="36"/>
      <c r="H235" s="9"/>
      <c r="I235" s="9"/>
      <c r="J235" s="40"/>
      <c r="K235" s="40"/>
      <c r="L235" s="9"/>
      <c r="M235" s="9"/>
      <c r="N235" s="9"/>
    </row>
    <row r="236" spans="2:14" x14ac:dyDescent="0.25">
      <c r="B236" s="36"/>
      <c r="C236" s="9"/>
      <c r="D236" s="9"/>
      <c r="E236" s="36"/>
      <c r="F236" s="27"/>
      <c r="G236" s="36"/>
      <c r="H236" s="9"/>
      <c r="I236" s="9"/>
      <c r="J236" s="40"/>
      <c r="K236" s="40"/>
      <c r="L236" s="9"/>
      <c r="M236" s="9"/>
      <c r="N236" s="9"/>
    </row>
    <row r="237" spans="2:14" x14ac:dyDescent="0.25">
      <c r="B237" s="36"/>
      <c r="C237" s="9"/>
      <c r="D237" s="9"/>
      <c r="E237" s="36"/>
      <c r="F237" s="27"/>
      <c r="G237" s="36"/>
      <c r="H237" s="9"/>
      <c r="I237" s="9"/>
      <c r="J237" s="40"/>
      <c r="K237" s="40"/>
      <c r="L237" s="9"/>
      <c r="M237" s="9"/>
      <c r="N237" s="9"/>
    </row>
    <row r="238" spans="2:14" x14ac:dyDescent="0.25">
      <c r="B238" s="36"/>
      <c r="C238" s="9"/>
      <c r="D238" s="9"/>
      <c r="E238" s="36"/>
      <c r="F238" s="27"/>
      <c r="G238" s="36"/>
      <c r="H238" s="9"/>
      <c r="I238" s="9"/>
      <c r="J238" s="40"/>
      <c r="K238" s="40"/>
      <c r="L238" s="9"/>
      <c r="M238" s="9"/>
      <c r="N238" s="9"/>
    </row>
    <row r="239" spans="2:14" x14ac:dyDescent="0.25">
      <c r="B239" s="36"/>
      <c r="C239" s="9"/>
      <c r="D239" s="9"/>
      <c r="E239" s="36"/>
      <c r="F239" s="27"/>
      <c r="G239" s="36"/>
      <c r="H239" s="9"/>
      <c r="I239" s="9"/>
      <c r="J239" s="40"/>
      <c r="K239" s="40"/>
      <c r="L239" s="9"/>
      <c r="M239" s="9"/>
      <c r="N239" s="9"/>
    </row>
    <row r="240" spans="2:14" x14ac:dyDescent="0.25">
      <c r="B240" s="36"/>
      <c r="C240" s="9"/>
      <c r="D240" s="9"/>
      <c r="E240" s="36"/>
      <c r="F240" s="27"/>
      <c r="G240" s="36"/>
      <c r="H240" s="9"/>
      <c r="I240" s="9"/>
      <c r="J240" s="40"/>
      <c r="K240" s="40"/>
      <c r="L240" s="9"/>
      <c r="M240" s="9"/>
      <c r="N240" s="9"/>
    </row>
    <row r="241" spans="2:14" x14ac:dyDescent="0.25">
      <c r="B241" s="36"/>
      <c r="C241" s="9"/>
      <c r="D241" s="9"/>
      <c r="E241" s="36"/>
      <c r="F241" s="27"/>
      <c r="G241" s="36"/>
      <c r="H241" s="9"/>
      <c r="I241" s="9"/>
      <c r="J241" s="40"/>
      <c r="K241" s="40"/>
      <c r="L241" s="9"/>
      <c r="M241" s="9"/>
      <c r="N241" s="9"/>
    </row>
    <row r="242" spans="2:14" x14ac:dyDescent="0.25">
      <c r="B242" s="36"/>
      <c r="C242" s="9"/>
      <c r="D242" s="9"/>
      <c r="E242" s="36"/>
      <c r="F242" s="27"/>
      <c r="G242" s="36"/>
      <c r="H242" s="9"/>
      <c r="I242" s="9"/>
      <c r="J242" s="40"/>
      <c r="K242" s="40"/>
      <c r="L242" s="9"/>
      <c r="M242" s="9"/>
      <c r="N242" s="9"/>
    </row>
    <row r="243" spans="2:14" x14ac:dyDescent="0.25">
      <c r="B243" s="36"/>
      <c r="C243" s="9"/>
      <c r="D243" s="9"/>
      <c r="E243" s="36"/>
      <c r="F243" s="27"/>
      <c r="G243" s="36"/>
      <c r="H243" s="9"/>
      <c r="I243" s="9"/>
      <c r="J243" s="40"/>
      <c r="K243" s="40"/>
      <c r="L243" s="9"/>
      <c r="M243" s="9"/>
      <c r="N243" s="9"/>
    </row>
    <row r="244" spans="2:14" x14ac:dyDescent="0.25">
      <c r="B244" s="36"/>
      <c r="C244" s="9"/>
      <c r="D244" s="9"/>
      <c r="E244" s="36"/>
      <c r="F244" s="27"/>
      <c r="G244" s="36"/>
      <c r="H244" s="9"/>
      <c r="I244" s="9"/>
      <c r="J244" s="40"/>
      <c r="K244" s="40"/>
      <c r="L244" s="9"/>
      <c r="M244" s="9"/>
      <c r="N244" s="9"/>
    </row>
    <row r="245" spans="2:14" x14ac:dyDescent="0.25">
      <c r="B245" s="36"/>
      <c r="C245" s="9"/>
      <c r="D245" s="9"/>
      <c r="E245" s="36"/>
      <c r="F245" s="27"/>
      <c r="G245" s="36"/>
      <c r="H245" s="9"/>
      <c r="I245" s="9"/>
      <c r="J245" s="40"/>
      <c r="K245" s="40"/>
      <c r="L245" s="9"/>
      <c r="M245" s="9"/>
      <c r="N245" s="9"/>
    </row>
    <row r="246" spans="2:14" x14ac:dyDescent="0.25">
      <c r="B246" s="36"/>
      <c r="C246" s="9"/>
      <c r="D246" s="9"/>
      <c r="E246" s="36"/>
      <c r="F246" s="27"/>
      <c r="G246" s="36"/>
      <c r="H246" s="9"/>
      <c r="I246" s="9"/>
      <c r="J246" s="40"/>
      <c r="K246" s="40"/>
      <c r="L246" s="9"/>
      <c r="M246" s="9"/>
      <c r="N246" s="9"/>
    </row>
    <row r="247" spans="2:14" x14ac:dyDescent="0.25">
      <c r="B247" s="36"/>
      <c r="C247" s="9"/>
      <c r="D247" s="9"/>
      <c r="E247" s="36"/>
      <c r="F247" s="27"/>
      <c r="G247" s="36"/>
      <c r="H247" s="9"/>
      <c r="I247" s="9"/>
      <c r="J247" s="40"/>
      <c r="K247" s="40"/>
      <c r="L247" s="9"/>
      <c r="M247" s="9"/>
      <c r="N247" s="9"/>
    </row>
    <row r="248" spans="2:14" x14ac:dyDescent="0.25">
      <c r="B248" s="36"/>
      <c r="C248" s="9"/>
      <c r="D248" s="9"/>
      <c r="E248" s="36"/>
      <c r="F248" s="27"/>
      <c r="G248" s="36"/>
      <c r="H248" s="9"/>
      <c r="I248" s="9"/>
      <c r="J248" s="40"/>
      <c r="K248" s="40"/>
      <c r="L248" s="9"/>
      <c r="M248" s="9"/>
      <c r="N248" s="9"/>
    </row>
    <row r="249" spans="2:14" x14ac:dyDescent="0.25">
      <c r="B249" s="36"/>
      <c r="C249" s="9"/>
      <c r="D249" s="9"/>
      <c r="E249" s="36"/>
      <c r="F249" s="27"/>
      <c r="G249" s="36"/>
      <c r="H249" s="9"/>
      <c r="I249" s="9"/>
      <c r="J249" s="40"/>
      <c r="K249" s="40"/>
      <c r="L249" s="9"/>
      <c r="M249" s="9"/>
      <c r="N249" s="9"/>
    </row>
    <row r="250" spans="2:14" x14ac:dyDescent="0.25">
      <c r="B250" s="36"/>
      <c r="C250" s="9"/>
      <c r="D250" s="9"/>
      <c r="E250" s="36"/>
      <c r="F250" s="27"/>
      <c r="G250" s="36"/>
      <c r="H250" s="9"/>
      <c r="I250" s="9"/>
      <c r="J250" s="40"/>
      <c r="K250" s="40"/>
      <c r="L250" s="9"/>
      <c r="M250" s="9"/>
      <c r="N250" s="9"/>
    </row>
    <row r="251" spans="2:14" x14ac:dyDescent="0.25">
      <c r="B251" s="36"/>
      <c r="C251" s="9"/>
      <c r="D251" s="9"/>
      <c r="E251" s="36"/>
      <c r="F251" s="27"/>
      <c r="G251" s="36"/>
      <c r="H251" s="9"/>
      <c r="I251" s="9"/>
      <c r="J251" s="40"/>
      <c r="K251" s="40"/>
      <c r="L251" s="9"/>
      <c r="M251" s="9"/>
      <c r="N251" s="9"/>
    </row>
    <row r="252" spans="2:14" x14ac:dyDescent="0.25">
      <c r="B252" s="36"/>
      <c r="C252" s="9"/>
      <c r="D252" s="9"/>
      <c r="E252" s="36"/>
      <c r="F252" s="27"/>
      <c r="G252" s="36"/>
      <c r="H252" s="9"/>
      <c r="I252" s="9"/>
      <c r="J252" s="40"/>
      <c r="K252" s="40"/>
      <c r="L252" s="9"/>
      <c r="M252" s="9"/>
      <c r="N252" s="9"/>
    </row>
    <row r="253" spans="2:14" x14ac:dyDescent="0.25">
      <c r="B253" s="36"/>
      <c r="C253" s="9"/>
      <c r="D253" s="9"/>
      <c r="E253" s="36"/>
      <c r="F253" s="27"/>
      <c r="G253" s="36"/>
      <c r="H253" s="9"/>
      <c r="I253" s="9"/>
      <c r="J253" s="40"/>
      <c r="K253" s="40"/>
      <c r="L253" s="9"/>
      <c r="M253" s="9"/>
      <c r="N253" s="9"/>
    </row>
    <row r="254" spans="2:14" x14ac:dyDescent="0.25">
      <c r="B254" s="36"/>
      <c r="C254" s="9"/>
      <c r="D254" s="9"/>
      <c r="E254" s="36"/>
      <c r="F254" s="27"/>
      <c r="G254" s="36"/>
      <c r="H254" s="9"/>
      <c r="I254" s="9"/>
      <c r="J254" s="40"/>
      <c r="K254" s="40"/>
      <c r="L254" s="9"/>
      <c r="M254" s="9"/>
      <c r="N254" s="9"/>
    </row>
    <row r="255" spans="2:14" x14ac:dyDescent="0.25">
      <c r="B255" s="36"/>
      <c r="C255" s="9"/>
      <c r="D255" s="9"/>
      <c r="E255" s="36"/>
      <c r="F255" s="27"/>
      <c r="G255" s="36"/>
      <c r="H255" s="9"/>
      <c r="I255" s="9"/>
      <c r="J255" s="40"/>
      <c r="K255" s="40"/>
      <c r="L255" s="9"/>
      <c r="M255" s="9"/>
      <c r="N255" s="9"/>
    </row>
    <row r="256" spans="2:14" x14ac:dyDescent="0.25">
      <c r="B256" s="36"/>
      <c r="C256" s="9"/>
      <c r="D256" s="9"/>
      <c r="E256" s="36"/>
      <c r="F256" s="27"/>
      <c r="G256" s="36"/>
      <c r="H256" s="9"/>
      <c r="I256" s="9"/>
      <c r="J256" s="40"/>
      <c r="K256" s="40"/>
      <c r="L256" s="9"/>
      <c r="M256" s="9"/>
      <c r="N256" s="9"/>
    </row>
    <row r="257" spans="2:14" x14ac:dyDescent="0.25">
      <c r="B257" s="36"/>
      <c r="C257" s="9"/>
      <c r="D257" s="9"/>
      <c r="E257" s="36"/>
      <c r="F257" s="27"/>
      <c r="G257" s="36"/>
      <c r="H257" s="9"/>
      <c r="I257" s="9"/>
      <c r="J257" s="40"/>
      <c r="K257" s="40"/>
      <c r="L257" s="9"/>
      <c r="M257" s="9"/>
      <c r="N257" s="9"/>
    </row>
    <row r="258" spans="2:14" x14ac:dyDescent="0.25">
      <c r="B258" s="36"/>
      <c r="C258" s="9"/>
      <c r="D258" s="9"/>
      <c r="E258" s="36"/>
      <c r="F258" s="27"/>
      <c r="G258" s="36"/>
      <c r="H258" s="9"/>
      <c r="I258" s="9"/>
      <c r="J258" s="40"/>
      <c r="K258" s="40"/>
      <c r="L258" s="9"/>
      <c r="M258" s="9"/>
      <c r="N258" s="9"/>
    </row>
    <row r="259" spans="2:14" x14ac:dyDescent="0.25">
      <c r="B259" s="36"/>
      <c r="C259" s="9"/>
      <c r="D259" s="9"/>
      <c r="E259" s="36"/>
      <c r="F259" s="27"/>
      <c r="G259" s="36"/>
      <c r="H259" s="9"/>
      <c r="I259" s="9"/>
      <c r="J259" s="40"/>
      <c r="K259" s="40"/>
      <c r="L259" s="9"/>
      <c r="M259" s="9"/>
      <c r="N259" s="9"/>
    </row>
    <row r="260" spans="2:14" x14ac:dyDescent="0.25">
      <c r="B260" s="36"/>
      <c r="C260" s="9"/>
      <c r="D260" s="9"/>
      <c r="E260" s="36"/>
      <c r="F260" s="27"/>
      <c r="G260" s="36"/>
      <c r="H260" s="9"/>
      <c r="I260" s="9"/>
      <c r="J260" s="40"/>
      <c r="K260" s="40"/>
      <c r="L260" s="9"/>
      <c r="M260" s="9"/>
      <c r="N260" s="9"/>
    </row>
    <row r="261" spans="2:14" x14ac:dyDescent="0.25">
      <c r="B261" s="36"/>
      <c r="C261" s="9"/>
      <c r="D261" s="9"/>
      <c r="E261" s="36"/>
      <c r="F261" s="27"/>
      <c r="G261" s="36"/>
      <c r="H261" s="9"/>
      <c r="I261" s="9"/>
      <c r="J261" s="40"/>
      <c r="K261" s="40"/>
      <c r="L261" s="9"/>
      <c r="M261" s="9"/>
      <c r="N261" s="9"/>
    </row>
    <row r="262" spans="2:14" x14ac:dyDescent="0.25">
      <c r="B262" s="36"/>
      <c r="C262" s="9"/>
      <c r="D262" s="9"/>
      <c r="E262" s="36"/>
      <c r="F262" s="27"/>
      <c r="G262" s="36"/>
      <c r="H262" s="9"/>
      <c r="I262" s="9"/>
      <c r="J262" s="40"/>
      <c r="K262" s="40"/>
      <c r="L262" s="9"/>
      <c r="M262" s="9"/>
      <c r="N262" s="9"/>
    </row>
    <row r="263" spans="2:14" x14ac:dyDescent="0.25">
      <c r="B263" s="36"/>
      <c r="C263" s="9"/>
      <c r="D263" s="9"/>
      <c r="E263" s="36"/>
      <c r="F263" s="27"/>
      <c r="G263" s="36"/>
      <c r="H263" s="9"/>
      <c r="I263" s="9"/>
      <c r="J263" s="40"/>
      <c r="K263" s="40"/>
      <c r="L263" s="9"/>
      <c r="M263" s="9"/>
      <c r="N263" s="9"/>
    </row>
    <row r="264" spans="2:14" x14ac:dyDescent="0.25">
      <c r="B264" s="36"/>
      <c r="C264" s="9"/>
      <c r="D264" s="9"/>
      <c r="E264" s="36"/>
      <c r="F264" s="27"/>
      <c r="G264" s="36"/>
      <c r="H264" s="9"/>
      <c r="I264" s="9"/>
      <c r="J264" s="40"/>
      <c r="K264" s="40"/>
      <c r="L264" s="9"/>
      <c r="M264" s="9"/>
      <c r="N264" s="9"/>
    </row>
    <row r="265" spans="2:14" x14ac:dyDescent="0.25">
      <c r="B265" s="36"/>
      <c r="C265" s="9"/>
      <c r="D265" s="9"/>
      <c r="E265" s="36"/>
      <c r="F265" s="27"/>
      <c r="G265" s="36"/>
      <c r="H265" s="9"/>
      <c r="I265" s="9"/>
      <c r="J265" s="40"/>
      <c r="K265" s="40"/>
      <c r="L265" s="9"/>
      <c r="M265" s="9"/>
      <c r="N265" s="9"/>
    </row>
    <row r="266" spans="2:14" x14ac:dyDescent="0.25">
      <c r="B266" s="36"/>
      <c r="C266" s="9"/>
      <c r="D266" s="9"/>
      <c r="E266" s="36"/>
      <c r="F266" s="27"/>
      <c r="G266" s="36"/>
      <c r="H266" s="9"/>
      <c r="I266" s="9"/>
      <c r="J266" s="40"/>
      <c r="K266" s="40"/>
      <c r="L266" s="9"/>
      <c r="M266" s="9"/>
      <c r="N266" s="9"/>
    </row>
    <row r="267" spans="2:14" x14ac:dyDescent="0.25">
      <c r="B267" s="36"/>
      <c r="C267" s="9"/>
      <c r="D267" s="9"/>
      <c r="E267" s="36"/>
      <c r="F267" s="27"/>
      <c r="G267" s="36"/>
      <c r="H267" s="9"/>
      <c r="I267" s="9"/>
      <c r="J267" s="40"/>
      <c r="K267" s="40"/>
      <c r="L267" s="9"/>
      <c r="M267" s="9"/>
      <c r="N267" s="9"/>
    </row>
    <row r="268" spans="2:14" x14ac:dyDescent="0.25">
      <c r="B268" s="36"/>
      <c r="C268" s="9"/>
      <c r="D268" s="9"/>
      <c r="E268" s="36"/>
      <c r="F268" s="27"/>
      <c r="G268" s="36"/>
      <c r="H268" s="9"/>
      <c r="I268" s="9"/>
      <c r="J268" s="40"/>
      <c r="K268" s="40"/>
      <c r="L268" s="9"/>
      <c r="M268" s="9"/>
      <c r="N268" s="9"/>
    </row>
    <row r="269" spans="2:14" x14ac:dyDescent="0.25">
      <c r="B269" s="36"/>
      <c r="C269" s="9"/>
      <c r="D269" s="9"/>
      <c r="E269" s="36"/>
      <c r="F269" s="27"/>
      <c r="G269" s="36"/>
      <c r="H269" s="9"/>
      <c r="I269" s="9"/>
      <c r="J269" s="40"/>
      <c r="K269" s="40"/>
      <c r="L269" s="9"/>
      <c r="M269" s="9"/>
      <c r="N269" s="9"/>
    </row>
    <row r="270" spans="2:14" x14ac:dyDescent="0.25">
      <c r="B270" s="36"/>
      <c r="C270" s="9"/>
      <c r="D270" s="9"/>
      <c r="E270" s="36"/>
      <c r="F270" s="27"/>
      <c r="G270" s="36"/>
      <c r="H270" s="9"/>
      <c r="I270" s="9"/>
      <c r="J270" s="40"/>
      <c r="K270" s="40"/>
      <c r="L270" s="9"/>
      <c r="M270" s="9"/>
      <c r="N270" s="9"/>
    </row>
    <row r="271" spans="2:14" x14ac:dyDescent="0.25">
      <c r="B271" s="36"/>
      <c r="C271" s="9"/>
      <c r="D271" s="9"/>
      <c r="E271" s="36"/>
      <c r="F271" s="27"/>
      <c r="G271" s="36"/>
      <c r="H271" s="9"/>
      <c r="I271" s="9"/>
      <c r="J271" s="40"/>
      <c r="K271" s="40"/>
      <c r="L271" s="9"/>
      <c r="M271" s="9"/>
      <c r="N271" s="9"/>
    </row>
    <row r="272" spans="2:14" x14ac:dyDescent="0.25">
      <c r="B272" s="36"/>
      <c r="C272" s="9"/>
      <c r="D272" s="9"/>
      <c r="E272" s="36"/>
      <c r="F272" s="27"/>
      <c r="G272" s="36"/>
      <c r="H272" s="9"/>
      <c r="I272" s="9"/>
      <c r="J272" s="40"/>
      <c r="K272" s="40"/>
      <c r="L272" s="9"/>
      <c r="M272" s="9"/>
      <c r="N272" s="9"/>
    </row>
    <row r="273" spans="2:14" x14ac:dyDescent="0.25">
      <c r="B273" s="36"/>
      <c r="C273" s="9"/>
      <c r="D273" s="9"/>
      <c r="E273" s="36"/>
      <c r="F273" s="27"/>
      <c r="G273" s="36"/>
      <c r="H273" s="9"/>
      <c r="I273" s="9"/>
      <c r="J273" s="40"/>
      <c r="K273" s="40"/>
      <c r="L273" s="9"/>
      <c r="M273" s="9"/>
      <c r="N273" s="9"/>
    </row>
    <row r="274" spans="2:14" x14ac:dyDescent="0.25">
      <c r="B274" s="36"/>
      <c r="C274" s="9"/>
      <c r="D274" s="9"/>
      <c r="E274" s="36"/>
      <c r="F274" s="27"/>
      <c r="G274" s="36"/>
      <c r="H274" s="9"/>
      <c r="I274" s="9"/>
      <c r="J274" s="40"/>
      <c r="K274" s="40"/>
      <c r="L274" s="9"/>
      <c r="M274" s="9"/>
      <c r="N274" s="9"/>
    </row>
    <row r="275" spans="2:14" x14ac:dyDescent="0.25">
      <c r="B275" s="36"/>
      <c r="C275" s="9"/>
      <c r="D275" s="9"/>
      <c r="E275" s="36"/>
      <c r="F275" s="27"/>
      <c r="G275" s="36"/>
      <c r="H275" s="9"/>
      <c r="I275" s="9"/>
      <c r="J275" s="40"/>
      <c r="K275" s="40"/>
      <c r="L275" s="9"/>
      <c r="M275" s="9"/>
      <c r="N275" s="9"/>
    </row>
    <row r="276" spans="2:14" x14ac:dyDescent="0.25">
      <c r="B276" s="36"/>
      <c r="C276" s="9"/>
      <c r="D276" s="9"/>
      <c r="E276" s="36"/>
      <c r="F276" s="27"/>
      <c r="G276" s="36"/>
      <c r="H276" s="9"/>
      <c r="I276" s="9"/>
      <c r="J276" s="40"/>
      <c r="K276" s="40"/>
      <c r="L276" s="9"/>
      <c r="M276" s="9"/>
      <c r="N276" s="9"/>
    </row>
    <row r="277" spans="2:14" x14ac:dyDescent="0.25">
      <c r="B277" s="36"/>
      <c r="C277" s="9"/>
      <c r="D277" s="9"/>
      <c r="E277" s="36"/>
      <c r="F277" s="27"/>
      <c r="G277" s="36"/>
      <c r="H277" s="9"/>
      <c r="I277" s="9"/>
      <c r="J277" s="40"/>
      <c r="K277" s="40"/>
      <c r="L277" s="9"/>
      <c r="M277" s="9"/>
      <c r="N277" s="9"/>
    </row>
    <row r="278" spans="2:14" x14ac:dyDescent="0.25">
      <c r="B278" s="36"/>
      <c r="C278" s="9"/>
      <c r="D278" s="9"/>
      <c r="E278" s="36"/>
      <c r="F278" s="27"/>
      <c r="G278" s="36"/>
      <c r="H278" s="9"/>
      <c r="I278" s="9"/>
      <c r="J278" s="40"/>
      <c r="K278" s="40"/>
      <c r="L278" s="9"/>
      <c r="M278" s="9"/>
      <c r="N278" s="9"/>
    </row>
    <row r="279" spans="2:14" x14ac:dyDescent="0.25">
      <c r="B279" s="36"/>
      <c r="C279" s="9"/>
      <c r="D279" s="9"/>
      <c r="E279" s="36"/>
      <c r="F279" s="27"/>
      <c r="G279" s="36"/>
      <c r="H279" s="9"/>
      <c r="I279" s="9"/>
      <c r="J279" s="40"/>
      <c r="K279" s="40"/>
      <c r="L279" s="9"/>
      <c r="M279" s="9"/>
      <c r="N279" s="9"/>
    </row>
    <row r="280" spans="2:14" x14ac:dyDescent="0.25">
      <c r="B280" s="36"/>
      <c r="C280" s="9"/>
      <c r="D280" s="9"/>
      <c r="E280" s="36"/>
      <c r="F280" s="27"/>
      <c r="G280" s="36"/>
      <c r="H280" s="9"/>
      <c r="I280" s="9"/>
      <c r="J280" s="40"/>
      <c r="K280" s="40"/>
      <c r="L280" s="9"/>
      <c r="M280" s="9"/>
      <c r="N280" s="9"/>
    </row>
    <row r="281" spans="2:14" x14ac:dyDescent="0.25">
      <c r="B281" s="36"/>
      <c r="C281" s="9"/>
      <c r="D281" s="9"/>
      <c r="E281" s="36"/>
      <c r="F281" s="27"/>
      <c r="G281" s="36"/>
      <c r="H281" s="9"/>
      <c r="I281" s="9"/>
      <c r="J281" s="40"/>
      <c r="K281" s="40"/>
      <c r="L281" s="9"/>
      <c r="M281" s="9"/>
      <c r="N281" s="9"/>
    </row>
    <row r="282" spans="2:14" x14ac:dyDescent="0.25">
      <c r="B282" s="36"/>
      <c r="C282" s="9"/>
      <c r="D282" s="9"/>
      <c r="E282" s="36"/>
      <c r="F282" s="27"/>
      <c r="G282" s="36"/>
      <c r="H282" s="9"/>
      <c r="I282" s="9"/>
      <c r="J282" s="40"/>
      <c r="K282" s="40"/>
      <c r="L282" s="9"/>
      <c r="M282" s="9"/>
      <c r="N282" s="9"/>
    </row>
    <row r="283" spans="2:14" x14ac:dyDescent="0.25">
      <c r="B283" s="36"/>
      <c r="C283" s="9"/>
      <c r="D283" s="9"/>
      <c r="E283" s="36"/>
      <c r="F283" s="27"/>
      <c r="G283" s="36"/>
      <c r="H283" s="9"/>
      <c r="I283" s="9"/>
      <c r="J283" s="40"/>
      <c r="K283" s="40"/>
      <c r="L283" s="9"/>
      <c r="M283" s="9"/>
      <c r="N283" s="9"/>
    </row>
    <row r="284" spans="2:14" x14ac:dyDescent="0.25">
      <c r="B284" s="36"/>
      <c r="C284" s="9"/>
      <c r="D284" s="9"/>
      <c r="E284" s="36"/>
      <c r="F284" s="27"/>
      <c r="G284" s="36"/>
      <c r="H284" s="9"/>
      <c r="I284" s="9"/>
      <c r="J284" s="40"/>
      <c r="K284" s="40"/>
      <c r="L284" s="9"/>
      <c r="M284" s="9"/>
      <c r="N284" s="9"/>
    </row>
    <row r="285" spans="2:14" x14ac:dyDescent="0.25">
      <c r="B285" s="36"/>
      <c r="C285" s="9"/>
      <c r="D285" s="9"/>
      <c r="E285" s="36"/>
      <c r="F285" s="27"/>
      <c r="G285" s="36"/>
      <c r="H285" s="9"/>
      <c r="I285" s="9"/>
      <c r="J285" s="40"/>
      <c r="K285" s="40"/>
      <c r="L285" s="9"/>
      <c r="M285" s="9"/>
      <c r="N285" s="9"/>
    </row>
    <row r="286" spans="2:14" x14ac:dyDescent="0.25">
      <c r="B286" s="36"/>
      <c r="C286" s="9"/>
      <c r="D286" s="9"/>
      <c r="E286" s="36"/>
      <c r="F286" s="27"/>
      <c r="G286" s="36"/>
      <c r="H286" s="9"/>
      <c r="I286" s="9"/>
      <c r="J286" s="40"/>
      <c r="K286" s="40"/>
      <c r="L286" s="9"/>
      <c r="M286" s="9"/>
      <c r="N286" s="9"/>
    </row>
    <row r="287" spans="2:14" x14ac:dyDescent="0.25">
      <c r="B287" s="36"/>
      <c r="C287" s="9"/>
      <c r="D287" s="9"/>
      <c r="E287" s="36"/>
      <c r="F287" s="27"/>
      <c r="G287" s="36"/>
      <c r="H287" s="9"/>
      <c r="I287" s="9"/>
      <c r="J287" s="40"/>
      <c r="K287" s="40"/>
      <c r="L287" s="9"/>
      <c r="M287" s="9"/>
      <c r="N287" s="9"/>
    </row>
    <row r="288" spans="2:14" x14ac:dyDescent="0.25">
      <c r="B288" s="36"/>
      <c r="C288" s="9"/>
      <c r="D288" s="9"/>
      <c r="E288" s="36"/>
      <c r="F288" s="27"/>
      <c r="G288" s="36"/>
      <c r="H288" s="9"/>
      <c r="I288" s="9"/>
      <c r="J288" s="40"/>
      <c r="K288" s="40"/>
      <c r="L288" s="9"/>
      <c r="M288" s="9"/>
      <c r="N288" s="9"/>
    </row>
    <row r="289" spans="2:14" x14ac:dyDescent="0.25">
      <c r="B289" s="36"/>
      <c r="C289" s="9"/>
      <c r="D289" s="9"/>
      <c r="E289" s="36"/>
      <c r="F289" s="27"/>
      <c r="G289" s="36"/>
      <c r="H289" s="9"/>
      <c r="I289" s="9"/>
      <c r="J289" s="40"/>
      <c r="K289" s="40"/>
      <c r="L289" s="9"/>
      <c r="M289" s="9"/>
      <c r="N289" s="9"/>
    </row>
    <row r="290" spans="2:14" x14ac:dyDescent="0.25">
      <c r="B290" s="36"/>
      <c r="C290" s="9"/>
      <c r="D290" s="9"/>
      <c r="E290" s="36"/>
      <c r="F290" s="27"/>
      <c r="G290" s="36"/>
      <c r="H290" s="9"/>
      <c r="I290" s="9"/>
      <c r="J290" s="40"/>
      <c r="K290" s="40"/>
      <c r="L290" s="9"/>
      <c r="M290" s="9"/>
      <c r="N290" s="9"/>
    </row>
    <row r="291" spans="2:14" x14ac:dyDescent="0.25">
      <c r="B291" s="36"/>
      <c r="C291" s="9"/>
      <c r="D291" s="9"/>
      <c r="E291" s="36"/>
      <c r="F291" s="27"/>
      <c r="G291" s="36"/>
      <c r="H291" s="9"/>
      <c r="I291" s="9"/>
      <c r="J291" s="40"/>
      <c r="K291" s="40"/>
      <c r="L291" s="9"/>
      <c r="M291" s="9"/>
      <c r="N291" s="9"/>
    </row>
    <row r="292" spans="2:14" x14ac:dyDescent="0.25">
      <c r="B292" s="36"/>
      <c r="C292" s="9"/>
      <c r="D292" s="9"/>
      <c r="E292" s="36"/>
      <c r="F292" s="27"/>
      <c r="G292" s="36"/>
      <c r="H292" s="9"/>
      <c r="I292" s="9"/>
      <c r="J292" s="40"/>
      <c r="K292" s="40"/>
      <c r="L292" s="9"/>
      <c r="M292" s="9"/>
      <c r="N292" s="9"/>
    </row>
    <row r="293" spans="2:14" x14ac:dyDescent="0.25">
      <c r="B293" s="36"/>
      <c r="C293" s="9"/>
      <c r="D293" s="9"/>
      <c r="E293" s="36"/>
      <c r="F293" s="27"/>
      <c r="G293" s="36"/>
      <c r="H293" s="9"/>
      <c r="I293" s="9"/>
      <c r="J293" s="40"/>
      <c r="K293" s="40"/>
      <c r="L293" s="9"/>
      <c r="M293" s="9"/>
      <c r="N293" s="9"/>
    </row>
    <row r="294" spans="2:14" x14ac:dyDescent="0.25">
      <c r="B294" s="36"/>
      <c r="C294" s="9"/>
      <c r="D294" s="9"/>
      <c r="E294" s="36"/>
      <c r="F294" s="27"/>
      <c r="G294" s="36"/>
      <c r="H294" s="9"/>
      <c r="I294" s="9"/>
      <c r="J294" s="40"/>
      <c r="K294" s="40"/>
      <c r="L294" s="9"/>
      <c r="M294" s="9"/>
      <c r="N294" s="9"/>
    </row>
    <row r="295" spans="2:14" x14ac:dyDescent="0.25">
      <c r="B295" s="36"/>
      <c r="C295" s="9"/>
      <c r="D295" s="9"/>
      <c r="E295" s="36"/>
      <c r="F295" s="27"/>
      <c r="G295" s="36"/>
      <c r="H295" s="9"/>
      <c r="I295" s="9"/>
      <c r="J295" s="40"/>
      <c r="K295" s="40"/>
      <c r="L295" s="9"/>
      <c r="M295" s="9"/>
      <c r="N295" s="9"/>
    </row>
    <row r="296" spans="2:14" x14ac:dyDescent="0.25">
      <c r="B296" s="36"/>
      <c r="C296" s="9"/>
      <c r="D296" s="9"/>
      <c r="E296" s="36"/>
      <c r="F296" s="27"/>
      <c r="G296" s="36"/>
      <c r="H296" s="9"/>
      <c r="I296" s="9"/>
      <c r="J296" s="40"/>
      <c r="K296" s="40"/>
      <c r="L296" s="9"/>
      <c r="M296" s="9"/>
      <c r="N296" s="9"/>
    </row>
    <row r="297" spans="2:14" x14ac:dyDescent="0.25">
      <c r="B297" s="36"/>
      <c r="C297" s="9"/>
      <c r="D297" s="9"/>
      <c r="E297" s="36"/>
      <c r="F297" s="27"/>
      <c r="G297" s="36"/>
      <c r="H297" s="9"/>
      <c r="I297" s="9"/>
      <c r="J297" s="40"/>
      <c r="K297" s="40"/>
      <c r="L297" s="9"/>
      <c r="M297" s="9"/>
      <c r="N297" s="9"/>
    </row>
    <row r="298" spans="2:14" x14ac:dyDescent="0.25">
      <c r="B298" s="36"/>
      <c r="C298" s="9"/>
      <c r="D298" s="9"/>
      <c r="E298" s="36"/>
      <c r="F298" s="27"/>
      <c r="G298" s="36"/>
      <c r="H298" s="9"/>
      <c r="I298" s="9"/>
      <c r="J298" s="40"/>
      <c r="K298" s="40"/>
      <c r="L298" s="9"/>
      <c r="M298" s="9"/>
      <c r="N298" s="9"/>
    </row>
    <row r="299" spans="2:14" x14ac:dyDescent="0.25">
      <c r="B299" s="36"/>
      <c r="C299" s="9"/>
      <c r="D299" s="9"/>
      <c r="E299" s="36"/>
      <c r="F299" s="27"/>
      <c r="G299" s="36"/>
      <c r="H299" s="9"/>
      <c r="I299" s="9"/>
      <c r="J299" s="40"/>
      <c r="K299" s="40"/>
      <c r="L299" s="9"/>
      <c r="M299" s="9"/>
      <c r="N299" s="9"/>
    </row>
    <row r="300" spans="2:14" x14ac:dyDescent="0.25">
      <c r="B300" s="36"/>
      <c r="C300" s="9"/>
      <c r="D300" s="9"/>
      <c r="E300" s="36"/>
      <c r="F300" s="27"/>
      <c r="G300" s="36"/>
      <c r="H300" s="9"/>
      <c r="I300" s="9"/>
      <c r="J300" s="40"/>
      <c r="K300" s="40"/>
      <c r="L300" s="9"/>
      <c r="M300" s="9"/>
      <c r="N300" s="9"/>
    </row>
    <row r="301" spans="2:14" x14ac:dyDescent="0.25">
      <c r="B301" s="36"/>
      <c r="C301" s="9"/>
      <c r="D301" s="9"/>
      <c r="E301" s="36"/>
      <c r="F301" s="27"/>
      <c r="G301" s="36"/>
      <c r="H301" s="9"/>
      <c r="I301" s="9"/>
      <c r="J301" s="40"/>
      <c r="K301" s="40"/>
      <c r="L301" s="9"/>
      <c r="M301" s="9"/>
      <c r="N301" s="9"/>
    </row>
    <row r="302" spans="2:14" x14ac:dyDescent="0.25">
      <c r="B302" s="36"/>
      <c r="C302" s="9"/>
      <c r="D302" s="9"/>
      <c r="E302" s="36"/>
      <c r="F302" s="27"/>
      <c r="G302" s="36"/>
      <c r="H302" s="9"/>
      <c r="I302" s="9"/>
      <c r="J302" s="40"/>
      <c r="K302" s="40"/>
      <c r="L302" s="9"/>
      <c r="M302" s="9"/>
      <c r="N302" s="9"/>
    </row>
    <row r="303" spans="2:14" x14ac:dyDescent="0.25">
      <c r="B303" s="36"/>
      <c r="C303" s="9"/>
      <c r="D303" s="9"/>
      <c r="E303" s="36"/>
      <c r="F303" s="27"/>
      <c r="G303" s="36"/>
      <c r="H303" s="9"/>
      <c r="I303" s="9"/>
      <c r="J303" s="40"/>
      <c r="K303" s="40"/>
      <c r="L303" s="9"/>
      <c r="M303" s="9"/>
      <c r="N303" s="9"/>
    </row>
    <row r="304" spans="2:14" x14ac:dyDescent="0.25">
      <c r="B304" s="36"/>
      <c r="C304" s="9"/>
      <c r="D304" s="9"/>
      <c r="E304" s="36"/>
      <c r="F304" s="27"/>
      <c r="G304" s="36"/>
      <c r="H304" s="9"/>
      <c r="I304" s="9"/>
      <c r="J304" s="40"/>
      <c r="K304" s="40"/>
      <c r="L304" s="9"/>
      <c r="M304" s="9"/>
      <c r="N304" s="9"/>
    </row>
    <row r="305" spans="2:14" x14ac:dyDescent="0.25">
      <c r="B305" s="36"/>
      <c r="C305" s="9"/>
      <c r="D305" s="9"/>
      <c r="E305" s="36"/>
      <c r="F305" s="27"/>
      <c r="G305" s="36"/>
      <c r="H305" s="9"/>
      <c r="I305" s="9"/>
      <c r="J305" s="40"/>
      <c r="K305" s="40"/>
      <c r="L305" s="9"/>
      <c r="M305" s="9"/>
      <c r="N305" s="9"/>
    </row>
    <row r="306" spans="2:14" x14ac:dyDescent="0.25">
      <c r="B306" s="36"/>
      <c r="C306" s="9"/>
      <c r="D306" s="9"/>
      <c r="E306" s="36"/>
      <c r="F306" s="27"/>
      <c r="G306" s="36"/>
      <c r="H306" s="9"/>
      <c r="I306" s="9"/>
      <c r="J306" s="40"/>
      <c r="K306" s="40"/>
      <c r="L306" s="9"/>
      <c r="M306" s="9"/>
      <c r="N306" s="9"/>
    </row>
    <row r="307" spans="2:14" x14ac:dyDescent="0.25">
      <c r="B307" s="36"/>
      <c r="C307" s="9"/>
      <c r="D307" s="9"/>
      <c r="E307" s="36"/>
      <c r="F307" s="27"/>
      <c r="G307" s="36"/>
      <c r="H307" s="9"/>
      <c r="I307" s="9"/>
      <c r="J307" s="40"/>
      <c r="K307" s="40"/>
      <c r="L307" s="9"/>
      <c r="M307" s="9"/>
      <c r="N307" s="9"/>
    </row>
    <row r="308" spans="2:14" x14ac:dyDescent="0.25">
      <c r="B308" s="36"/>
      <c r="C308" s="9"/>
      <c r="D308" s="9"/>
      <c r="E308" s="36"/>
      <c r="F308" s="27"/>
      <c r="G308" s="36"/>
      <c r="H308" s="9"/>
      <c r="I308" s="9"/>
      <c r="J308" s="40"/>
      <c r="K308" s="40"/>
      <c r="L308" s="9"/>
      <c r="M308" s="9"/>
      <c r="N308" s="9"/>
    </row>
    <row r="309" spans="2:14" x14ac:dyDescent="0.25">
      <c r="B309" s="36"/>
      <c r="C309" s="9"/>
      <c r="D309" s="9"/>
      <c r="E309" s="36"/>
      <c r="F309" s="27"/>
      <c r="G309" s="36"/>
      <c r="H309" s="9"/>
      <c r="I309" s="9"/>
      <c r="J309" s="40"/>
      <c r="K309" s="40"/>
      <c r="L309" s="9"/>
      <c r="M309" s="9"/>
      <c r="N309" s="9"/>
    </row>
    <row r="310" spans="2:14" x14ac:dyDescent="0.25">
      <c r="B310" s="36"/>
      <c r="C310" s="9"/>
      <c r="D310" s="9"/>
      <c r="E310" s="36"/>
      <c r="F310" s="27"/>
      <c r="G310" s="36"/>
      <c r="H310" s="9"/>
      <c r="I310" s="9"/>
      <c r="J310" s="40"/>
      <c r="K310" s="40"/>
      <c r="L310" s="9"/>
      <c r="M310" s="9"/>
      <c r="N310" s="9"/>
    </row>
    <row r="311" spans="2:14" x14ac:dyDescent="0.25">
      <c r="B311" s="36"/>
      <c r="C311" s="9"/>
      <c r="D311" s="9"/>
      <c r="E311" s="36"/>
      <c r="F311" s="27"/>
      <c r="G311" s="36"/>
      <c r="H311" s="9"/>
      <c r="I311" s="9"/>
      <c r="J311" s="40"/>
      <c r="K311" s="40"/>
      <c r="L311" s="9"/>
      <c r="M311" s="9"/>
      <c r="N311" s="9"/>
    </row>
    <row r="312" spans="2:14" x14ac:dyDescent="0.25">
      <c r="B312" s="36"/>
      <c r="C312" s="9"/>
      <c r="D312" s="9"/>
      <c r="E312" s="36"/>
      <c r="F312" s="27"/>
      <c r="G312" s="36"/>
      <c r="H312" s="9"/>
      <c r="I312" s="9"/>
      <c r="J312" s="40"/>
      <c r="K312" s="40"/>
      <c r="L312" s="9"/>
      <c r="M312" s="9"/>
      <c r="N312" s="9"/>
    </row>
    <row r="313" spans="2:14" x14ac:dyDescent="0.25">
      <c r="B313" s="36"/>
      <c r="C313" s="9"/>
      <c r="D313" s="9"/>
      <c r="E313" s="36"/>
      <c r="F313" s="27"/>
      <c r="G313" s="36"/>
      <c r="H313" s="9"/>
      <c r="I313" s="9"/>
      <c r="J313" s="40"/>
      <c r="K313" s="40"/>
      <c r="L313" s="9"/>
      <c r="M313" s="9"/>
      <c r="N313" s="9"/>
    </row>
    <row r="314" spans="2:14" x14ac:dyDescent="0.25">
      <c r="B314" s="36"/>
      <c r="C314" s="9"/>
      <c r="D314" s="9"/>
      <c r="E314" s="36"/>
      <c r="F314" s="27"/>
      <c r="G314" s="36"/>
      <c r="H314" s="9"/>
      <c r="I314" s="9"/>
      <c r="J314" s="40"/>
      <c r="K314" s="40"/>
      <c r="L314" s="9"/>
      <c r="M314" s="9"/>
      <c r="N314" s="9"/>
    </row>
    <row r="315" spans="2:14" x14ac:dyDescent="0.25">
      <c r="B315" s="36"/>
      <c r="C315" s="9"/>
      <c r="D315" s="9"/>
      <c r="E315" s="36"/>
      <c r="F315" s="27"/>
      <c r="G315" s="36"/>
      <c r="H315" s="9"/>
      <c r="I315" s="9"/>
      <c r="J315" s="40"/>
      <c r="K315" s="40"/>
      <c r="L315" s="9"/>
      <c r="M315" s="9"/>
      <c r="N315" s="9"/>
    </row>
    <row r="316" spans="2:14" x14ac:dyDescent="0.25">
      <c r="B316" s="36"/>
      <c r="C316" s="9"/>
      <c r="D316" s="9"/>
      <c r="E316" s="36"/>
      <c r="F316" s="27"/>
      <c r="G316" s="36"/>
      <c r="H316" s="9"/>
      <c r="I316" s="9"/>
      <c r="J316" s="40"/>
      <c r="K316" s="40"/>
      <c r="L316" s="9"/>
      <c r="M316" s="9"/>
      <c r="N316" s="9"/>
    </row>
    <row r="317" spans="2:14" x14ac:dyDescent="0.25">
      <c r="B317" s="36"/>
      <c r="C317" s="9"/>
      <c r="D317" s="9"/>
      <c r="E317" s="36"/>
      <c r="F317" s="27"/>
      <c r="G317" s="36"/>
      <c r="H317" s="9"/>
      <c r="I317" s="9"/>
      <c r="J317" s="40"/>
      <c r="K317" s="40"/>
      <c r="L317" s="9"/>
      <c r="M317" s="9"/>
      <c r="N317" s="9"/>
    </row>
    <row r="318" spans="2:14" x14ac:dyDescent="0.25">
      <c r="B318" s="36"/>
      <c r="C318" s="9"/>
      <c r="D318" s="9"/>
      <c r="E318" s="36"/>
      <c r="F318" s="27"/>
      <c r="G318" s="36"/>
      <c r="H318" s="9"/>
      <c r="I318" s="9"/>
      <c r="J318" s="40"/>
      <c r="K318" s="40"/>
      <c r="L318" s="9"/>
      <c r="M318" s="9"/>
      <c r="N318" s="9"/>
    </row>
    <row r="319" spans="2:14" x14ac:dyDescent="0.25">
      <c r="B319" s="36"/>
      <c r="C319" s="9"/>
      <c r="D319" s="9"/>
      <c r="E319" s="36"/>
      <c r="F319" s="27"/>
      <c r="G319" s="36"/>
      <c r="H319" s="9"/>
      <c r="I319" s="9"/>
      <c r="J319" s="40"/>
      <c r="K319" s="40"/>
      <c r="L319" s="9"/>
      <c r="M319" s="9"/>
      <c r="N319" s="9"/>
    </row>
    <row r="320" spans="2:14" x14ac:dyDescent="0.25">
      <c r="B320" s="36"/>
      <c r="C320" s="9"/>
      <c r="D320" s="9"/>
      <c r="E320" s="36"/>
      <c r="F320" s="27"/>
      <c r="G320" s="36"/>
      <c r="H320" s="9"/>
      <c r="I320" s="9"/>
      <c r="J320" s="40"/>
      <c r="K320" s="40"/>
      <c r="L320" s="9"/>
      <c r="M320" s="9"/>
      <c r="N320" s="9"/>
    </row>
    <row r="321" spans="2:14" x14ac:dyDescent="0.25">
      <c r="B321" s="36"/>
      <c r="C321" s="9"/>
      <c r="D321" s="9"/>
      <c r="E321" s="36"/>
      <c r="F321" s="27"/>
      <c r="G321" s="36"/>
      <c r="H321" s="9"/>
      <c r="I321" s="9"/>
      <c r="J321" s="40"/>
      <c r="K321" s="40"/>
      <c r="L321" s="9"/>
      <c r="M321" s="9"/>
      <c r="N321" s="9"/>
    </row>
    <row r="322" spans="2:14" x14ac:dyDescent="0.25">
      <c r="B322" s="36"/>
      <c r="C322" s="9"/>
      <c r="D322" s="9"/>
      <c r="E322" s="36"/>
      <c r="F322" s="27"/>
      <c r="G322" s="36"/>
      <c r="H322" s="9"/>
      <c r="I322" s="9"/>
      <c r="J322" s="40"/>
      <c r="K322" s="40"/>
      <c r="L322" s="9"/>
      <c r="M322" s="9"/>
      <c r="N322" s="9"/>
    </row>
    <row r="323" spans="2:14" x14ac:dyDescent="0.25">
      <c r="B323" s="36"/>
      <c r="C323" s="9"/>
      <c r="D323" s="9"/>
      <c r="E323" s="36"/>
      <c r="F323" s="27"/>
      <c r="G323" s="36"/>
      <c r="H323" s="9"/>
      <c r="I323" s="9"/>
      <c r="J323" s="40"/>
      <c r="K323" s="40"/>
      <c r="L323" s="9"/>
      <c r="M323" s="9"/>
      <c r="N323" s="9"/>
    </row>
    <row r="324" spans="2:14" x14ac:dyDescent="0.25">
      <c r="B324" s="36"/>
      <c r="C324" s="9"/>
      <c r="D324" s="9"/>
      <c r="E324" s="36"/>
      <c r="F324" s="27"/>
      <c r="G324" s="36"/>
      <c r="H324" s="9"/>
      <c r="I324" s="9"/>
      <c r="J324" s="40"/>
      <c r="K324" s="40"/>
      <c r="L324" s="9"/>
      <c r="M324" s="9"/>
      <c r="N324" s="9"/>
    </row>
    <row r="325" spans="2:14" x14ac:dyDescent="0.25">
      <c r="B325" s="36"/>
      <c r="C325" s="9"/>
      <c r="D325" s="9"/>
      <c r="E325" s="36"/>
      <c r="F325" s="27"/>
      <c r="G325" s="36"/>
      <c r="H325" s="9"/>
      <c r="I325" s="9"/>
      <c r="J325" s="40"/>
      <c r="K325" s="40"/>
      <c r="L325" s="9"/>
      <c r="M325" s="9"/>
      <c r="N325" s="9"/>
    </row>
    <row r="326" spans="2:14" x14ac:dyDescent="0.25">
      <c r="B326" s="36"/>
      <c r="C326" s="9"/>
      <c r="D326" s="9"/>
      <c r="E326" s="36"/>
      <c r="F326" s="27"/>
      <c r="G326" s="36"/>
      <c r="H326" s="9"/>
      <c r="I326" s="9"/>
      <c r="J326" s="40"/>
      <c r="K326" s="40"/>
      <c r="L326" s="9"/>
      <c r="M326" s="9"/>
      <c r="N326" s="9"/>
    </row>
    <row r="327" spans="2:14" x14ac:dyDescent="0.25">
      <c r="B327" s="36"/>
      <c r="C327" s="9"/>
      <c r="D327" s="9"/>
      <c r="E327" s="36"/>
      <c r="F327" s="27"/>
      <c r="G327" s="36"/>
      <c r="H327" s="9"/>
      <c r="I327" s="9"/>
      <c r="J327" s="40"/>
      <c r="K327" s="40"/>
      <c r="L327" s="9"/>
      <c r="M327" s="9"/>
      <c r="N327" s="9"/>
    </row>
    <row r="328" spans="2:14" x14ac:dyDescent="0.25">
      <c r="B328" s="36"/>
      <c r="C328" s="9"/>
      <c r="D328" s="9"/>
      <c r="E328" s="36"/>
      <c r="F328" s="27"/>
      <c r="G328" s="36"/>
      <c r="H328" s="9"/>
      <c r="I328" s="9"/>
      <c r="J328" s="40"/>
      <c r="K328" s="40"/>
      <c r="L328" s="9"/>
      <c r="M328" s="9"/>
      <c r="N328" s="9"/>
    </row>
    <row r="329" spans="2:14" x14ac:dyDescent="0.25">
      <c r="B329" s="36"/>
      <c r="C329" s="9"/>
      <c r="D329" s="9"/>
      <c r="E329" s="36"/>
      <c r="F329" s="27"/>
      <c r="G329" s="36"/>
      <c r="H329" s="9"/>
      <c r="I329" s="9"/>
      <c r="J329" s="40"/>
      <c r="K329" s="40"/>
      <c r="L329" s="9"/>
      <c r="M329" s="9"/>
      <c r="N329" s="9"/>
    </row>
    <row r="330" spans="2:14" x14ac:dyDescent="0.25">
      <c r="B330" s="36"/>
      <c r="C330" s="9"/>
      <c r="D330" s="9"/>
      <c r="E330" s="36"/>
      <c r="F330" s="27"/>
      <c r="G330" s="36"/>
      <c r="H330" s="9"/>
      <c r="I330" s="9"/>
      <c r="J330" s="40"/>
      <c r="K330" s="40"/>
      <c r="L330" s="9"/>
      <c r="M330" s="9"/>
      <c r="N330" s="9"/>
    </row>
    <row r="331" spans="2:14" x14ac:dyDescent="0.25">
      <c r="B331" s="36"/>
      <c r="C331" s="9"/>
      <c r="D331" s="9"/>
      <c r="E331" s="36"/>
      <c r="F331" s="27"/>
      <c r="G331" s="36"/>
      <c r="H331" s="9"/>
      <c r="I331" s="9"/>
      <c r="J331" s="40"/>
      <c r="K331" s="40"/>
      <c r="L331" s="9"/>
      <c r="M331" s="9"/>
      <c r="N331" s="9"/>
    </row>
    <row r="332" spans="2:14" x14ac:dyDescent="0.25">
      <c r="B332" s="36"/>
      <c r="C332" s="9"/>
      <c r="D332" s="9"/>
      <c r="E332" s="36"/>
      <c r="F332" s="27"/>
      <c r="G332" s="36"/>
      <c r="H332" s="9"/>
      <c r="I332" s="9"/>
      <c r="J332" s="40"/>
      <c r="K332" s="40"/>
      <c r="L332" s="9"/>
      <c r="M332" s="9"/>
      <c r="N332" s="9"/>
    </row>
    <row r="333" spans="2:14" x14ac:dyDescent="0.25">
      <c r="B333" s="36"/>
      <c r="C333" s="9"/>
      <c r="D333" s="9"/>
      <c r="E333" s="36"/>
      <c r="F333" s="27"/>
      <c r="G333" s="36"/>
      <c r="H333" s="9"/>
      <c r="I333" s="9"/>
      <c r="J333" s="40"/>
      <c r="K333" s="40"/>
      <c r="L333" s="9"/>
      <c r="M333" s="9"/>
      <c r="N333" s="9"/>
    </row>
    <row r="334" spans="2:14" x14ac:dyDescent="0.25">
      <c r="B334" s="36"/>
      <c r="C334" s="9"/>
      <c r="D334" s="9"/>
      <c r="E334" s="36"/>
      <c r="F334" s="27"/>
      <c r="G334" s="36"/>
      <c r="H334" s="9"/>
      <c r="I334" s="9"/>
      <c r="J334" s="40"/>
      <c r="K334" s="40"/>
      <c r="L334" s="9"/>
      <c r="M334" s="9"/>
      <c r="N334" s="9"/>
    </row>
    <row r="335" spans="2:14" x14ac:dyDescent="0.25">
      <c r="B335" s="36"/>
      <c r="C335" s="9"/>
      <c r="D335" s="9"/>
      <c r="E335" s="36"/>
      <c r="F335" s="27"/>
      <c r="G335" s="36"/>
      <c r="H335" s="9"/>
      <c r="I335" s="9"/>
      <c r="J335" s="40"/>
      <c r="K335" s="40"/>
      <c r="L335" s="9"/>
      <c r="M335" s="9"/>
      <c r="N335" s="9"/>
    </row>
    <row r="336" spans="2:14" x14ac:dyDescent="0.25">
      <c r="B336" s="36"/>
      <c r="C336" s="9"/>
      <c r="D336" s="9"/>
      <c r="E336" s="36"/>
      <c r="F336" s="27"/>
      <c r="G336" s="36"/>
      <c r="H336" s="9"/>
      <c r="I336" s="9"/>
      <c r="J336" s="40"/>
      <c r="K336" s="40"/>
      <c r="L336" s="9"/>
      <c r="M336" s="9"/>
      <c r="N336" s="9"/>
    </row>
    <row r="337" spans="2:14" x14ac:dyDescent="0.25">
      <c r="B337" s="36"/>
      <c r="C337" s="9"/>
      <c r="D337" s="9"/>
      <c r="E337" s="36"/>
      <c r="F337" s="27"/>
      <c r="G337" s="36"/>
      <c r="H337" s="9"/>
      <c r="I337" s="9"/>
      <c r="J337" s="40"/>
      <c r="K337" s="40"/>
      <c r="L337" s="9"/>
      <c r="M337" s="9"/>
      <c r="N337" s="9"/>
    </row>
    <row r="338" spans="2:14" x14ac:dyDescent="0.25">
      <c r="B338" s="36"/>
      <c r="C338" s="9"/>
      <c r="D338" s="9"/>
      <c r="E338" s="36"/>
      <c r="F338" s="27"/>
      <c r="G338" s="36"/>
      <c r="H338" s="9"/>
      <c r="I338" s="9"/>
      <c r="J338" s="40"/>
      <c r="K338" s="40"/>
      <c r="L338" s="9"/>
      <c r="M338" s="9"/>
      <c r="N338" s="9"/>
    </row>
    <row r="339" spans="2:14" x14ac:dyDescent="0.25">
      <c r="B339" s="36"/>
      <c r="C339" s="9"/>
      <c r="D339" s="9"/>
      <c r="E339" s="36"/>
      <c r="F339" s="27"/>
      <c r="G339" s="36"/>
      <c r="H339" s="9"/>
      <c r="I339" s="9"/>
      <c r="J339" s="40"/>
      <c r="K339" s="40"/>
      <c r="L339" s="9"/>
      <c r="M339" s="9"/>
      <c r="N339" s="9"/>
    </row>
    <row r="340" spans="2:14" x14ac:dyDescent="0.25">
      <c r="B340" s="36"/>
      <c r="C340" s="9"/>
      <c r="D340" s="9"/>
      <c r="E340" s="36"/>
      <c r="F340" s="27"/>
      <c r="G340" s="36"/>
      <c r="H340" s="9"/>
      <c r="I340" s="9"/>
      <c r="J340" s="40"/>
      <c r="K340" s="40"/>
      <c r="L340" s="9"/>
      <c r="M340" s="9"/>
      <c r="N340" s="9"/>
    </row>
    <row r="341" spans="2:14" x14ac:dyDescent="0.25">
      <c r="B341" s="36"/>
      <c r="C341" s="9"/>
      <c r="D341" s="9"/>
      <c r="E341" s="36"/>
      <c r="F341" s="27"/>
      <c r="G341" s="36"/>
      <c r="H341" s="9"/>
      <c r="I341" s="9"/>
      <c r="J341" s="40"/>
      <c r="K341" s="40"/>
      <c r="L341" s="9"/>
      <c r="M341" s="9"/>
      <c r="N341" s="9"/>
    </row>
    <row r="342" spans="2:14" x14ac:dyDescent="0.25">
      <c r="B342" s="36"/>
      <c r="C342" s="9"/>
      <c r="D342" s="9"/>
      <c r="E342" s="36"/>
      <c r="F342" s="27"/>
      <c r="G342" s="36"/>
      <c r="H342" s="9"/>
      <c r="I342" s="9"/>
      <c r="J342" s="40"/>
      <c r="K342" s="40"/>
      <c r="L342" s="9"/>
      <c r="M342" s="9"/>
      <c r="N342" s="9"/>
    </row>
    <row r="343" spans="2:14" x14ac:dyDescent="0.25">
      <c r="B343" s="36"/>
      <c r="C343" s="9"/>
      <c r="D343" s="9"/>
      <c r="E343" s="36"/>
      <c r="F343" s="27"/>
      <c r="G343" s="36"/>
      <c r="H343" s="9"/>
      <c r="I343" s="9"/>
      <c r="J343" s="40"/>
      <c r="K343" s="40"/>
      <c r="L343" s="9"/>
      <c r="M343" s="9"/>
      <c r="N343" s="9"/>
    </row>
    <row r="344" spans="2:14" x14ac:dyDescent="0.25">
      <c r="B344" s="36"/>
      <c r="C344" s="9"/>
      <c r="D344" s="9"/>
      <c r="E344" s="36"/>
      <c r="F344" s="27"/>
      <c r="G344" s="36"/>
      <c r="H344" s="9"/>
      <c r="I344" s="9"/>
      <c r="J344" s="40"/>
      <c r="K344" s="40"/>
      <c r="L344" s="9"/>
      <c r="M344" s="9"/>
      <c r="N344" s="9"/>
    </row>
    <row r="345" spans="2:14" x14ac:dyDescent="0.25">
      <c r="B345" s="36"/>
      <c r="C345" s="9"/>
      <c r="D345" s="9"/>
      <c r="E345" s="36"/>
      <c r="F345" s="27"/>
      <c r="G345" s="36"/>
      <c r="H345" s="9"/>
      <c r="I345" s="9"/>
      <c r="J345" s="40"/>
      <c r="K345" s="40"/>
      <c r="L345" s="9"/>
      <c r="M345" s="9"/>
      <c r="N345" s="9"/>
    </row>
    <row r="346" spans="2:14" x14ac:dyDescent="0.25">
      <c r="B346" s="36"/>
      <c r="C346" s="9"/>
      <c r="D346" s="9"/>
      <c r="E346" s="36"/>
      <c r="F346" s="27"/>
      <c r="G346" s="36"/>
      <c r="H346" s="9"/>
      <c r="I346" s="9"/>
      <c r="J346" s="40"/>
      <c r="K346" s="40"/>
      <c r="L346" s="9"/>
      <c r="M346" s="9"/>
      <c r="N346" s="9"/>
    </row>
    <row r="347" spans="2:14" x14ac:dyDescent="0.25">
      <c r="B347" s="36"/>
      <c r="C347" s="9"/>
      <c r="D347" s="9"/>
      <c r="E347" s="36"/>
      <c r="F347" s="27"/>
      <c r="G347" s="36"/>
      <c r="H347" s="9"/>
      <c r="I347" s="9"/>
      <c r="J347" s="40"/>
      <c r="K347" s="40"/>
      <c r="L347" s="9"/>
      <c r="M347" s="9"/>
      <c r="N347" s="9"/>
    </row>
    <row r="348" spans="2:14" x14ac:dyDescent="0.25">
      <c r="B348" s="36"/>
      <c r="C348" s="9"/>
      <c r="D348" s="9"/>
      <c r="E348" s="36"/>
      <c r="F348" s="27"/>
      <c r="G348" s="36"/>
      <c r="H348" s="9"/>
      <c r="I348" s="9"/>
      <c r="J348" s="40"/>
      <c r="K348" s="40"/>
      <c r="L348" s="9"/>
      <c r="M348" s="9"/>
      <c r="N348" s="9"/>
    </row>
    <row r="349" spans="2:14" x14ac:dyDescent="0.25">
      <c r="B349" s="36"/>
      <c r="C349" s="9"/>
      <c r="D349" s="9"/>
      <c r="E349" s="36"/>
      <c r="F349" s="27"/>
      <c r="G349" s="36"/>
      <c r="H349" s="9"/>
      <c r="I349" s="9"/>
      <c r="J349" s="40"/>
      <c r="K349" s="40"/>
      <c r="L349" s="9"/>
      <c r="M349" s="9"/>
      <c r="N349" s="9"/>
    </row>
    <row r="350" spans="2:14" x14ac:dyDescent="0.25">
      <c r="B350" s="36"/>
      <c r="C350" s="9"/>
      <c r="D350" s="9"/>
      <c r="E350" s="36"/>
      <c r="F350" s="27"/>
      <c r="G350" s="36"/>
      <c r="H350" s="9"/>
      <c r="I350" s="9"/>
      <c r="J350" s="40"/>
      <c r="K350" s="40"/>
      <c r="L350" s="9"/>
      <c r="M350" s="9"/>
      <c r="N350" s="9"/>
    </row>
    <row r="351" spans="2:14" x14ac:dyDescent="0.25">
      <c r="B351" s="36"/>
      <c r="C351" s="9"/>
      <c r="D351" s="9"/>
      <c r="E351" s="36"/>
      <c r="F351" s="27"/>
      <c r="G351" s="36"/>
      <c r="H351" s="9"/>
      <c r="I351" s="9"/>
      <c r="J351" s="40"/>
      <c r="K351" s="40"/>
      <c r="L351" s="9"/>
      <c r="M351" s="9"/>
      <c r="N351" s="9"/>
    </row>
    <row r="352" spans="2:14" x14ac:dyDescent="0.25">
      <c r="B352" s="36"/>
      <c r="C352" s="9"/>
      <c r="D352" s="9"/>
      <c r="E352" s="36"/>
      <c r="F352" s="27"/>
      <c r="G352" s="36"/>
      <c r="H352" s="9"/>
      <c r="I352" s="9"/>
      <c r="J352" s="40"/>
      <c r="K352" s="40"/>
      <c r="L352" s="9"/>
      <c r="M352" s="9"/>
      <c r="N352" s="9"/>
    </row>
    <row r="353" spans="2:14" x14ac:dyDescent="0.25">
      <c r="B353" s="36"/>
      <c r="C353" s="9"/>
      <c r="D353" s="9"/>
      <c r="E353" s="36"/>
      <c r="F353" s="27"/>
      <c r="G353" s="36"/>
      <c r="H353" s="9"/>
      <c r="I353" s="9"/>
      <c r="J353" s="40"/>
      <c r="K353" s="40"/>
      <c r="L353" s="9"/>
      <c r="M353" s="9"/>
      <c r="N353" s="9"/>
    </row>
    <row r="354" spans="2:14" x14ac:dyDescent="0.25">
      <c r="B354" s="36"/>
      <c r="C354" s="9"/>
      <c r="D354" s="9"/>
      <c r="E354" s="36"/>
      <c r="F354" s="27"/>
      <c r="G354" s="36"/>
      <c r="H354" s="9"/>
      <c r="I354" s="9"/>
      <c r="J354" s="40"/>
      <c r="K354" s="40"/>
      <c r="L354" s="9"/>
      <c r="M354" s="9"/>
      <c r="N354" s="9"/>
    </row>
    <row r="355" spans="2:14" x14ac:dyDescent="0.25">
      <c r="B355" s="36"/>
      <c r="C355" s="9"/>
      <c r="D355" s="9"/>
      <c r="E355" s="36"/>
      <c r="F355" s="27"/>
      <c r="G355" s="36"/>
      <c r="H355" s="9"/>
      <c r="I355" s="9"/>
      <c r="J355" s="40"/>
      <c r="K355" s="40"/>
      <c r="L355" s="9"/>
      <c r="M355" s="9"/>
      <c r="N355" s="9"/>
    </row>
    <row r="356" spans="2:14" x14ac:dyDescent="0.25">
      <c r="B356" s="36"/>
      <c r="C356" s="9"/>
      <c r="D356" s="9"/>
      <c r="E356" s="36"/>
      <c r="F356" s="27"/>
      <c r="G356" s="36"/>
      <c r="H356" s="9"/>
      <c r="I356" s="9"/>
      <c r="J356" s="40"/>
      <c r="K356" s="40"/>
      <c r="L356" s="9"/>
      <c r="M356" s="9"/>
      <c r="N356" s="9"/>
    </row>
    <row r="357" spans="2:14" x14ac:dyDescent="0.25">
      <c r="B357" s="36"/>
      <c r="C357" s="9"/>
      <c r="D357" s="9"/>
      <c r="E357" s="36"/>
      <c r="F357" s="27"/>
      <c r="G357" s="36"/>
      <c r="H357" s="9"/>
      <c r="I357" s="9"/>
      <c r="J357" s="40"/>
      <c r="K357" s="40"/>
      <c r="L357" s="9"/>
      <c r="M357" s="9"/>
      <c r="N357" s="9"/>
    </row>
    <row r="358" spans="2:14" x14ac:dyDescent="0.25">
      <c r="B358" s="36"/>
      <c r="C358" s="9"/>
      <c r="D358" s="9"/>
      <c r="E358" s="36"/>
      <c r="F358" s="27"/>
      <c r="G358" s="36"/>
      <c r="H358" s="9"/>
      <c r="I358" s="9"/>
      <c r="J358" s="40"/>
      <c r="K358" s="40"/>
      <c r="L358" s="9"/>
      <c r="M358" s="9"/>
      <c r="N358" s="9"/>
    </row>
    <row r="359" spans="2:14" x14ac:dyDescent="0.25">
      <c r="B359" s="36"/>
      <c r="C359" s="9"/>
      <c r="D359" s="9"/>
      <c r="E359" s="36"/>
      <c r="F359" s="27"/>
      <c r="G359" s="36"/>
      <c r="H359" s="9"/>
      <c r="I359" s="9"/>
      <c r="J359" s="40"/>
      <c r="K359" s="40"/>
      <c r="L359" s="9"/>
      <c r="M359" s="9"/>
      <c r="N359" s="9"/>
    </row>
    <row r="360" spans="2:14" x14ac:dyDescent="0.25">
      <c r="B360" s="36"/>
      <c r="C360" s="9"/>
      <c r="D360" s="9"/>
      <c r="E360" s="36"/>
      <c r="F360" s="27"/>
      <c r="G360" s="36"/>
      <c r="H360" s="9"/>
      <c r="I360" s="9"/>
      <c r="J360" s="40"/>
      <c r="K360" s="40"/>
      <c r="L360" s="9"/>
      <c r="M360" s="9"/>
      <c r="N360" s="9"/>
    </row>
    <row r="361" spans="2:14" x14ac:dyDescent="0.25">
      <c r="B361" s="36"/>
      <c r="C361" s="9"/>
      <c r="D361" s="9"/>
      <c r="E361" s="36"/>
      <c r="F361" s="27"/>
      <c r="G361" s="36"/>
      <c r="H361" s="9"/>
      <c r="I361" s="9"/>
      <c r="J361" s="40"/>
      <c r="K361" s="40"/>
      <c r="L361" s="9"/>
      <c r="M361" s="9"/>
      <c r="N361" s="9"/>
    </row>
    <row r="362" spans="2:14" x14ac:dyDescent="0.25">
      <c r="B362" s="36"/>
      <c r="C362" s="9"/>
      <c r="D362" s="9"/>
      <c r="E362" s="36"/>
      <c r="F362" s="27"/>
      <c r="G362" s="36"/>
      <c r="H362" s="9"/>
      <c r="I362" s="9"/>
      <c r="J362" s="40"/>
      <c r="K362" s="40"/>
      <c r="L362" s="9"/>
      <c r="M362" s="9"/>
      <c r="N362" s="9"/>
    </row>
    <row r="363" spans="2:14" x14ac:dyDescent="0.25">
      <c r="B363" s="36"/>
      <c r="C363" s="9"/>
      <c r="D363" s="9"/>
      <c r="E363" s="36"/>
      <c r="F363" s="27"/>
      <c r="G363" s="36"/>
      <c r="H363" s="9"/>
      <c r="I363" s="9"/>
      <c r="J363" s="40"/>
      <c r="K363" s="40"/>
      <c r="L363" s="9"/>
      <c r="M363" s="9"/>
      <c r="N363" s="9"/>
    </row>
    <row r="364" spans="2:14" x14ac:dyDescent="0.25">
      <c r="B364" s="36"/>
      <c r="C364" s="9"/>
      <c r="D364" s="9"/>
      <c r="E364" s="36"/>
      <c r="F364" s="27"/>
      <c r="G364" s="36"/>
      <c r="H364" s="9"/>
      <c r="I364" s="9"/>
      <c r="J364" s="40"/>
      <c r="K364" s="40"/>
      <c r="L364" s="9"/>
      <c r="M364" s="9"/>
      <c r="N364" s="9"/>
    </row>
    <row r="365" spans="2:14" x14ac:dyDescent="0.25">
      <c r="B365" s="36"/>
      <c r="C365" s="9"/>
      <c r="D365" s="9"/>
      <c r="E365" s="36"/>
      <c r="F365" s="27"/>
      <c r="G365" s="36"/>
      <c r="H365" s="9"/>
      <c r="I365" s="9"/>
      <c r="J365" s="40"/>
      <c r="K365" s="40"/>
      <c r="L365" s="9"/>
      <c r="M365" s="9"/>
      <c r="N365" s="9"/>
    </row>
    <row r="366" spans="2:14" x14ac:dyDescent="0.25">
      <c r="B366" s="36"/>
      <c r="C366" s="9"/>
      <c r="D366" s="9"/>
      <c r="E366" s="36"/>
      <c r="F366" s="27"/>
      <c r="G366" s="36"/>
      <c r="H366" s="9"/>
      <c r="I366" s="9"/>
      <c r="J366" s="40"/>
      <c r="K366" s="40"/>
      <c r="L366" s="9"/>
      <c r="M366" s="9"/>
      <c r="N366" s="9"/>
    </row>
    <row r="367" spans="2:14" x14ac:dyDescent="0.25">
      <c r="B367" s="36"/>
      <c r="C367" s="9"/>
      <c r="D367" s="9"/>
      <c r="E367" s="36"/>
      <c r="F367" s="27"/>
      <c r="G367" s="36"/>
      <c r="H367" s="9"/>
      <c r="I367" s="9"/>
      <c r="J367" s="40"/>
      <c r="K367" s="40"/>
      <c r="L367" s="9"/>
      <c r="M367" s="9"/>
      <c r="N367" s="9"/>
    </row>
    <row r="368" spans="2:14" x14ac:dyDescent="0.25">
      <c r="B368" s="36"/>
      <c r="C368" s="9"/>
      <c r="D368" s="9"/>
      <c r="E368" s="36"/>
      <c r="F368" s="27"/>
      <c r="G368" s="36"/>
      <c r="H368" s="9"/>
      <c r="I368" s="9"/>
      <c r="J368" s="40"/>
      <c r="K368" s="40"/>
      <c r="L368" s="9"/>
      <c r="M368" s="9"/>
      <c r="N368" s="9"/>
    </row>
    <row r="369" spans="2:14" x14ac:dyDescent="0.25">
      <c r="B369" s="36"/>
      <c r="C369" s="9"/>
      <c r="D369" s="9"/>
      <c r="E369" s="36"/>
      <c r="F369" s="27"/>
      <c r="G369" s="36"/>
      <c r="H369" s="9"/>
      <c r="I369" s="9"/>
      <c r="J369" s="40"/>
      <c r="K369" s="40"/>
      <c r="L369" s="9"/>
      <c r="M369" s="9"/>
      <c r="N369" s="9"/>
    </row>
    <row r="370" spans="2:14" x14ac:dyDescent="0.25">
      <c r="B370" s="36"/>
      <c r="C370" s="9"/>
      <c r="D370" s="9"/>
      <c r="E370" s="36"/>
      <c r="F370" s="27"/>
      <c r="G370" s="36"/>
      <c r="H370" s="9"/>
      <c r="I370" s="9"/>
      <c r="J370" s="40"/>
      <c r="K370" s="40"/>
      <c r="L370" s="9"/>
      <c r="M370" s="9"/>
      <c r="N370" s="9"/>
    </row>
    <row r="371" spans="2:14" x14ac:dyDescent="0.25">
      <c r="B371" s="36"/>
      <c r="C371" s="9"/>
      <c r="D371" s="9"/>
      <c r="E371" s="36"/>
      <c r="F371" s="27"/>
      <c r="G371" s="36"/>
      <c r="H371" s="9"/>
      <c r="I371" s="9"/>
      <c r="J371" s="40"/>
      <c r="K371" s="40"/>
      <c r="L371" s="9"/>
      <c r="M371" s="9"/>
      <c r="N371" s="9"/>
    </row>
    <row r="372" spans="2:14" x14ac:dyDescent="0.25">
      <c r="B372" s="36"/>
      <c r="C372" s="9"/>
      <c r="D372" s="9"/>
      <c r="E372" s="36"/>
      <c r="F372" s="27"/>
      <c r="G372" s="36"/>
      <c r="H372" s="9"/>
      <c r="I372" s="9"/>
      <c r="J372" s="40"/>
      <c r="K372" s="40"/>
      <c r="L372" s="9"/>
      <c r="M372" s="9"/>
      <c r="N372" s="9"/>
    </row>
    <row r="373" spans="2:14" x14ac:dyDescent="0.25">
      <c r="B373" s="36"/>
      <c r="C373" s="9"/>
      <c r="D373" s="9"/>
      <c r="E373" s="36"/>
      <c r="F373" s="27"/>
      <c r="G373" s="36"/>
      <c r="H373" s="9"/>
      <c r="I373" s="9"/>
      <c r="J373" s="40"/>
      <c r="K373" s="40"/>
      <c r="L373" s="9"/>
      <c r="M373" s="9"/>
      <c r="N373" s="9"/>
    </row>
    <row r="374" spans="2:14" x14ac:dyDescent="0.25">
      <c r="B374" s="36"/>
      <c r="C374" s="9"/>
      <c r="D374" s="9"/>
      <c r="E374" s="36"/>
      <c r="F374" s="27"/>
      <c r="G374" s="36"/>
      <c r="H374" s="9"/>
      <c r="I374" s="9"/>
      <c r="J374" s="40"/>
      <c r="K374" s="40"/>
      <c r="L374" s="9"/>
      <c r="M374" s="9"/>
      <c r="N374" s="9"/>
    </row>
    <row r="375" spans="2:14" x14ac:dyDescent="0.25">
      <c r="B375" s="36"/>
      <c r="C375" s="9"/>
      <c r="D375" s="9"/>
      <c r="E375" s="36"/>
      <c r="F375" s="27"/>
      <c r="G375" s="36"/>
      <c r="H375" s="9"/>
      <c r="I375" s="9"/>
      <c r="J375" s="40"/>
      <c r="K375" s="40"/>
      <c r="L375" s="9"/>
      <c r="M375" s="9"/>
      <c r="N375" s="9"/>
    </row>
    <row r="376" spans="2:14" x14ac:dyDescent="0.25">
      <c r="B376" s="36"/>
      <c r="C376" s="9"/>
      <c r="D376" s="9"/>
      <c r="E376" s="36"/>
      <c r="F376" s="27"/>
      <c r="G376" s="36"/>
      <c r="H376" s="9"/>
      <c r="I376" s="9"/>
      <c r="J376" s="40"/>
      <c r="K376" s="40"/>
      <c r="L376" s="9"/>
      <c r="M376" s="9"/>
      <c r="N376" s="9"/>
    </row>
    <row r="377" spans="2:14" x14ac:dyDescent="0.25">
      <c r="B377" s="36"/>
      <c r="C377" s="9"/>
      <c r="D377" s="9"/>
      <c r="E377" s="36"/>
      <c r="F377" s="27"/>
      <c r="G377" s="36"/>
      <c r="H377" s="9"/>
      <c r="I377" s="9"/>
      <c r="J377" s="40"/>
      <c r="K377" s="40"/>
      <c r="L377" s="9"/>
      <c r="M377" s="9"/>
      <c r="N377" s="9"/>
    </row>
    <row r="378" spans="2:14" x14ac:dyDescent="0.25">
      <c r="B378" s="36"/>
      <c r="C378" s="9"/>
      <c r="D378" s="9"/>
      <c r="E378" s="36"/>
      <c r="F378" s="27"/>
      <c r="G378" s="36"/>
      <c r="H378" s="9"/>
      <c r="I378" s="9"/>
      <c r="J378" s="40"/>
      <c r="K378" s="40"/>
      <c r="L378" s="9"/>
      <c r="M378" s="9"/>
      <c r="N378" s="9"/>
    </row>
    <row r="379" spans="2:14" x14ac:dyDescent="0.25">
      <c r="B379" s="36"/>
      <c r="C379" s="9"/>
      <c r="D379" s="9"/>
      <c r="E379" s="36"/>
      <c r="F379" s="27"/>
      <c r="G379" s="36"/>
      <c r="H379" s="9"/>
      <c r="I379" s="9"/>
      <c r="J379" s="40"/>
      <c r="K379" s="40"/>
      <c r="L379" s="9"/>
      <c r="M379" s="9"/>
      <c r="N379" s="9"/>
    </row>
    <row r="380" spans="2:14" x14ac:dyDescent="0.25">
      <c r="B380" s="36"/>
      <c r="C380" s="9"/>
      <c r="D380" s="9"/>
      <c r="E380" s="36"/>
      <c r="F380" s="27"/>
      <c r="G380" s="36"/>
      <c r="H380" s="9"/>
      <c r="I380" s="9"/>
      <c r="J380" s="40"/>
      <c r="K380" s="40"/>
      <c r="L380" s="9"/>
      <c r="M380" s="9"/>
      <c r="N380" s="9"/>
    </row>
    <row r="381" spans="2:14" x14ac:dyDescent="0.25">
      <c r="B381" s="36"/>
      <c r="C381" s="9"/>
      <c r="D381" s="9"/>
      <c r="E381" s="36"/>
      <c r="F381" s="27"/>
      <c r="G381" s="36"/>
      <c r="H381" s="9"/>
      <c r="I381" s="9"/>
      <c r="J381" s="40"/>
      <c r="K381" s="40"/>
      <c r="L381" s="9"/>
      <c r="M381" s="9"/>
      <c r="N381" s="9"/>
    </row>
    <row r="382" spans="2:14" x14ac:dyDescent="0.25">
      <c r="B382" s="36"/>
      <c r="C382" s="9"/>
      <c r="D382" s="9"/>
      <c r="E382" s="36"/>
      <c r="F382" s="27"/>
      <c r="G382" s="36"/>
      <c r="H382" s="9"/>
      <c r="I382" s="9"/>
      <c r="J382" s="40"/>
      <c r="K382" s="40"/>
      <c r="L382" s="9"/>
      <c r="M382" s="9"/>
      <c r="N382" s="9"/>
    </row>
    <row r="383" spans="2:14" x14ac:dyDescent="0.25">
      <c r="B383" s="36"/>
      <c r="C383" s="9"/>
      <c r="D383" s="9"/>
      <c r="E383" s="36"/>
      <c r="F383" s="27"/>
      <c r="G383" s="36"/>
      <c r="H383" s="9"/>
      <c r="I383" s="9"/>
      <c r="J383" s="40"/>
      <c r="K383" s="40"/>
      <c r="L383" s="9"/>
      <c r="M383" s="9"/>
      <c r="N383" s="9"/>
    </row>
    <row r="384" spans="2:14" x14ac:dyDescent="0.25">
      <c r="B384" s="36"/>
      <c r="C384" s="9"/>
      <c r="D384" s="9"/>
      <c r="E384" s="36"/>
      <c r="F384" s="27"/>
      <c r="G384" s="36"/>
      <c r="H384" s="9"/>
      <c r="I384" s="9"/>
      <c r="J384" s="40"/>
      <c r="K384" s="40"/>
      <c r="L384" s="9"/>
      <c r="M384" s="9"/>
      <c r="N384" s="9"/>
    </row>
    <row r="385" spans="2:14" x14ac:dyDescent="0.25">
      <c r="B385" s="36"/>
      <c r="C385" s="9"/>
      <c r="D385" s="9"/>
      <c r="E385" s="36"/>
      <c r="F385" s="27"/>
      <c r="G385" s="36"/>
      <c r="H385" s="9"/>
      <c r="I385" s="9"/>
      <c r="J385" s="40"/>
      <c r="K385" s="40"/>
      <c r="L385" s="9"/>
      <c r="M385" s="9"/>
      <c r="N385" s="9"/>
    </row>
    <row r="386" spans="2:14" x14ac:dyDescent="0.25">
      <c r="B386" s="36"/>
      <c r="C386" s="9"/>
      <c r="D386" s="9"/>
      <c r="E386" s="36"/>
      <c r="F386" s="27"/>
      <c r="G386" s="36"/>
      <c r="H386" s="9"/>
      <c r="I386" s="9"/>
      <c r="J386" s="40"/>
      <c r="K386" s="40"/>
      <c r="L386" s="9"/>
      <c r="M386" s="9"/>
      <c r="N386" s="9"/>
    </row>
    <row r="387" spans="2:14" x14ac:dyDescent="0.25">
      <c r="B387" s="36"/>
      <c r="C387" s="9"/>
      <c r="D387" s="9"/>
      <c r="E387" s="36"/>
      <c r="F387" s="27"/>
      <c r="G387" s="36"/>
      <c r="H387" s="9"/>
      <c r="I387" s="9"/>
      <c r="J387" s="40"/>
      <c r="K387" s="40"/>
      <c r="L387" s="9"/>
      <c r="M387" s="9"/>
      <c r="N387" s="9"/>
    </row>
    <row r="388" spans="2:14" x14ac:dyDescent="0.25">
      <c r="B388" s="36"/>
      <c r="C388" s="9"/>
      <c r="D388" s="9"/>
      <c r="E388" s="36"/>
      <c r="F388" s="27"/>
      <c r="G388" s="36"/>
      <c r="H388" s="9"/>
      <c r="I388" s="9"/>
      <c r="J388" s="40"/>
      <c r="K388" s="40"/>
      <c r="L388" s="9"/>
      <c r="M388" s="9"/>
      <c r="N388" s="9"/>
    </row>
    <row r="389" spans="2:14" x14ac:dyDescent="0.25">
      <c r="B389" s="36"/>
      <c r="C389" s="9"/>
      <c r="D389" s="9"/>
      <c r="E389" s="36"/>
      <c r="F389" s="27"/>
      <c r="G389" s="36"/>
      <c r="H389" s="9"/>
      <c r="I389" s="9"/>
      <c r="J389" s="40"/>
      <c r="K389" s="40"/>
      <c r="L389" s="9"/>
      <c r="M389" s="9"/>
      <c r="N389" s="9"/>
    </row>
    <row r="390" spans="2:14" x14ac:dyDescent="0.25">
      <c r="B390" s="36"/>
      <c r="C390" s="9"/>
      <c r="D390" s="9"/>
      <c r="E390" s="36"/>
      <c r="F390" s="27"/>
      <c r="G390" s="36"/>
      <c r="H390" s="9"/>
      <c r="I390" s="9"/>
      <c r="J390" s="40"/>
      <c r="K390" s="40"/>
      <c r="L390" s="9"/>
      <c r="M390" s="9"/>
      <c r="N390" s="9"/>
    </row>
    <row r="391" spans="2:14" x14ac:dyDescent="0.25">
      <c r="B391" s="36"/>
      <c r="C391" s="9"/>
      <c r="D391" s="9"/>
      <c r="E391" s="36"/>
      <c r="F391" s="27"/>
      <c r="G391" s="36"/>
      <c r="H391" s="9"/>
      <c r="I391" s="9"/>
      <c r="J391" s="40"/>
      <c r="K391" s="40"/>
      <c r="L391" s="9"/>
      <c r="M391" s="9"/>
      <c r="N391" s="9"/>
    </row>
    <row r="392" spans="2:14" x14ac:dyDescent="0.25">
      <c r="B392" s="36"/>
      <c r="C392" s="9"/>
      <c r="D392" s="9"/>
      <c r="E392" s="36"/>
      <c r="F392" s="27"/>
      <c r="G392" s="36"/>
      <c r="H392" s="9"/>
      <c r="I392" s="9"/>
      <c r="J392" s="40"/>
      <c r="K392" s="40"/>
      <c r="L392" s="9"/>
      <c r="M392" s="9"/>
      <c r="N392" s="9"/>
    </row>
    <row r="393" spans="2:14" x14ac:dyDescent="0.25">
      <c r="B393" s="36"/>
      <c r="C393" s="9"/>
      <c r="D393" s="9"/>
      <c r="E393" s="36"/>
      <c r="F393" s="27"/>
      <c r="G393" s="36"/>
      <c r="H393" s="9"/>
      <c r="I393" s="9"/>
      <c r="J393" s="40"/>
      <c r="K393" s="40"/>
      <c r="L393" s="9"/>
      <c r="M393" s="9"/>
      <c r="N393" s="9"/>
    </row>
    <row r="394" spans="2:14" x14ac:dyDescent="0.25">
      <c r="B394" s="36"/>
      <c r="C394" s="9"/>
      <c r="D394" s="9"/>
      <c r="E394" s="36"/>
      <c r="F394" s="27"/>
      <c r="G394" s="36"/>
      <c r="H394" s="9"/>
      <c r="I394" s="9"/>
      <c r="J394" s="40"/>
      <c r="K394" s="40"/>
      <c r="L394" s="9"/>
      <c r="M394" s="9"/>
      <c r="N394" s="9"/>
    </row>
    <row r="395" spans="2:14" x14ac:dyDescent="0.25">
      <c r="B395" s="36"/>
      <c r="C395" s="9"/>
      <c r="D395" s="9"/>
      <c r="E395" s="36"/>
      <c r="F395" s="27"/>
      <c r="G395" s="36"/>
      <c r="H395" s="9"/>
      <c r="I395" s="9"/>
      <c r="J395" s="40"/>
      <c r="K395" s="40"/>
      <c r="L395" s="9"/>
      <c r="M395" s="9"/>
      <c r="N395" s="9"/>
    </row>
    <row r="396" spans="2:14" x14ac:dyDescent="0.25">
      <c r="B396" s="36"/>
      <c r="C396" s="9"/>
      <c r="D396" s="9"/>
      <c r="E396" s="36"/>
      <c r="F396" s="27"/>
      <c r="G396" s="36"/>
      <c r="H396" s="9"/>
      <c r="I396" s="9"/>
      <c r="J396" s="40"/>
      <c r="K396" s="40"/>
      <c r="L396" s="9"/>
      <c r="M396" s="9"/>
      <c r="N396" s="9"/>
    </row>
    <row r="397" spans="2:14" x14ac:dyDescent="0.25">
      <c r="B397" s="36"/>
      <c r="C397" s="9"/>
      <c r="D397" s="9"/>
      <c r="E397" s="36"/>
      <c r="F397" s="27"/>
      <c r="G397" s="36"/>
      <c r="H397" s="9"/>
      <c r="I397" s="9"/>
      <c r="J397" s="40"/>
      <c r="K397" s="40"/>
      <c r="L397" s="9"/>
      <c r="M397" s="9"/>
      <c r="N397" s="9"/>
    </row>
    <row r="398" spans="2:14" x14ac:dyDescent="0.25">
      <c r="B398" s="36"/>
      <c r="C398" s="9"/>
      <c r="D398" s="9"/>
      <c r="E398" s="36"/>
      <c r="F398" s="27"/>
      <c r="G398" s="36"/>
      <c r="H398" s="9"/>
      <c r="I398" s="9"/>
      <c r="J398" s="40"/>
      <c r="K398" s="40"/>
      <c r="L398" s="9"/>
      <c r="M398" s="9"/>
      <c r="N398" s="9"/>
    </row>
    <row r="399" spans="2:14" x14ac:dyDescent="0.25">
      <c r="B399" s="36"/>
      <c r="C399" s="9"/>
      <c r="D399" s="9"/>
      <c r="E399" s="36"/>
      <c r="F399" s="27"/>
      <c r="G399" s="36"/>
      <c r="H399" s="9"/>
      <c r="I399" s="9"/>
      <c r="J399" s="40"/>
      <c r="K399" s="40"/>
      <c r="L399" s="9"/>
      <c r="M399" s="9"/>
      <c r="N399" s="9"/>
    </row>
    <row r="400" spans="2:14" x14ac:dyDescent="0.25">
      <c r="B400" s="36"/>
      <c r="C400" s="9"/>
      <c r="D400" s="9"/>
      <c r="E400" s="36"/>
      <c r="F400" s="27"/>
      <c r="G400" s="36"/>
      <c r="H400" s="9"/>
      <c r="I400" s="9"/>
      <c r="J400" s="40"/>
      <c r="K400" s="40"/>
      <c r="L400" s="9"/>
      <c r="M400" s="9"/>
      <c r="N400" s="9"/>
    </row>
    <row r="401" spans="2:14" x14ac:dyDescent="0.25">
      <c r="B401" s="36"/>
      <c r="C401" s="9"/>
      <c r="D401" s="9"/>
      <c r="E401" s="36"/>
      <c r="F401" s="27"/>
      <c r="G401" s="36"/>
      <c r="H401" s="9"/>
      <c r="I401" s="9"/>
      <c r="J401" s="40"/>
      <c r="K401" s="40"/>
      <c r="L401" s="9"/>
      <c r="M401" s="9"/>
      <c r="N401" s="9"/>
    </row>
    <row r="402" spans="2:14" x14ac:dyDescent="0.25">
      <c r="B402" s="36"/>
      <c r="C402" s="9"/>
      <c r="D402" s="9"/>
      <c r="E402" s="36"/>
      <c r="F402" s="27"/>
      <c r="G402" s="36"/>
      <c r="H402" s="9"/>
      <c r="I402" s="9"/>
      <c r="J402" s="40"/>
      <c r="K402" s="40"/>
      <c r="L402" s="9"/>
      <c r="M402" s="9"/>
      <c r="N402" s="9"/>
    </row>
    <row r="403" spans="2:14" x14ac:dyDescent="0.25">
      <c r="B403" s="36"/>
      <c r="C403" s="9"/>
      <c r="D403" s="9"/>
      <c r="E403" s="36"/>
      <c r="F403" s="27"/>
      <c r="G403" s="36"/>
      <c r="H403" s="9"/>
      <c r="I403" s="9"/>
      <c r="J403" s="40"/>
      <c r="K403" s="40"/>
      <c r="L403" s="9"/>
      <c r="M403" s="9"/>
      <c r="N403" s="9"/>
    </row>
    <row r="404" spans="2:14" x14ac:dyDescent="0.25">
      <c r="B404" s="36"/>
      <c r="C404" s="9"/>
      <c r="D404" s="9"/>
      <c r="E404" s="36"/>
      <c r="F404" s="27"/>
      <c r="G404" s="36"/>
      <c r="H404" s="9"/>
      <c r="I404" s="9"/>
      <c r="J404" s="40"/>
      <c r="K404" s="40"/>
      <c r="L404" s="9"/>
      <c r="M404" s="9"/>
      <c r="N404" s="9"/>
    </row>
    <row r="405" spans="2:14" x14ac:dyDescent="0.25">
      <c r="B405" s="36"/>
      <c r="C405" s="9"/>
      <c r="D405" s="9"/>
      <c r="E405" s="36"/>
      <c r="F405" s="27"/>
      <c r="G405" s="36"/>
      <c r="H405" s="9"/>
      <c r="I405" s="9"/>
      <c r="J405" s="40"/>
      <c r="K405" s="40"/>
      <c r="L405" s="9"/>
      <c r="M405" s="9"/>
      <c r="N405" s="9"/>
    </row>
    <row r="406" spans="2:14" x14ac:dyDescent="0.25">
      <c r="B406" s="36"/>
      <c r="C406" s="9"/>
      <c r="D406" s="9"/>
      <c r="E406" s="36"/>
      <c r="F406" s="27"/>
      <c r="G406" s="36"/>
      <c r="H406" s="9"/>
      <c r="I406" s="9"/>
      <c r="J406" s="40"/>
      <c r="K406" s="40"/>
      <c r="L406" s="9"/>
      <c r="M406" s="9"/>
      <c r="N406" s="9"/>
    </row>
    <row r="407" spans="2:14" x14ac:dyDescent="0.25">
      <c r="B407" s="36"/>
      <c r="C407" s="9"/>
      <c r="D407" s="9"/>
      <c r="E407" s="36"/>
      <c r="F407" s="27"/>
      <c r="G407" s="36"/>
      <c r="H407" s="9"/>
      <c r="I407" s="9"/>
      <c r="J407" s="40"/>
      <c r="K407" s="40"/>
      <c r="L407" s="9"/>
      <c r="M407" s="9"/>
      <c r="N407" s="9"/>
    </row>
    <row r="408" spans="2:14" x14ac:dyDescent="0.25">
      <c r="B408" s="36"/>
      <c r="C408" s="9"/>
      <c r="D408" s="9"/>
      <c r="E408" s="36"/>
      <c r="F408" s="27"/>
      <c r="G408" s="36"/>
      <c r="H408" s="9"/>
      <c r="I408" s="9"/>
      <c r="J408" s="40"/>
      <c r="K408" s="40"/>
      <c r="L408" s="9"/>
      <c r="M408" s="9"/>
      <c r="N408" s="9"/>
    </row>
    <row r="409" spans="2:14" x14ac:dyDescent="0.25">
      <c r="B409" s="36"/>
      <c r="C409" s="9"/>
      <c r="D409" s="9"/>
      <c r="E409" s="36"/>
      <c r="F409" s="27"/>
      <c r="G409" s="36"/>
      <c r="H409" s="9"/>
      <c r="I409" s="9"/>
      <c r="J409" s="40"/>
      <c r="K409" s="40"/>
      <c r="L409" s="9"/>
      <c r="M409" s="9"/>
      <c r="N409" s="9"/>
    </row>
    <row r="410" spans="2:14" x14ac:dyDescent="0.25">
      <c r="B410" s="36"/>
      <c r="C410" s="9"/>
      <c r="D410" s="9"/>
      <c r="E410" s="36"/>
      <c r="F410" s="27"/>
      <c r="G410" s="36"/>
      <c r="H410" s="9"/>
      <c r="I410" s="9"/>
      <c r="J410" s="40"/>
      <c r="K410" s="40"/>
      <c r="L410" s="9"/>
      <c r="M410" s="9"/>
      <c r="N410" s="9"/>
    </row>
    <row r="411" spans="2:14" x14ac:dyDescent="0.25">
      <c r="B411" s="36"/>
      <c r="C411" s="9"/>
      <c r="D411" s="9"/>
      <c r="E411" s="36"/>
      <c r="F411" s="27"/>
      <c r="G411" s="36"/>
      <c r="H411" s="9"/>
      <c r="I411" s="9"/>
      <c r="J411" s="40"/>
      <c r="K411" s="40"/>
      <c r="L411" s="9"/>
      <c r="M411" s="9"/>
      <c r="N411" s="9"/>
    </row>
    <row r="412" spans="2:14" x14ac:dyDescent="0.25">
      <c r="B412" s="36"/>
      <c r="C412" s="9"/>
      <c r="D412" s="9"/>
      <c r="E412" s="36"/>
      <c r="F412" s="27"/>
      <c r="G412" s="36"/>
      <c r="H412" s="9"/>
      <c r="I412" s="9"/>
      <c r="J412" s="40"/>
      <c r="K412" s="40"/>
      <c r="L412" s="9"/>
      <c r="M412" s="9"/>
      <c r="N412" s="9"/>
    </row>
    <row r="413" spans="2:14" x14ac:dyDescent="0.25">
      <c r="B413" s="36"/>
      <c r="C413" s="9"/>
      <c r="D413" s="9"/>
      <c r="E413" s="36"/>
      <c r="F413" s="27"/>
      <c r="G413" s="36"/>
      <c r="H413" s="9"/>
      <c r="I413" s="9"/>
      <c r="J413" s="40"/>
      <c r="K413" s="40"/>
      <c r="L413" s="9"/>
      <c r="M413" s="9"/>
      <c r="N413" s="9"/>
    </row>
    <row r="414" spans="2:14" x14ac:dyDescent="0.25">
      <c r="B414" s="36"/>
      <c r="C414" s="9"/>
      <c r="D414" s="9"/>
      <c r="E414" s="36"/>
      <c r="F414" s="27"/>
      <c r="G414" s="36"/>
      <c r="H414" s="9"/>
      <c r="I414" s="9"/>
      <c r="J414" s="40"/>
      <c r="K414" s="40"/>
      <c r="L414" s="9"/>
      <c r="M414" s="9"/>
      <c r="N414" s="9"/>
    </row>
    <row r="415" spans="2:14" x14ac:dyDescent="0.25">
      <c r="B415" s="36"/>
      <c r="C415" s="9"/>
      <c r="D415" s="9"/>
      <c r="E415" s="36"/>
      <c r="F415" s="27"/>
      <c r="G415" s="36"/>
      <c r="H415" s="9"/>
      <c r="I415" s="9"/>
      <c r="J415" s="40"/>
      <c r="K415" s="40"/>
      <c r="L415" s="9"/>
      <c r="M415" s="9"/>
      <c r="N415" s="9"/>
    </row>
    <row r="416" spans="2:14" x14ac:dyDescent="0.25">
      <c r="B416" s="36"/>
      <c r="C416" s="9"/>
      <c r="D416" s="9"/>
      <c r="E416" s="36"/>
      <c r="F416" s="27"/>
      <c r="G416" s="36"/>
      <c r="H416" s="9"/>
      <c r="I416" s="9"/>
      <c r="J416" s="40"/>
      <c r="K416" s="40"/>
      <c r="L416" s="9"/>
      <c r="M416" s="9"/>
      <c r="N416" s="9"/>
    </row>
    <row r="417" spans="2:14" x14ac:dyDescent="0.25">
      <c r="B417" s="36"/>
      <c r="C417" s="9"/>
      <c r="D417" s="9"/>
      <c r="E417" s="36"/>
      <c r="F417" s="27"/>
      <c r="G417" s="36"/>
      <c r="H417" s="9"/>
      <c r="I417" s="9"/>
      <c r="J417" s="40"/>
      <c r="K417" s="40"/>
      <c r="L417" s="9"/>
      <c r="M417" s="9"/>
      <c r="N417" s="9"/>
    </row>
    <row r="418" spans="2:14" x14ac:dyDescent="0.25">
      <c r="B418" s="36"/>
      <c r="C418" s="9"/>
      <c r="D418" s="9"/>
      <c r="E418" s="36"/>
      <c r="F418" s="27"/>
      <c r="G418" s="36"/>
      <c r="H418" s="9"/>
      <c r="I418" s="9"/>
      <c r="J418" s="40"/>
      <c r="K418" s="40"/>
      <c r="L418" s="9"/>
      <c r="M418" s="9"/>
      <c r="N418" s="9"/>
    </row>
    <row r="419" spans="2:14" x14ac:dyDescent="0.25">
      <c r="B419" s="36"/>
      <c r="C419" s="9"/>
      <c r="D419" s="9"/>
      <c r="E419" s="36"/>
      <c r="F419" s="27"/>
      <c r="G419" s="36"/>
      <c r="H419" s="9"/>
      <c r="I419" s="9"/>
      <c r="J419" s="40"/>
      <c r="K419" s="40"/>
      <c r="L419" s="9"/>
      <c r="M419" s="9"/>
      <c r="N419" s="9"/>
    </row>
    <row r="420" spans="2:14" x14ac:dyDescent="0.25">
      <c r="B420" s="36"/>
      <c r="C420" s="9"/>
      <c r="D420" s="9"/>
      <c r="E420" s="36"/>
      <c r="F420" s="27"/>
      <c r="G420" s="36"/>
      <c r="H420" s="9"/>
      <c r="I420" s="9"/>
      <c r="J420" s="40"/>
      <c r="K420" s="40"/>
      <c r="L420" s="9"/>
      <c r="M420" s="9"/>
      <c r="N420" s="9"/>
    </row>
    <row r="421" spans="2:14" x14ac:dyDescent="0.25">
      <c r="B421" s="36"/>
      <c r="C421" s="9"/>
      <c r="D421" s="9"/>
      <c r="E421" s="36"/>
      <c r="F421" s="27"/>
      <c r="G421" s="36"/>
      <c r="H421" s="9"/>
      <c r="I421" s="9"/>
      <c r="J421" s="40"/>
      <c r="K421" s="40"/>
      <c r="L421" s="9"/>
      <c r="M421" s="9"/>
      <c r="N421" s="9"/>
    </row>
    <row r="422" spans="2:14" x14ac:dyDescent="0.25">
      <c r="B422" s="36"/>
      <c r="C422" s="9"/>
      <c r="D422" s="9"/>
      <c r="E422" s="36"/>
      <c r="F422" s="27"/>
      <c r="G422" s="36"/>
      <c r="H422" s="9"/>
      <c r="I422" s="9"/>
      <c r="J422" s="40"/>
      <c r="K422" s="40"/>
      <c r="L422" s="9"/>
      <c r="M422" s="9"/>
      <c r="N422" s="9"/>
    </row>
    <row r="423" spans="2:14" x14ac:dyDescent="0.25">
      <c r="B423" s="36"/>
      <c r="C423" s="9"/>
      <c r="D423" s="9"/>
      <c r="E423" s="36"/>
      <c r="F423" s="27"/>
      <c r="G423" s="36"/>
      <c r="H423" s="9"/>
      <c r="I423" s="9"/>
      <c r="J423" s="40"/>
      <c r="K423" s="40"/>
      <c r="L423" s="9"/>
      <c r="M423" s="9"/>
      <c r="N423" s="9"/>
    </row>
    <row r="424" spans="2:14" x14ac:dyDescent="0.25">
      <c r="B424" s="36"/>
      <c r="C424" s="9"/>
      <c r="D424" s="9"/>
      <c r="E424" s="36"/>
      <c r="F424" s="27"/>
      <c r="G424" s="36"/>
      <c r="H424" s="9"/>
      <c r="I424" s="9"/>
      <c r="J424" s="40"/>
      <c r="K424" s="40"/>
      <c r="L424" s="9"/>
      <c r="M424" s="9"/>
      <c r="N424" s="9"/>
    </row>
    <row r="425" spans="2:14" x14ac:dyDescent="0.25">
      <c r="B425" s="36"/>
      <c r="C425" s="9"/>
      <c r="D425" s="9"/>
      <c r="E425" s="36"/>
      <c r="F425" s="27"/>
      <c r="G425" s="36"/>
      <c r="H425" s="9"/>
      <c r="I425" s="9"/>
      <c r="J425" s="40"/>
      <c r="K425" s="40"/>
      <c r="L425" s="9"/>
      <c r="M425" s="9"/>
      <c r="N425" s="9"/>
    </row>
    <row r="426" spans="2:14" x14ac:dyDescent="0.25">
      <c r="B426" s="36"/>
      <c r="C426" s="9"/>
      <c r="D426" s="9"/>
      <c r="E426" s="36"/>
      <c r="F426" s="27"/>
      <c r="G426" s="36"/>
      <c r="H426" s="9"/>
      <c r="I426" s="9"/>
      <c r="J426" s="40"/>
      <c r="K426" s="40"/>
      <c r="L426" s="9"/>
      <c r="M426" s="9"/>
      <c r="N426" s="9"/>
    </row>
    <row r="427" spans="2:14" x14ac:dyDescent="0.25">
      <c r="B427" s="36"/>
      <c r="C427" s="9"/>
      <c r="D427" s="9"/>
      <c r="E427" s="36"/>
      <c r="F427" s="27"/>
      <c r="G427" s="36"/>
      <c r="H427" s="9"/>
      <c r="I427" s="9"/>
      <c r="J427" s="40"/>
      <c r="K427" s="40"/>
      <c r="L427" s="9"/>
      <c r="M427" s="9"/>
      <c r="N427" s="9"/>
    </row>
    <row r="428" spans="2:14" x14ac:dyDescent="0.25">
      <c r="B428" s="36"/>
      <c r="C428" s="9"/>
      <c r="D428" s="9"/>
      <c r="E428" s="36"/>
      <c r="F428" s="27"/>
      <c r="G428" s="36"/>
      <c r="H428" s="9"/>
      <c r="I428" s="9"/>
      <c r="J428" s="40"/>
      <c r="K428" s="40"/>
      <c r="L428" s="9"/>
      <c r="M428" s="9"/>
      <c r="N428" s="9"/>
    </row>
    <row r="429" spans="2:14" x14ac:dyDescent="0.25">
      <c r="B429" s="36"/>
      <c r="C429" s="9"/>
      <c r="D429" s="9"/>
      <c r="E429" s="36"/>
      <c r="F429" s="27"/>
      <c r="G429" s="36"/>
      <c r="H429" s="9"/>
      <c r="I429" s="9"/>
      <c r="J429" s="40"/>
      <c r="K429" s="40"/>
      <c r="L429" s="9"/>
      <c r="M429" s="9"/>
      <c r="N429" s="9"/>
    </row>
    <row r="430" spans="2:14" x14ac:dyDescent="0.25">
      <c r="B430" s="36"/>
      <c r="C430" s="9"/>
      <c r="D430" s="9"/>
      <c r="E430" s="36"/>
      <c r="F430" s="27"/>
      <c r="G430" s="36"/>
      <c r="H430" s="9"/>
      <c r="I430" s="9"/>
      <c r="J430" s="40"/>
      <c r="K430" s="40"/>
      <c r="L430" s="9"/>
      <c r="M430" s="9"/>
      <c r="N430" s="9"/>
    </row>
    <row r="431" spans="2:14" x14ac:dyDescent="0.25">
      <c r="B431" s="36"/>
      <c r="C431" s="9"/>
      <c r="D431" s="9"/>
      <c r="E431" s="36"/>
      <c r="F431" s="27"/>
      <c r="G431" s="36"/>
      <c r="H431" s="9"/>
      <c r="I431" s="9"/>
      <c r="J431" s="40"/>
      <c r="K431" s="40"/>
      <c r="L431" s="9"/>
      <c r="M431" s="9"/>
      <c r="N431" s="9"/>
    </row>
    <row r="432" spans="2:14" x14ac:dyDescent="0.25">
      <c r="B432" s="36"/>
      <c r="C432" s="9"/>
      <c r="D432" s="9"/>
      <c r="E432" s="36"/>
      <c r="F432" s="27"/>
      <c r="G432" s="36"/>
      <c r="H432" s="9"/>
      <c r="I432" s="9"/>
      <c r="J432" s="40"/>
      <c r="K432" s="40"/>
      <c r="L432" s="9"/>
      <c r="M432" s="9"/>
      <c r="N432" s="9"/>
    </row>
    <row r="433" spans="2:14" x14ac:dyDescent="0.25">
      <c r="B433" s="36"/>
      <c r="C433" s="9"/>
      <c r="D433" s="9"/>
      <c r="E433" s="36"/>
      <c r="F433" s="27"/>
      <c r="G433" s="36"/>
      <c r="H433" s="9"/>
      <c r="I433" s="9"/>
      <c r="J433" s="40"/>
      <c r="K433" s="40"/>
      <c r="L433" s="9"/>
      <c r="M433" s="9"/>
      <c r="N433" s="9"/>
    </row>
    <row r="434" spans="2:14" x14ac:dyDescent="0.25">
      <c r="B434" s="36"/>
      <c r="C434" s="9"/>
      <c r="D434" s="9"/>
      <c r="E434" s="36"/>
      <c r="F434" s="27"/>
      <c r="G434" s="36"/>
      <c r="H434" s="9"/>
      <c r="I434" s="9"/>
      <c r="J434" s="40"/>
      <c r="K434" s="40"/>
      <c r="L434" s="9"/>
      <c r="M434" s="9"/>
      <c r="N434" s="9"/>
    </row>
    <row r="435" spans="2:14" x14ac:dyDescent="0.25">
      <c r="B435" s="36"/>
      <c r="C435" s="9"/>
      <c r="D435" s="9"/>
      <c r="E435" s="36"/>
      <c r="F435" s="27"/>
      <c r="G435" s="36"/>
      <c r="H435" s="9"/>
      <c r="I435" s="9"/>
      <c r="J435" s="40"/>
      <c r="K435" s="40"/>
      <c r="L435" s="9"/>
      <c r="M435" s="9"/>
      <c r="N435" s="9"/>
    </row>
    <row r="436" spans="2:14" x14ac:dyDescent="0.25">
      <c r="B436" s="36"/>
      <c r="C436" s="9"/>
      <c r="D436" s="9"/>
      <c r="E436" s="36"/>
      <c r="F436" s="27"/>
      <c r="G436" s="36"/>
      <c r="H436" s="9"/>
      <c r="I436" s="9"/>
      <c r="J436" s="40"/>
      <c r="K436" s="40"/>
      <c r="L436" s="9"/>
      <c r="M436" s="9"/>
      <c r="N436" s="9"/>
    </row>
    <row r="437" spans="2:14" x14ac:dyDescent="0.25">
      <c r="B437" s="36"/>
      <c r="C437" s="9"/>
      <c r="D437" s="9"/>
      <c r="E437" s="36"/>
      <c r="F437" s="27"/>
      <c r="G437" s="36"/>
      <c r="H437" s="9"/>
      <c r="I437" s="9"/>
      <c r="J437" s="40"/>
      <c r="K437" s="40"/>
      <c r="L437" s="9"/>
      <c r="M437" s="9"/>
      <c r="N437" s="9"/>
    </row>
    <row r="438" spans="2:14" x14ac:dyDescent="0.25">
      <c r="B438" s="36"/>
      <c r="C438" s="9"/>
      <c r="D438" s="9"/>
      <c r="E438" s="36"/>
      <c r="F438" s="27"/>
      <c r="G438" s="36"/>
      <c r="H438" s="9"/>
      <c r="I438" s="9"/>
      <c r="J438" s="40"/>
      <c r="K438" s="40"/>
      <c r="L438" s="9"/>
      <c r="M438" s="9"/>
      <c r="N438" s="9"/>
    </row>
    <row r="439" spans="2:14" x14ac:dyDescent="0.25">
      <c r="B439" s="36"/>
      <c r="C439" s="9"/>
      <c r="D439" s="9"/>
      <c r="E439" s="36"/>
      <c r="F439" s="27"/>
      <c r="G439" s="36"/>
      <c r="H439" s="9"/>
      <c r="I439" s="9"/>
      <c r="J439" s="40"/>
      <c r="K439" s="40"/>
      <c r="L439" s="9"/>
      <c r="M439" s="9"/>
      <c r="N439" s="9"/>
    </row>
    <row r="440" spans="2:14" x14ac:dyDescent="0.25">
      <c r="B440" s="36"/>
      <c r="C440" s="9"/>
      <c r="D440" s="9"/>
      <c r="E440" s="36"/>
      <c r="F440" s="27"/>
      <c r="G440" s="36"/>
      <c r="H440" s="9"/>
      <c r="I440" s="9"/>
      <c r="J440" s="40"/>
      <c r="K440" s="40"/>
      <c r="L440" s="9"/>
      <c r="M440" s="9"/>
      <c r="N440" s="9"/>
    </row>
    <row r="441" spans="2:14" x14ac:dyDescent="0.25">
      <c r="B441" s="36"/>
      <c r="C441" s="9"/>
      <c r="D441" s="9"/>
      <c r="E441" s="36"/>
      <c r="F441" s="27"/>
      <c r="G441" s="36"/>
      <c r="H441" s="9"/>
      <c r="I441" s="9"/>
      <c r="J441" s="40"/>
      <c r="K441" s="40"/>
      <c r="L441" s="9"/>
      <c r="M441" s="9"/>
      <c r="N441" s="9"/>
    </row>
    <row r="442" spans="2:14" x14ac:dyDescent="0.25">
      <c r="B442" s="36"/>
      <c r="C442" s="9"/>
      <c r="D442" s="9"/>
      <c r="E442" s="36"/>
      <c r="F442" s="27"/>
      <c r="G442" s="36"/>
      <c r="H442" s="9"/>
      <c r="I442" s="9"/>
      <c r="J442" s="40"/>
      <c r="K442" s="40"/>
      <c r="L442" s="9"/>
      <c r="M442" s="9"/>
      <c r="N442" s="9"/>
    </row>
    <row r="443" spans="2:14" x14ac:dyDescent="0.25">
      <c r="B443" s="36"/>
      <c r="C443" s="9"/>
      <c r="D443" s="9"/>
      <c r="E443" s="36"/>
      <c r="F443" s="27"/>
      <c r="G443" s="36"/>
      <c r="H443" s="9"/>
      <c r="I443" s="9"/>
      <c r="J443" s="40"/>
      <c r="K443" s="40"/>
      <c r="L443" s="9"/>
      <c r="M443" s="9"/>
      <c r="N443" s="9"/>
    </row>
    <row r="444" spans="2:14" x14ac:dyDescent="0.25">
      <c r="B444" s="36"/>
      <c r="C444" s="9"/>
      <c r="D444" s="9"/>
      <c r="E444" s="36"/>
      <c r="F444" s="27"/>
      <c r="G444" s="36"/>
      <c r="H444" s="9"/>
      <c r="I444" s="9"/>
      <c r="J444" s="40"/>
      <c r="K444" s="40"/>
      <c r="L444" s="9"/>
      <c r="M444" s="9"/>
      <c r="N444" s="9"/>
    </row>
    <row r="445" spans="2:14" x14ac:dyDescent="0.25">
      <c r="B445" s="36"/>
      <c r="C445" s="9"/>
      <c r="D445" s="9"/>
      <c r="E445" s="36"/>
      <c r="F445" s="27"/>
      <c r="G445" s="36"/>
      <c r="H445" s="9"/>
      <c r="I445" s="9"/>
      <c r="J445" s="40"/>
      <c r="K445" s="40"/>
      <c r="L445" s="9"/>
      <c r="M445" s="9"/>
      <c r="N445" s="9"/>
    </row>
    <row r="446" spans="2:14" x14ac:dyDescent="0.25">
      <c r="B446" s="36"/>
      <c r="C446" s="9"/>
      <c r="D446" s="9"/>
      <c r="E446" s="36"/>
      <c r="F446" s="27"/>
      <c r="G446" s="36"/>
      <c r="H446" s="9"/>
      <c r="I446" s="9"/>
      <c r="J446" s="40"/>
      <c r="K446" s="40"/>
      <c r="L446" s="9"/>
      <c r="M446" s="9"/>
      <c r="N446" s="9"/>
    </row>
    <row r="447" spans="2:14" x14ac:dyDescent="0.25">
      <c r="B447" s="36"/>
      <c r="C447" s="9"/>
      <c r="D447" s="9"/>
      <c r="E447" s="36"/>
      <c r="F447" s="27"/>
      <c r="G447" s="36"/>
      <c r="H447" s="9"/>
      <c r="I447" s="9"/>
      <c r="J447" s="40"/>
      <c r="K447" s="40"/>
      <c r="L447" s="9"/>
      <c r="M447" s="9"/>
      <c r="N447" s="9"/>
    </row>
    <row r="448" spans="2:14" x14ac:dyDescent="0.25">
      <c r="B448" s="36"/>
      <c r="C448" s="9"/>
      <c r="D448" s="9"/>
      <c r="E448" s="36"/>
      <c r="F448" s="27"/>
      <c r="G448" s="36"/>
      <c r="H448" s="9"/>
      <c r="I448" s="9"/>
      <c r="J448" s="40"/>
      <c r="K448" s="40"/>
      <c r="L448" s="9"/>
      <c r="M448" s="9"/>
      <c r="N448" s="9"/>
    </row>
    <row r="449" spans="2:14" x14ac:dyDescent="0.25">
      <c r="B449" s="36"/>
      <c r="C449" s="9"/>
      <c r="D449" s="9"/>
      <c r="E449" s="36"/>
      <c r="F449" s="27"/>
      <c r="G449" s="36"/>
      <c r="H449" s="9"/>
      <c r="I449" s="9"/>
      <c r="J449" s="40"/>
      <c r="K449" s="40"/>
      <c r="L449" s="9"/>
      <c r="M449" s="9"/>
      <c r="N449" s="9"/>
    </row>
    <row r="450" spans="2:14" x14ac:dyDescent="0.25">
      <c r="B450" s="36"/>
      <c r="C450" s="9"/>
      <c r="D450" s="9"/>
      <c r="E450" s="36"/>
      <c r="F450" s="27"/>
      <c r="G450" s="36"/>
      <c r="H450" s="9"/>
      <c r="I450" s="9"/>
      <c r="J450" s="40"/>
      <c r="K450" s="40"/>
      <c r="L450" s="9"/>
      <c r="M450" s="9"/>
      <c r="N450" s="9"/>
    </row>
    <row r="451" spans="2:14" x14ac:dyDescent="0.25">
      <c r="B451" s="36"/>
      <c r="C451" s="9"/>
      <c r="D451" s="9"/>
      <c r="E451" s="36"/>
      <c r="F451" s="27"/>
      <c r="G451" s="36"/>
      <c r="H451" s="9"/>
      <c r="I451" s="9"/>
      <c r="J451" s="40"/>
      <c r="K451" s="40"/>
      <c r="L451" s="9"/>
      <c r="M451" s="9"/>
      <c r="N451" s="9"/>
    </row>
    <row r="452" spans="2:14" x14ac:dyDescent="0.25">
      <c r="B452" s="36"/>
      <c r="C452" s="9"/>
      <c r="D452" s="9"/>
      <c r="E452" s="36"/>
      <c r="F452" s="27"/>
      <c r="G452" s="36"/>
      <c r="H452" s="9"/>
      <c r="I452" s="9"/>
      <c r="J452" s="40"/>
      <c r="K452" s="40"/>
      <c r="L452" s="9"/>
      <c r="M452" s="9"/>
      <c r="N452" s="9"/>
    </row>
    <row r="453" spans="2:14" x14ac:dyDescent="0.25">
      <c r="B453" s="36"/>
      <c r="C453" s="9"/>
      <c r="D453" s="9"/>
      <c r="E453" s="36"/>
      <c r="F453" s="27"/>
      <c r="G453" s="36"/>
      <c r="H453" s="9"/>
      <c r="I453" s="9"/>
      <c r="J453" s="40"/>
      <c r="K453" s="40"/>
      <c r="L453" s="9"/>
      <c r="M453" s="9"/>
      <c r="N453" s="9"/>
    </row>
    <row r="454" spans="2:14" x14ac:dyDescent="0.25">
      <c r="B454" s="36"/>
      <c r="C454" s="9"/>
      <c r="D454" s="9"/>
      <c r="E454" s="36"/>
      <c r="F454" s="27"/>
      <c r="G454" s="36"/>
      <c r="H454" s="9"/>
      <c r="I454" s="9"/>
      <c r="J454" s="40"/>
      <c r="K454" s="40"/>
      <c r="L454" s="9"/>
      <c r="M454" s="9"/>
      <c r="N454" s="9"/>
    </row>
    <row r="455" spans="2:14" x14ac:dyDescent="0.25">
      <c r="B455" s="36"/>
      <c r="C455" s="9"/>
      <c r="D455" s="9"/>
      <c r="E455" s="36"/>
      <c r="F455" s="27"/>
      <c r="G455" s="36"/>
      <c r="H455" s="9"/>
      <c r="I455" s="9"/>
      <c r="J455" s="40"/>
      <c r="K455" s="40"/>
      <c r="L455" s="9"/>
      <c r="M455" s="9"/>
      <c r="N455" s="9"/>
    </row>
    <row r="456" spans="2:14" x14ac:dyDescent="0.25">
      <c r="B456" s="36"/>
      <c r="C456" s="9"/>
      <c r="D456" s="9"/>
      <c r="E456" s="36"/>
      <c r="F456" s="27"/>
      <c r="G456" s="36"/>
      <c r="H456" s="9"/>
      <c r="I456" s="9"/>
      <c r="J456" s="40"/>
      <c r="K456" s="40"/>
      <c r="L456" s="9"/>
      <c r="M456" s="9"/>
      <c r="N456" s="9"/>
    </row>
    <row r="457" spans="2:14" x14ac:dyDescent="0.25">
      <c r="B457" s="36"/>
      <c r="C457" s="9"/>
      <c r="D457" s="9"/>
      <c r="E457" s="36"/>
      <c r="F457" s="27"/>
      <c r="G457" s="36"/>
      <c r="H457" s="9"/>
      <c r="I457" s="9"/>
      <c r="J457" s="40"/>
      <c r="K457" s="40"/>
      <c r="L457" s="9"/>
      <c r="M457" s="9"/>
      <c r="N457" s="9"/>
    </row>
    <row r="458" spans="2:14" x14ac:dyDescent="0.25">
      <c r="B458" s="36"/>
      <c r="C458" s="9"/>
      <c r="D458" s="9"/>
      <c r="E458" s="36"/>
      <c r="F458" s="27"/>
      <c r="G458" s="36"/>
      <c r="H458" s="9"/>
      <c r="I458" s="9"/>
      <c r="J458" s="40"/>
      <c r="K458" s="40"/>
      <c r="L458" s="9"/>
      <c r="M458" s="9"/>
      <c r="N458" s="9"/>
    </row>
    <row r="459" spans="2:14" x14ac:dyDescent="0.25">
      <c r="B459" s="36"/>
      <c r="C459" s="9"/>
      <c r="D459" s="9"/>
      <c r="E459" s="36"/>
      <c r="F459" s="27"/>
      <c r="G459" s="36"/>
      <c r="H459" s="9"/>
      <c r="I459" s="9"/>
      <c r="J459" s="40"/>
      <c r="K459" s="40"/>
      <c r="L459" s="9"/>
      <c r="M459" s="9"/>
      <c r="N459" s="9"/>
    </row>
    <row r="460" spans="2:14" x14ac:dyDescent="0.25">
      <c r="B460" s="36"/>
      <c r="C460" s="9"/>
      <c r="D460" s="9"/>
      <c r="E460" s="36"/>
      <c r="F460" s="27"/>
      <c r="G460" s="36"/>
      <c r="H460" s="9"/>
      <c r="I460" s="9"/>
      <c r="J460" s="40"/>
      <c r="K460" s="40"/>
      <c r="L460" s="9"/>
      <c r="M460" s="9"/>
      <c r="N460" s="9"/>
    </row>
    <row r="461" spans="2:14" x14ac:dyDescent="0.25">
      <c r="B461" s="36"/>
      <c r="C461" s="9"/>
      <c r="D461" s="9"/>
      <c r="E461" s="36"/>
      <c r="F461" s="27"/>
      <c r="G461" s="36"/>
      <c r="H461" s="9"/>
      <c r="I461" s="9"/>
      <c r="J461" s="40"/>
      <c r="K461" s="40"/>
      <c r="L461" s="9"/>
      <c r="M461" s="9"/>
      <c r="N461" s="9"/>
    </row>
    <row r="462" spans="2:14" x14ac:dyDescent="0.25">
      <c r="B462" s="36"/>
      <c r="C462" s="9"/>
      <c r="D462" s="9"/>
      <c r="E462" s="36"/>
      <c r="F462" s="27"/>
      <c r="G462" s="36"/>
      <c r="H462" s="9"/>
      <c r="I462" s="9"/>
      <c r="J462" s="40"/>
      <c r="K462" s="40"/>
      <c r="L462" s="9"/>
      <c r="M462" s="9"/>
      <c r="N462" s="9"/>
    </row>
    <row r="463" spans="2:14" x14ac:dyDescent="0.25">
      <c r="B463" s="36"/>
      <c r="C463" s="9"/>
      <c r="D463" s="9"/>
      <c r="E463" s="36"/>
      <c r="F463" s="27"/>
      <c r="G463" s="36"/>
      <c r="H463" s="9"/>
      <c r="I463" s="9"/>
      <c r="J463" s="40"/>
      <c r="K463" s="40"/>
      <c r="L463" s="9"/>
      <c r="M463" s="9"/>
      <c r="N463" s="9"/>
    </row>
    <row r="464" spans="2:14" x14ac:dyDescent="0.25">
      <c r="B464" s="36"/>
      <c r="C464" s="9"/>
      <c r="D464" s="9"/>
      <c r="E464" s="36"/>
      <c r="F464" s="27"/>
      <c r="G464" s="36"/>
      <c r="H464" s="9"/>
      <c r="I464" s="9"/>
      <c r="J464" s="40"/>
      <c r="K464" s="40"/>
      <c r="L464" s="9"/>
      <c r="M464" s="9"/>
      <c r="N464" s="9"/>
    </row>
    <row r="465" spans="2:14" x14ac:dyDescent="0.25">
      <c r="B465" s="36"/>
      <c r="C465" s="9"/>
      <c r="D465" s="9"/>
      <c r="E465" s="36"/>
      <c r="F465" s="27"/>
      <c r="G465" s="36"/>
      <c r="H465" s="9"/>
      <c r="I465" s="9"/>
      <c r="J465" s="40"/>
      <c r="K465" s="40"/>
      <c r="L465" s="9"/>
      <c r="M465" s="9"/>
      <c r="N465" s="9"/>
    </row>
    <row r="466" spans="2:14" x14ac:dyDescent="0.25">
      <c r="B466" s="36"/>
      <c r="C466" s="9"/>
      <c r="D466" s="9"/>
      <c r="E466" s="36"/>
      <c r="F466" s="27"/>
      <c r="G466" s="36"/>
      <c r="H466" s="9"/>
      <c r="I466" s="9"/>
      <c r="J466" s="40"/>
      <c r="K466" s="40"/>
      <c r="L466" s="9"/>
      <c r="M466" s="9"/>
      <c r="N466" s="9"/>
    </row>
    <row r="467" spans="2:14" x14ac:dyDescent="0.25">
      <c r="B467" s="36"/>
      <c r="C467" s="9"/>
      <c r="D467" s="9"/>
      <c r="E467" s="36"/>
      <c r="F467" s="27"/>
      <c r="G467" s="36"/>
      <c r="H467" s="9"/>
      <c r="I467" s="9"/>
      <c r="J467" s="40"/>
      <c r="K467" s="40"/>
      <c r="L467" s="9"/>
      <c r="M467" s="9"/>
      <c r="N467" s="9"/>
    </row>
    <row r="468" spans="2:14" x14ac:dyDescent="0.25">
      <c r="B468" s="36"/>
      <c r="C468" s="9"/>
      <c r="D468" s="9"/>
      <c r="E468" s="36"/>
      <c r="F468" s="27"/>
      <c r="G468" s="36"/>
      <c r="H468" s="9"/>
      <c r="I468" s="9"/>
      <c r="J468" s="40"/>
      <c r="K468" s="40"/>
      <c r="L468" s="9"/>
      <c r="M468" s="9"/>
      <c r="N468" s="9"/>
    </row>
    <row r="469" spans="2:14" x14ac:dyDescent="0.25">
      <c r="B469" s="36"/>
      <c r="C469" s="9"/>
      <c r="D469" s="9"/>
      <c r="E469" s="36"/>
      <c r="F469" s="27"/>
      <c r="G469" s="36"/>
      <c r="H469" s="9"/>
      <c r="I469" s="9"/>
      <c r="J469" s="40"/>
      <c r="K469" s="40"/>
      <c r="L469" s="9"/>
      <c r="M469" s="9"/>
      <c r="N469" s="9"/>
    </row>
    <row r="470" spans="2:14" x14ac:dyDescent="0.25">
      <c r="B470" s="36"/>
      <c r="C470" s="9"/>
      <c r="D470" s="9"/>
      <c r="E470" s="36"/>
      <c r="F470" s="27"/>
      <c r="G470" s="36"/>
      <c r="H470" s="9"/>
      <c r="I470" s="9"/>
      <c r="J470" s="40"/>
      <c r="K470" s="40"/>
      <c r="L470" s="9"/>
      <c r="M470" s="9"/>
      <c r="N470" s="9"/>
    </row>
    <row r="471" spans="2:14" x14ac:dyDescent="0.25">
      <c r="B471" s="36"/>
      <c r="C471" s="9"/>
      <c r="D471" s="9"/>
      <c r="E471" s="36"/>
      <c r="F471" s="27"/>
      <c r="G471" s="36"/>
      <c r="H471" s="9"/>
      <c r="I471" s="9"/>
      <c r="J471" s="40"/>
      <c r="K471" s="40"/>
      <c r="L471" s="9"/>
      <c r="M471" s="9"/>
      <c r="N471" s="9"/>
    </row>
    <row r="472" spans="2:14" x14ac:dyDescent="0.25">
      <c r="B472" s="36"/>
      <c r="C472" s="9"/>
      <c r="D472" s="9"/>
      <c r="E472" s="36"/>
      <c r="F472" s="27"/>
      <c r="G472" s="36"/>
      <c r="H472" s="9"/>
      <c r="I472" s="9"/>
      <c r="J472" s="40"/>
      <c r="K472" s="40"/>
      <c r="L472" s="9"/>
      <c r="M472" s="9"/>
      <c r="N472" s="9"/>
    </row>
    <row r="473" spans="2:14" x14ac:dyDescent="0.25">
      <c r="B473" s="36"/>
      <c r="C473" s="9"/>
      <c r="D473" s="9"/>
      <c r="E473" s="36"/>
      <c r="F473" s="27"/>
      <c r="G473" s="36"/>
      <c r="H473" s="9"/>
      <c r="I473" s="9"/>
      <c r="J473" s="40"/>
      <c r="K473" s="40"/>
      <c r="L473" s="9"/>
      <c r="M473" s="9"/>
      <c r="N473" s="9"/>
    </row>
    <row r="474" spans="2:14" x14ac:dyDescent="0.25">
      <c r="B474" s="36"/>
      <c r="C474" s="9"/>
      <c r="D474" s="9"/>
      <c r="E474" s="36"/>
      <c r="F474" s="27"/>
      <c r="G474" s="36"/>
      <c r="H474" s="9"/>
      <c r="I474" s="9"/>
      <c r="J474" s="40"/>
      <c r="K474" s="40"/>
      <c r="L474" s="9"/>
      <c r="M474" s="9"/>
      <c r="N474" s="9"/>
    </row>
    <row r="475" spans="2:14" x14ac:dyDescent="0.25">
      <c r="B475" s="36"/>
      <c r="C475" s="9"/>
      <c r="D475" s="9"/>
      <c r="E475" s="36"/>
      <c r="F475" s="27"/>
      <c r="G475" s="36"/>
      <c r="H475" s="9"/>
      <c r="I475" s="9"/>
      <c r="J475" s="40"/>
      <c r="K475" s="40"/>
      <c r="L475" s="9"/>
      <c r="M475" s="9"/>
      <c r="N475" s="9"/>
    </row>
    <row r="476" spans="2:14" x14ac:dyDescent="0.25">
      <c r="B476" s="36"/>
      <c r="C476" s="9"/>
      <c r="D476" s="9"/>
      <c r="E476" s="36"/>
      <c r="F476" s="27"/>
      <c r="G476" s="36"/>
      <c r="H476" s="9"/>
      <c r="I476" s="9"/>
      <c r="J476" s="40"/>
      <c r="K476" s="40"/>
      <c r="L476" s="9"/>
      <c r="M476" s="9"/>
      <c r="N476" s="9"/>
    </row>
    <row r="477" spans="2:14" x14ac:dyDescent="0.25">
      <c r="B477" s="36"/>
      <c r="C477" s="9"/>
      <c r="D477" s="9"/>
      <c r="E477" s="36"/>
      <c r="F477" s="27"/>
      <c r="G477" s="36"/>
      <c r="H477" s="9"/>
      <c r="I477" s="9"/>
      <c r="J477" s="40"/>
      <c r="K477" s="40"/>
      <c r="L477" s="9"/>
      <c r="M477" s="9"/>
      <c r="N477" s="9"/>
    </row>
    <row r="478" spans="2:14" x14ac:dyDescent="0.25">
      <c r="B478" s="36"/>
      <c r="C478" s="9"/>
      <c r="D478" s="9"/>
      <c r="E478" s="36"/>
      <c r="F478" s="27"/>
      <c r="G478" s="36"/>
      <c r="H478" s="9"/>
      <c r="I478" s="9"/>
      <c r="J478" s="40"/>
      <c r="K478" s="40"/>
      <c r="L478" s="9"/>
      <c r="M478" s="9"/>
      <c r="N478" s="9"/>
    </row>
    <row r="479" spans="2:14" x14ac:dyDescent="0.25">
      <c r="B479" s="36"/>
      <c r="C479" s="9"/>
      <c r="D479" s="9"/>
      <c r="E479" s="36"/>
      <c r="F479" s="27"/>
      <c r="G479" s="36"/>
      <c r="H479" s="9"/>
      <c r="I479" s="9"/>
      <c r="J479" s="40"/>
      <c r="K479" s="40"/>
      <c r="L479" s="9"/>
      <c r="M479" s="9"/>
      <c r="N479" s="9"/>
    </row>
    <row r="480" spans="2:14" x14ac:dyDescent="0.25">
      <c r="B480" s="36"/>
      <c r="C480" s="9"/>
      <c r="D480" s="9"/>
      <c r="E480" s="36"/>
      <c r="F480" s="27"/>
      <c r="G480" s="36"/>
      <c r="H480" s="9"/>
      <c r="I480" s="9"/>
      <c r="J480" s="40"/>
      <c r="K480" s="40"/>
      <c r="L480" s="9"/>
      <c r="M480" s="9"/>
      <c r="N480" s="9"/>
    </row>
    <row r="481" spans="2:14" x14ac:dyDescent="0.25">
      <c r="B481" s="36"/>
      <c r="C481" s="9"/>
      <c r="D481" s="9"/>
      <c r="E481" s="36"/>
      <c r="F481" s="27"/>
      <c r="G481" s="36"/>
      <c r="H481" s="9"/>
      <c r="I481" s="9"/>
      <c r="J481" s="40"/>
      <c r="K481" s="40"/>
      <c r="L481" s="9"/>
      <c r="M481" s="9"/>
      <c r="N481" s="9"/>
    </row>
    <row r="482" spans="2:14" x14ac:dyDescent="0.25">
      <c r="B482" s="36"/>
      <c r="C482" s="9"/>
      <c r="D482" s="9"/>
      <c r="E482" s="36"/>
      <c r="F482" s="27"/>
      <c r="G482" s="36"/>
      <c r="H482" s="9"/>
      <c r="I482" s="9"/>
      <c r="J482" s="40"/>
      <c r="K482" s="40"/>
      <c r="L482" s="9"/>
      <c r="M482" s="9"/>
      <c r="N482" s="9"/>
    </row>
    <row r="483" spans="2:14" x14ac:dyDescent="0.25">
      <c r="B483" s="36"/>
      <c r="C483" s="9"/>
      <c r="D483" s="9"/>
      <c r="E483" s="36"/>
      <c r="F483" s="27"/>
      <c r="G483" s="36"/>
      <c r="H483" s="9"/>
      <c r="I483" s="9"/>
      <c r="J483" s="40"/>
      <c r="K483" s="40"/>
      <c r="L483" s="9"/>
      <c r="M483" s="9"/>
      <c r="N483" s="9"/>
    </row>
    <row r="484" spans="2:14" x14ac:dyDescent="0.25">
      <c r="B484" s="36"/>
      <c r="C484" s="9"/>
      <c r="D484" s="9"/>
      <c r="E484" s="36"/>
      <c r="F484" s="27"/>
      <c r="G484" s="36"/>
      <c r="H484" s="9"/>
      <c r="I484" s="9"/>
      <c r="J484" s="40"/>
      <c r="K484" s="40"/>
      <c r="L484" s="9"/>
      <c r="M484" s="9"/>
      <c r="N484" s="9"/>
    </row>
    <row r="485" spans="2:14" x14ac:dyDescent="0.25">
      <c r="B485" s="36"/>
      <c r="C485" s="9"/>
      <c r="D485" s="9"/>
      <c r="E485" s="36"/>
      <c r="F485" s="27"/>
      <c r="G485" s="36"/>
      <c r="H485" s="9"/>
      <c r="I485" s="9"/>
      <c r="J485" s="40"/>
      <c r="K485" s="40"/>
      <c r="L485" s="9"/>
      <c r="M485" s="9"/>
      <c r="N485" s="9"/>
    </row>
    <row r="486" spans="2:14" x14ac:dyDescent="0.25">
      <c r="B486" s="36"/>
      <c r="C486" s="9"/>
      <c r="D486" s="9"/>
      <c r="E486" s="36"/>
      <c r="F486" s="27"/>
      <c r="G486" s="36"/>
      <c r="H486" s="9"/>
      <c r="I486" s="9"/>
      <c r="J486" s="40"/>
      <c r="K486" s="40"/>
      <c r="L486" s="9"/>
      <c r="M486" s="9"/>
      <c r="N486" s="9"/>
    </row>
    <row r="487" spans="2:14" x14ac:dyDescent="0.25">
      <c r="B487" s="36"/>
      <c r="C487" s="9"/>
      <c r="D487" s="9"/>
      <c r="E487" s="36"/>
      <c r="F487" s="27"/>
      <c r="G487" s="36"/>
      <c r="H487" s="9"/>
      <c r="I487" s="9"/>
      <c r="J487" s="40"/>
      <c r="K487" s="40"/>
      <c r="L487" s="9"/>
      <c r="M487" s="9"/>
      <c r="N487" s="9"/>
    </row>
    <row r="488" spans="2:14" x14ac:dyDescent="0.25">
      <c r="B488" s="36"/>
      <c r="C488" s="9"/>
      <c r="D488" s="9"/>
      <c r="E488" s="36"/>
      <c r="F488" s="27"/>
      <c r="G488" s="36"/>
      <c r="H488" s="9"/>
      <c r="I488" s="9"/>
      <c r="J488" s="40"/>
      <c r="K488" s="40"/>
      <c r="L488" s="9"/>
      <c r="M488" s="9"/>
      <c r="N488" s="9"/>
    </row>
    <row r="489" spans="2:14" x14ac:dyDescent="0.25">
      <c r="B489" s="36"/>
      <c r="C489" s="9"/>
      <c r="D489" s="9"/>
      <c r="E489" s="36"/>
      <c r="F489" s="27"/>
      <c r="G489" s="36"/>
      <c r="H489" s="9"/>
      <c r="I489" s="9"/>
      <c r="J489" s="40"/>
      <c r="K489" s="40"/>
      <c r="L489" s="9"/>
      <c r="M489" s="9"/>
      <c r="N489" s="9"/>
    </row>
    <row r="490" spans="2:14" x14ac:dyDescent="0.25">
      <c r="B490" s="36"/>
      <c r="C490" s="9"/>
      <c r="D490" s="9"/>
      <c r="E490" s="36"/>
      <c r="F490" s="27"/>
      <c r="G490" s="36"/>
      <c r="H490" s="9"/>
      <c r="I490" s="9"/>
      <c r="J490" s="40"/>
      <c r="K490" s="40"/>
      <c r="L490" s="9"/>
      <c r="M490" s="9"/>
      <c r="N490" s="9"/>
    </row>
    <row r="491" spans="2:14" x14ac:dyDescent="0.25">
      <c r="B491" s="36"/>
      <c r="C491" s="9"/>
      <c r="D491" s="9"/>
      <c r="E491" s="36"/>
      <c r="F491" s="27"/>
      <c r="G491" s="36"/>
      <c r="H491" s="9"/>
      <c r="I491" s="9"/>
      <c r="J491" s="40"/>
      <c r="K491" s="40"/>
      <c r="L491" s="9"/>
      <c r="M491" s="9"/>
      <c r="N491" s="9"/>
    </row>
    <row r="492" spans="2:14" x14ac:dyDescent="0.25">
      <c r="B492" s="36"/>
      <c r="C492" s="9"/>
      <c r="D492" s="9"/>
      <c r="E492" s="36"/>
      <c r="F492" s="27"/>
      <c r="G492" s="36"/>
      <c r="H492" s="9"/>
      <c r="I492" s="9"/>
      <c r="J492" s="40"/>
      <c r="K492" s="40"/>
      <c r="L492" s="9"/>
      <c r="M492" s="9"/>
      <c r="N492" s="9"/>
    </row>
    <row r="493" spans="2:14" x14ac:dyDescent="0.25">
      <c r="B493" s="36"/>
      <c r="C493" s="9"/>
      <c r="D493" s="9"/>
      <c r="E493" s="36"/>
      <c r="F493" s="27"/>
      <c r="G493" s="36"/>
      <c r="H493" s="9"/>
      <c r="I493" s="9"/>
      <c r="J493" s="40"/>
      <c r="K493" s="40"/>
      <c r="L493" s="9"/>
      <c r="M493" s="9"/>
      <c r="N493" s="9"/>
    </row>
    <row r="494" spans="2:14" x14ac:dyDescent="0.25">
      <c r="B494" s="36"/>
      <c r="C494" s="9"/>
      <c r="D494" s="9"/>
      <c r="E494" s="36"/>
      <c r="F494" s="27"/>
      <c r="G494" s="36"/>
      <c r="H494" s="9"/>
      <c r="I494" s="9"/>
      <c r="J494" s="40"/>
      <c r="K494" s="40"/>
      <c r="L494" s="9"/>
      <c r="M494" s="9"/>
      <c r="N494" s="9"/>
    </row>
    <row r="495" spans="2:14" x14ac:dyDescent="0.25">
      <c r="B495" s="36"/>
      <c r="C495" s="9"/>
      <c r="D495" s="9"/>
      <c r="E495" s="36"/>
      <c r="F495" s="27"/>
      <c r="G495" s="36"/>
      <c r="H495" s="9"/>
      <c r="I495" s="9"/>
      <c r="J495" s="40"/>
      <c r="K495" s="40"/>
      <c r="L495" s="9"/>
      <c r="M495" s="9"/>
      <c r="N495" s="9"/>
    </row>
    <row r="496" spans="2:14" x14ac:dyDescent="0.25">
      <c r="B496" s="36"/>
      <c r="C496" s="9"/>
      <c r="D496" s="9"/>
      <c r="E496" s="36"/>
      <c r="F496" s="27"/>
      <c r="G496" s="36"/>
      <c r="H496" s="9"/>
      <c r="I496" s="9"/>
      <c r="J496" s="40"/>
      <c r="K496" s="40"/>
      <c r="L496" s="9"/>
      <c r="M496" s="9"/>
      <c r="N496" s="9"/>
    </row>
    <row r="497" spans="2:14" x14ac:dyDescent="0.25">
      <c r="B497" s="36"/>
      <c r="C497" s="9"/>
      <c r="D497" s="9"/>
      <c r="E497" s="36"/>
      <c r="F497" s="27"/>
      <c r="G497" s="36"/>
      <c r="H497" s="9"/>
      <c r="I497" s="9"/>
      <c r="J497" s="40"/>
      <c r="K497" s="40"/>
      <c r="L497" s="9"/>
      <c r="M497" s="9"/>
      <c r="N497" s="9"/>
    </row>
    <row r="498" spans="2:14" x14ac:dyDescent="0.25">
      <c r="B498" s="36"/>
      <c r="C498" s="9"/>
      <c r="D498" s="9"/>
      <c r="E498" s="36"/>
      <c r="F498" s="27"/>
      <c r="G498" s="36"/>
      <c r="H498" s="9"/>
      <c r="I498" s="9"/>
      <c r="J498" s="40"/>
      <c r="K498" s="40"/>
      <c r="L498" s="9"/>
      <c r="M498" s="9"/>
      <c r="N498" s="9"/>
    </row>
    <row r="499" spans="2:14" x14ac:dyDescent="0.25">
      <c r="B499" s="36"/>
      <c r="C499" s="9"/>
      <c r="D499" s="9"/>
      <c r="E499" s="36"/>
      <c r="F499" s="27"/>
      <c r="G499" s="36"/>
      <c r="H499" s="9"/>
      <c r="I499" s="9"/>
      <c r="J499" s="40"/>
      <c r="K499" s="40"/>
      <c r="L499" s="9"/>
      <c r="M499" s="9"/>
      <c r="N499" s="9"/>
    </row>
    <row r="500" spans="2:14" x14ac:dyDescent="0.25">
      <c r="B500" s="36"/>
      <c r="C500" s="9"/>
      <c r="D500" s="9"/>
      <c r="E500" s="36"/>
      <c r="F500" s="27"/>
      <c r="G500" s="36"/>
      <c r="H500" s="9"/>
      <c r="I500" s="9"/>
      <c r="J500" s="40"/>
      <c r="K500" s="40"/>
      <c r="L500" s="9"/>
      <c r="M500" s="9"/>
      <c r="N500" s="9"/>
    </row>
    <row r="501" spans="2:14" x14ac:dyDescent="0.25">
      <c r="B501" s="36"/>
      <c r="C501" s="9"/>
      <c r="D501" s="9"/>
      <c r="E501" s="36"/>
      <c r="F501" s="27"/>
      <c r="G501" s="36"/>
      <c r="H501" s="9"/>
      <c r="I501" s="9"/>
      <c r="J501" s="40"/>
      <c r="K501" s="40"/>
      <c r="L501" s="9"/>
      <c r="M501" s="9"/>
      <c r="N501" s="9"/>
    </row>
    <row r="502" spans="2:14" x14ac:dyDescent="0.25">
      <c r="B502" s="36"/>
      <c r="C502" s="9"/>
      <c r="D502" s="9"/>
      <c r="E502" s="36"/>
      <c r="F502" s="27"/>
      <c r="G502" s="36"/>
      <c r="H502" s="9"/>
      <c r="I502" s="9"/>
      <c r="J502" s="40"/>
      <c r="K502" s="40"/>
      <c r="L502" s="9"/>
      <c r="M502" s="9"/>
      <c r="N502" s="9"/>
    </row>
    <row r="503" spans="2:14" x14ac:dyDescent="0.25">
      <c r="B503" s="36"/>
      <c r="C503" s="9"/>
      <c r="D503" s="9"/>
      <c r="E503" s="36"/>
      <c r="F503" s="27"/>
      <c r="G503" s="36"/>
      <c r="H503" s="9"/>
      <c r="I503" s="9"/>
      <c r="J503" s="40"/>
      <c r="K503" s="40"/>
      <c r="L503" s="9"/>
      <c r="M503" s="9"/>
      <c r="N503" s="9"/>
    </row>
    <row r="504" spans="2:14" x14ac:dyDescent="0.25">
      <c r="B504" s="36"/>
      <c r="C504" s="9"/>
      <c r="D504" s="9"/>
      <c r="E504" s="36"/>
      <c r="F504" s="27"/>
      <c r="G504" s="36"/>
      <c r="H504" s="9"/>
      <c r="I504" s="9"/>
      <c r="J504" s="40"/>
      <c r="K504" s="40"/>
      <c r="L504" s="9"/>
      <c r="M504" s="9"/>
      <c r="N504" s="9"/>
    </row>
    <row r="505" spans="2:14" x14ac:dyDescent="0.25">
      <c r="B505" s="36"/>
      <c r="C505" s="9"/>
      <c r="D505" s="9"/>
      <c r="E505" s="36"/>
      <c r="F505" s="27"/>
      <c r="G505" s="36"/>
      <c r="H505" s="9"/>
      <c r="I505" s="9"/>
      <c r="J505" s="40"/>
      <c r="K505" s="40"/>
      <c r="L505" s="9"/>
      <c r="M505" s="9"/>
      <c r="N505" s="9"/>
    </row>
    <row r="506" spans="2:14" x14ac:dyDescent="0.25">
      <c r="B506" s="36"/>
      <c r="C506" s="9"/>
      <c r="D506" s="9"/>
      <c r="E506" s="36"/>
      <c r="F506" s="27"/>
      <c r="G506" s="36"/>
      <c r="H506" s="9"/>
      <c r="I506" s="9"/>
      <c r="J506" s="40"/>
      <c r="K506" s="40"/>
      <c r="L506" s="9"/>
      <c r="M506" s="9"/>
      <c r="N506" s="9"/>
    </row>
    <row r="507" spans="2:14" x14ac:dyDescent="0.25">
      <c r="B507" s="36"/>
      <c r="C507" s="9"/>
      <c r="D507" s="9"/>
      <c r="E507" s="36"/>
      <c r="F507" s="27"/>
      <c r="G507" s="36"/>
      <c r="H507" s="9"/>
      <c r="I507" s="9"/>
      <c r="J507" s="40"/>
      <c r="K507" s="40"/>
      <c r="L507" s="9"/>
      <c r="M507" s="9"/>
      <c r="N507" s="9"/>
    </row>
    <row r="508" spans="2:14" x14ac:dyDescent="0.25">
      <c r="B508" s="36"/>
      <c r="C508" s="9"/>
      <c r="D508" s="9"/>
      <c r="E508" s="36"/>
      <c r="F508" s="27"/>
      <c r="G508" s="36"/>
      <c r="H508" s="9"/>
      <c r="I508" s="9"/>
      <c r="J508" s="40"/>
      <c r="K508" s="40"/>
      <c r="L508" s="9"/>
      <c r="M508" s="9"/>
      <c r="N508" s="9"/>
    </row>
    <row r="509" spans="2:14" x14ac:dyDescent="0.25">
      <c r="B509" s="36"/>
      <c r="C509" s="9"/>
      <c r="D509" s="9"/>
      <c r="E509" s="36"/>
      <c r="F509" s="27"/>
      <c r="G509" s="36"/>
      <c r="H509" s="9"/>
      <c r="I509" s="9"/>
      <c r="J509" s="40"/>
      <c r="K509" s="40"/>
      <c r="L509" s="9"/>
      <c r="M509" s="9"/>
      <c r="N509" s="9"/>
    </row>
    <row r="510" spans="2:14" x14ac:dyDescent="0.25">
      <c r="B510" s="36"/>
      <c r="C510" s="9"/>
      <c r="D510" s="9"/>
      <c r="E510" s="36"/>
      <c r="F510" s="27"/>
      <c r="G510" s="36"/>
      <c r="H510" s="9"/>
      <c r="I510" s="9"/>
      <c r="J510" s="40"/>
      <c r="K510" s="40"/>
      <c r="L510" s="9"/>
      <c r="M510" s="9"/>
      <c r="N510" s="9"/>
    </row>
    <row r="511" spans="2:14" x14ac:dyDescent="0.25">
      <c r="B511" s="36"/>
      <c r="C511" s="9"/>
      <c r="D511" s="9"/>
      <c r="E511" s="36"/>
      <c r="F511" s="27"/>
      <c r="G511" s="36"/>
      <c r="H511" s="9"/>
      <c r="I511" s="9"/>
      <c r="J511" s="40"/>
      <c r="K511" s="40"/>
      <c r="L511" s="9"/>
      <c r="M511" s="9"/>
      <c r="N511" s="9"/>
    </row>
    <row r="512" spans="2:14" x14ac:dyDescent="0.25">
      <c r="B512" s="36"/>
      <c r="C512" s="9"/>
      <c r="D512" s="9"/>
      <c r="E512" s="36"/>
      <c r="F512" s="27"/>
      <c r="G512" s="36"/>
      <c r="H512" s="9"/>
      <c r="I512" s="9"/>
      <c r="J512" s="40"/>
      <c r="K512" s="40"/>
      <c r="L512" s="9"/>
      <c r="M512" s="9"/>
      <c r="N512" s="9"/>
    </row>
    <row r="513" spans="2:14" x14ac:dyDescent="0.25">
      <c r="B513" s="36"/>
      <c r="C513" s="9"/>
      <c r="D513" s="9"/>
      <c r="E513" s="36"/>
      <c r="F513" s="27"/>
      <c r="G513" s="36"/>
      <c r="H513" s="9"/>
      <c r="I513" s="9"/>
      <c r="J513" s="40"/>
      <c r="K513" s="40"/>
      <c r="L513" s="9"/>
      <c r="M513" s="9"/>
      <c r="N513" s="9"/>
    </row>
    <row r="514" spans="2:14" x14ac:dyDescent="0.25">
      <c r="B514" s="36"/>
      <c r="C514" s="9"/>
      <c r="D514" s="9"/>
      <c r="E514" s="36"/>
      <c r="F514" s="27"/>
      <c r="G514" s="36"/>
      <c r="H514" s="9"/>
      <c r="I514" s="9"/>
      <c r="J514" s="40"/>
      <c r="K514" s="40"/>
      <c r="L514" s="9"/>
      <c r="M514" s="9"/>
      <c r="N514" s="9"/>
    </row>
    <row r="515" spans="2:14" x14ac:dyDescent="0.25">
      <c r="B515" s="36"/>
      <c r="C515" s="9"/>
      <c r="D515" s="9"/>
      <c r="E515" s="36"/>
      <c r="F515" s="27"/>
      <c r="G515" s="36"/>
      <c r="H515" s="9"/>
      <c r="I515" s="9"/>
      <c r="J515" s="40"/>
      <c r="K515" s="40"/>
      <c r="L515" s="9"/>
      <c r="M515" s="9"/>
      <c r="N515" s="9"/>
    </row>
    <row r="516" spans="2:14" x14ac:dyDescent="0.25">
      <c r="B516" s="36"/>
      <c r="C516" s="9"/>
      <c r="D516" s="9"/>
      <c r="E516" s="36"/>
      <c r="F516" s="27"/>
      <c r="G516" s="36"/>
      <c r="H516" s="9"/>
      <c r="I516" s="9"/>
      <c r="J516" s="40"/>
      <c r="K516" s="40"/>
      <c r="L516" s="9"/>
      <c r="M516" s="9"/>
      <c r="N516" s="9"/>
    </row>
    <row r="517" spans="2:14" x14ac:dyDescent="0.25">
      <c r="B517" s="36"/>
      <c r="C517" s="9"/>
      <c r="D517" s="9"/>
      <c r="E517" s="36"/>
      <c r="F517" s="27"/>
      <c r="G517" s="36"/>
      <c r="H517" s="9"/>
      <c r="I517" s="9"/>
      <c r="J517" s="40"/>
      <c r="K517" s="40"/>
      <c r="L517" s="9"/>
      <c r="M517" s="9"/>
      <c r="N517" s="9"/>
    </row>
    <row r="518" spans="2:14" x14ac:dyDescent="0.25">
      <c r="B518" s="36"/>
      <c r="C518" s="9"/>
      <c r="D518" s="9"/>
      <c r="E518" s="36"/>
      <c r="F518" s="27"/>
      <c r="G518" s="36"/>
      <c r="H518" s="9"/>
      <c r="I518" s="9"/>
      <c r="J518" s="40"/>
      <c r="K518" s="40"/>
      <c r="L518" s="9"/>
      <c r="M518" s="9"/>
      <c r="N518" s="9"/>
    </row>
    <row r="519" spans="2:14" x14ac:dyDescent="0.25">
      <c r="B519" s="36"/>
      <c r="C519" s="9"/>
      <c r="D519" s="9"/>
      <c r="E519" s="36"/>
      <c r="F519" s="27"/>
      <c r="G519" s="36"/>
      <c r="H519" s="9"/>
      <c r="I519" s="9"/>
      <c r="J519" s="40"/>
      <c r="K519" s="40"/>
      <c r="L519" s="9"/>
      <c r="M519" s="9"/>
      <c r="N519" s="9"/>
    </row>
    <row r="520" spans="2:14" x14ac:dyDescent="0.25">
      <c r="B520" s="36"/>
      <c r="C520" s="9"/>
      <c r="D520" s="9"/>
      <c r="E520" s="36"/>
      <c r="F520" s="27"/>
      <c r="G520" s="36"/>
      <c r="H520" s="9"/>
      <c r="I520" s="9"/>
      <c r="J520" s="40"/>
      <c r="K520" s="40"/>
      <c r="L520" s="9"/>
      <c r="M520" s="9"/>
      <c r="N520" s="9"/>
    </row>
    <row r="521" spans="2:14" x14ac:dyDescent="0.25">
      <c r="B521" s="36"/>
      <c r="C521" s="9"/>
      <c r="D521" s="9"/>
      <c r="E521" s="36"/>
      <c r="F521" s="27"/>
      <c r="G521" s="36"/>
      <c r="H521" s="9"/>
      <c r="I521" s="9"/>
      <c r="J521" s="40"/>
      <c r="K521" s="40"/>
      <c r="L521" s="9"/>
      <c r="M521" s="9"/>
      <c r="N521" s="9"/>
    </row>
    <row r="522" spans="2:14" x14ac:dyDescent="0.25">
      <c r="B522" s="36"/>
      <c r="C522" s="9"/>
      <c r="D522" s="9"/>
      <c r="E522" s="36"/>
      <c r="F522" s="27"/>
      <c r="G522" s="36"/>
      <c r="H522" s="9"/>
      <c r="I522" s="9"/>
      <c r="J522" s="40"/>
      <c r="K522" s="40"/>
      <c r="L522" s="9"/>
      <c r="M522" s="9"/>
      <c r="N522" s="9"/>
    </row>
    <row r="523" spans="2:14" x14ac:dyDescent="0.25">
      <c r="B523" s="36"/>
      <c r="C523" s="9"/>
      <c r="D523" s="9"/>
      <c r="E523" s="36"/>
      <c r="F523" s="27"/>
      <c r="G523" s="36"/>
      <c r="H523" s="9"/>
      <c r="I523" s="9"/>
      <c r="J523" s="40"/>
      <c r="K523" s="40"/>
      <c r="L523" s="9"/>
      <c r="M523" s="9"/>
      <c r="N523" s="9"/>
    </row>
    <row r="524" spans="2:14" x14ac:dyDescent="0.25">
      <c r="B524" s="36"/>
      <c r="C524" s="9"/>
      <c r="D524" s="9"/>
      <c r="E524" s="36"/>
      <c r="F524" s="27"/>
      <c r="G524" s="36"/>
      <c r="H524" s="9"/>
      <c r="I524" s="9"/>
      <c r="J524" s="40"/>
      <c r="K524" s="40"/>
      <c r="L524" s="9"/>
      <c r="M524" s="9"/>
      <c r="N524" s="9"/>
    </row>
    <row r="525" spans="2:14" x14ac:dyDescent="0.25">
      <c r="B525" s="36"/>
      <c r="C525" s="9"/>
      <c r="D525" s="9"/>
      <c r="E525" s="36"/>
      <c r="F525" s="27"/>
      <c r="G525" s="36"/>
      <c r="H525" s="9"/>
      <c r="I525" s="9"/>
      <c r="J525" s="40"/>
      <c r="K525" s="40"/>
      <c r="L525" s="9"/>
      <c r="M525" s="9"/>
      <c r="N525" s="9"/>
    </row>
    <row r="526" spans="2:14" x14ac:dyDescent="0.25">
      <c r="B526" s="36"/>
      <c r="C526" s="9"/>
      <c r="D526" s="9"/>
      <c r="E526" s="36"/>
      <c r="F526" s="27"/>
      <c r="G526" s="36"/>
      <c r="H526" s="9"/>
      <c r="I526" s="9"/>
      <c r="J526" s="40"/>
      <c r="K526" s="40"/>
      <c r="L526" s="9"/>
      <c r="M526" s="9"/>
      <c r="N526" s="9"/>
    </row>
    <row r="527" spans="2:14" x14ac:dyDescent="0.25">
      <c r="B527" s="36"/>
      <c r="C527" s="9"/>
      <c r="D527" s="9"/>
      <c r="E527" s="36"/>
      <c r="F527" s="27"/>
      <c r="G527" s="36"/>
      <c r="H527" s="9"/>
      <c r="I527" s="9"/>
      <c r="J527" s="40"/>
      <c r="K527" s="40"/>
      <c r="L527" s="9"/>
      <c r="M527" s="9"/>
      <c r="N527" s="9"/>
    </row>
    <row r="528" spans="2:14" x14ac:dyDescent="0.25">
      <c r="B528" s="36"/>
      <c r="C528" s="9"/>
      <c r="D528" s="9"/>
      <c r="E528" s="36"/>
      <c r="F528" s="27"/>
      <c r="G528" s="36"/>
      <c r="H528" s="9"/>
      <c r="I528" s="9"/>
      <c r="J528" s="40"/>
      <c r="K528" s="40"/>
      <c r="L528" s="9"/>
      <c r="M528" s="9"/>
      <c r="N528" s="9"/>
    </row>
    <row r="529" spans="2:14" x14ac:dyDescent="0.25">
      <c r="B529" s="36"/>
      <c r="C529" s="9"/>
      <c r="D529" s="9"/>
      <c r="E529" s="36"/>
      <c r="F529" s="27"/>
      <c r="G529" s="36"/>
      <c r="H529" s="9"/>
      <c r="I529" s="9"/>
      <c r="J529" s="40"/>
      <c r="K529" s="40"/>
      <c r="L529" s="9"/>
      <c r="M529" s="9"/>
      <c r="N529" s="9"/>
    </row>
    <row r="530" spans="2:14" x14ac:dyDescent="0.25">
      <c r="B530" s="36"/>
      <c r="C530" s="9"/>
      <c r="D530" s="9"/>
      <c r="E530" s="36"/>
      <c r="F530" s="27"/>
      <c r="G530" s="36"/>
      <c r="H530" s="9"/>
      <c r="I530" s="9"/>
      <c r="J530" s="40"/>
      <c r="K530" s="40"/>
      <c r="L530" s="9"/>
      <c r="M530" s="9"/>
      <c r="N530" s="9"/>
    </row>
    <row r="531" spans="2:14" x14ac:dyDescent="0.25">
      <c r="B531" s="36"/>
      <c r="C531" s="9"/>
      <c r="D531" s="9"/>
      <c r="E531" s="36"/>
      <c r="F531" s="27"/>
      <c r="G531" s="36"/>
      <c r="H531" s="9"/>
      <c r="I531" s="9"/>
      <c r="J531" s="40"/>
      <c r="K531" s="40"/>
      <c r="L531" s="9"/>
      <c r="M531" s="9"/>
      <c r="N531" s="9"/>
    </row>
    <row r="532" spans="2:14" x14ac:dyDescent="0.25">
      <c r="B532" s="36"/>
      <c r="C532" s="9"/>
      <c r="D532" s="9"/>
      <c r="E532" s="36"/>
      <c r="F532" s="27"/>
      <c r="G532" s="36"/>
      <c r="H532" s="9"/>
      <c r="I532" s="9"/>
      <c r="J532" s="40"/>
      <c r="K532" s="40"/>
      <c r="L532" s="9"/>
      <c r="M532" s="9"/>
      <c r="N532" s="9"/>
    </row>
    <row r="533" spans="2:14" x14ac:dyDescent="0.25">
      <c r="B533" s="36"/>
      <c r="C533" s="9"/>
      <c r="D533" s="9"/>
      <c r="E533" s="36"/>
      <c r="F533" s="27"/>
      <c r="G533" s="36"/>
      <c r="H533" s="9"/>
      <c r="I533" s="9"/>
      <c r="J533" s="40"/>
      <c r="K533" s="40"/>
      <c r="L533" s="9"/>
      <c r="M533" s="9"/>
      <c r="N533" s="9"/>
    </row>
    <row r="534" spans="2:14" x14ac:dyDescent="0.25">
      <c r="B534" s="36"/>
      <c r="C534" s="9"/>
      <c r="D534" s="9"/>
      <c r="E534" s="36"/>
      <c r="F534" s="27"/>
      <c r="G534" s="36"/>
      <c r="H534" s="9"/>
      <c r="I534" s="9"/>
      <c r="J534" s="40"/>
      <c r="K534" s="40"/>
      <c r="L534" s="9"/>
      <c r="M534" s="9"/>
      <c r="N534" s="9"/>
    </row>
    <row r="535" spans="2:14" x14ac:dyDescent="0.25">
      <c r="B535" s="36"/>
      <c r="C535" s="9"/>
      <c r="D535" s="9"/>
      <c r="E535" s="36"/>
      <c r="F535" s="27"/>
      <c r="G535" s="36"/>
      <c r="H535" s="9"/>
      <c r="I535" s="9"/>
      <c r="J535" s="40"/>
      <c r="K535" s="40"/>
      <c r="L535" s="9"/>
      <c r="M535" s="9"/>
      <c r="N535" s="9"/>
    </row>
    <row r="536" spans="2:14" x14ac:dyDescent="0.25">
      <c r="B536" s="36"/>
      <c r="C536" s="9"/>
      <c r="D536" s="9"/>
      <c r="E536" s="36"/>
      <c r="F536" s="27"/>
      <c r="G536" s="36"/>
      <c r="H536" s="9"/>
      <c r="I536" s="9"/>
      <c r="J536" s="40"/>
      <c r="K536" s="40"/>
      <c r="L536" s="9"/>
      <c r="M536" s="9"/>
      <c r="N536" s="9"/>
    </row>
    <row r="537" spans="2:14" x14ac:dyDescent="0.25">
      <c r="B537" s="36"/>
      <c r="C537" s="9"/>
      <c r="D537" s="9"/>
      <c r="E537" s="36"/>
      <c r="F537" s="27"/>
      <c r="G537" s="36"/>
      <c r="H537" s="9"/>
      <c r="I537" s="9"/>
      <c r="J537" s="40"/>
      <c r="K537" s="40"/>
      <c r="L537" s="9"/>
      <c r="M537" s="9"/>
      <c r="N537" s="9"/>
    </row>
    <row r="538" spans="2:14" x14ac:dyDescent="0.25">
      <c r="B538" s="36"/>
      <c r="C538" s="9"/>
      <c r="D538" s="9"/>
      <c r="E538" s="36"/>
      <c r="F538" s="27"/>
      <c r="G538" s="36"/>
      <c r="H538" s="9"/>
      <c r="I538" s="9"/>
      <c r="J538" s="40"/>
      <c r="K538" s="40"/>
      <c r="L538" s="9"/>
      <c r="M538" s="9"/>
      <c r="N538" s="9"/>
    </row>
    <row r="539" spans="2:14" x14ac:dyDescent="0.25">
      <c r="B539" s="36"/>
      <c r="C539" s="9"/>
      <c r="D539" s="9"/>
      <c r="E539" s="36"/>
      <c r="F539" s="27"/>
      <c r="G539" s="36"/>
      <c r="H539" s="9"/>
      <c r="I539" s="9"/>
      <c r="J539" s="40"/>
      <c r="K539" s="40"/>
      <c r="L539" s="9"/>
      <c r="M539" s="9"/>
      <c r="N539" s="9"/>
    </row>
    <row r="540" spans="2:14" x14ac:dyDescent="0.25">
      <c r="B540" s="36"/>
      <c r="C540" s="9"/>
      <c r="D540" s="9"/>
      <c r="E540" s="36"/>
      <c r="F540" s="27"/>
      <c r="G540" s="36"/>
      <c r="H540" s="9"/>
      <c r="I540" s="9"/>
      <c r="J540" s="40"/>
      <c r="K540" s="40"/>
      <c r="L540" s="9"/>
      <c r="M540" s="9"/>
      <c r="N540" s="9"/>
    </row>
    <row r="541" spans="2:14" x14ac:dyDescent="0.25">
      <c r="B541" s="36"/>
      <c r="C541" s="9"/>
      <c r="D541" s="9"/>
      <c r="E541" s="36"/>
      <c r="F541" s="27"/>
      <c r="G541" s="36"/>
      <c r="H541" s="9"/>
      <c r="I541" s="9"/>
      <c r="J541" s="40"/>
      <c r="K541" s="40"/>
      <c r="L541" s="9"/>
      <c r="M541" s="9"/>
      <c r="N541" s="9"/>
    </row>
    <row r="542" spans="2:14" x14ac:dyDescent="0.25">
      <c r="B542" s="36"/>
      <c r="C542" s="9"/>
      <c r="D542" s="9"/>
      <c r="E542" s="36"/>
      <c r="F542" s="27"/>
      <c r="G542" s="36"/>
      <c r="H542" s="9"/>
      <c r="I542" s="9"/>
      <c r="J542" s="40"/>
      <c r="K542" s="40"/>
      <c r="L542" s="9"/>
      <c r="M542" s="9"/>
      <c r="N542" s="9"/>
    </row>
    <row r="543" spans="2:14" x14ac:dyDescent="0.25">
      <c r="B543" s="36"/>
      <c r="C543" s="9"/>
      <c r="D543" s="9"/>
      <c r="E543" s="36"/>
      <c r="F543" s="27"/>
      <c r="G543" s="36"/>
      <c r="H543" s="9"/>
      <c r="I543" s="9"/>
      <c r="J543" s="40"/>
      <c r="K543" s="40"/>
      <c r="L543" s="9"/>
      <c r="M543" s="9"/>
      <c r="N543" s="9"/>
    </row>
    <row r="544" spans="2:14" x14ac:dyDescent="0.25">
      <c r="B544" s="36"/>
      <c r="C544" s="9"/>
      <c r="D544" s="9"/>
      <c r="E544" s="36"/>
      <c r="F544" s="27"/>
      <c r="G544" s="36"/>
      <c r="H544" s="9"/>
      <c r="I544" s="9"/>
      <c r="J544" s="40"/>
      <c r="K544" s="40"/>
      <c r="L544" s="9"/>
      <c r="M544" s="9"/>
      <c r="N544" s="9"/>
    </row>
    <row r="545" spans="2:14" x14ac:dyDescent="0.25">
      <c r="B545" s="36"/>
      <c r="C545" s="9"/>
      <c r="D545" s="9"/>
      <c r="E545" s="36"/>
      <c r="F545" s="27"/>
      <c r="G545" s="36"/>
      <c r="H545" s="9"/>
      <c r="I545" s="9"/>
      <c r="J545" s="40"/>
      <c r="K545" s="40"/>
      <c r="L545" s="9"/>
      <c r="M545" s="9"/>
      <c r="N545" s="9"/>
    </row>
    <row r="546" spans="2:14" x14ac:dyDescent="0.25">
      <c r="B546" s="36"/>
      <c r="C546" s="9"/>
      <c r="D546" s="9"/>
      <c r="E546" s="36"/>
      <c r="F546" s="27"/>
      <c r="G546" s="36"/>
      <c r="H546" s="9"/>
      <c r="I546" s="9"/>
      <c r="J546" s="40"/>
      <c r="K546" s="40"/>
      <c r="L546" s="9"/>
      <c r="M546" s="9"/>
      <c r="N546" s="9"/>
    </row>
    <row r="547" spans="2:14" x14ac:dyDescent="0.25">
      <c r="B547" s="36"/>
      <c r="C547" s="9"/>
      <c r="D547" s="9"/>
      <c r="E547" s="36"/>
      <c r="F547" s="27"/>
      <c r="G547" s="36"/>
      <c r="H547" s="9"/>
      <c r="I547" s="9"/>
      <c r="J547" s="40"/>
      <c r="K547" s="40"/>
      <c r="L547" s="9"/>
      <c r="M547" s="9"/>
      <c r="N547" s="9"/>
    </row>
    <row r="548" spans="2:14" x14ac:dyDescent="0.25">
      <c r="B548" s="36"/>
      <c r="C548" s="9"/>
      <c r="D548" s="9"/>
      <c r="E548" s="36"/>
      <c r="F548" s="27"/>
      <c r="G548" s="36"/>
      <c r="H548" s="9"/>
      <c r="I548" s="9"/>
      <c r="J548" s="40"/>
      <c r="K548" s="40"/>
      <c r="L548" s="9"/>
      <c r="M548" s="9"/>
      <c r="N548" s="9"/>
    </row>
    <row r="549" spans="2:14" x14ac:dyDescent="0.25">
      <c r="B549" s="36"/>
      <c r="C549" s="9"/>
      <c r="D549" s="9"/>
      <c r="E549" s="36"/>
      <c r="F549" s="27"/>
      <c r="G549" s="36"/>
      <c r="H549" s="9"/>
      <c r="I549" s="9"/>
      <c r="J549" s="40"/>
      <c r="K549" s="40"/>
      <c r="L549" s="9"/>
      <c r="M549" s="9"/>
      <c r="N549" s="9"/>
    </row>
    <row r="550" spans="2:14" x14ac:dyDescent="0.25">
      <c r="B550" s="36"/>
      <c r="C550" s="9"/>
      <c r="D550" s="9"/>
      <c r="E550" s="36"/>
      <c r="F550" s="27"/>
      <c r="G550" s="36"/>
      <c r="H550" s="9"/>
      <c r="I550" s="9"/>
      <c r="J550" s="40"/>
      <c r="K550" s="40"/>
      <c r="L550" s="9"/>
      <c r="M550" s="9"/>
      <c r="N550" s="9"/>
    </row>
    <row r="551" spans="2:14" x14ac:dyDescent="0.25">
      <c r="B551" s="36"/>
      <c r="C551" s="9"/>
      <c r="D551" s="9"/>
      <c r="E551" s="36"/>
      <c r="F551" s="27"/>
      <c r="G551" s="36"/>
      <c r="H551" s="9"/>
      <c r="I551" s="9"/>
      <c r="J551" s="40"/>
      <c r="K551" s="40"/>
      <c r="L551" s="9"/>
      <c r="M551" s="9"/>
      <c r="N551" s="9"/>
    </row>
    <row r="552" spans="2:14" x14ac:dyDescent="0.25">
      <c r="B552" s="36"/>
      <c r="C552" s="9"/>
      <c r="D552" s="9"/>
      <c r="E552" s="36"/>
      <c r="F552" s="27"/>
      <c r="G552" s="36"/>
      <c r="H552" s="9"/>
      <c r="I552" s="9"/>
      <c r="J552" s="40"/>
      <c r="K552" s="40"/>
      <c r="L552" s="9"/>
      <c r="M552" s="9"/>
      <c r="N552" s="9"/>
    </row>
    <row r="553" spans="2:14" x14ac:dyDescent="0.25">
      <c r="B553" s="36"/>
      <c r="C553" s="9"/>
      <c r="D553" s="9"/>
      <c r="E553" s="36"/>
      <c r="F553" s="27"/>
      <c r="G553" s="36"/>
      <c r="H553" s="9"/>
      <c r="I553" s="9"/>
      <c r="J553" s="40"/>
      <c r="K553" s="40"/>
      <c r="L553" s="9"/>
      <c r="M553" s="9"/>
      <c r="N553" s="9"/>
    </row>
    <row r="554" spans="2:14" x14ac:dyDescent="0.25">
      <c r="B554" s="36"/>
      <c r="C554" s="9"/>
      <c r="D554" s="9"/>
      <c r="E554" s="36"/>
      <c r="F554" s="27"/>
      <c r="G554" s="36"/>
      <c r="H554" s="9"/>
      <c r="I554" s="9"/>
      <c r="J554" s="40"/>
      <c r="K554" s="40"/>
      <c r="L554" s="9"/>
      <c r="M554" s="9"/>
      <c r="N554" s="9"/>
    </row>
    <row r="555" spans="2:14" x14ac:dyDescent="0.25">
      <c r="B555" s="36"/>
      <c r="C555" s="9"/>
      <c r="D555" s="9"/>
      <c r="E555" s="36"/>
      <c r="F555" s="27"/>
      <c r="G555" s="36"/>
      <c r="H555" s="9"/>
      <c r="I555" s="9"/>
      <c r="J555" s="40"/>
      <c r="K555" s="40"/>
      <c r="L555" s="9"/>
      <c r="M555" s="9"/>
      <c r="N555" s="9"/>
    </row>
    <row r="556" spans="2:14" x14ac:dyDescent="0.25">
      <c r="B556" s="36"/>
      <c r="C556" s="9"/>
      <c r="D556" s="9"/>
      <c r="E556" s="36"/>
      <c r="F556" s="27"/>
      <c r="G556" s="36"/>
      <c r="H556" s="9"/>
      <c r="I556" s="9"/>
      <c r="J556" s="40"/>
      <c r="K556" s="40"/>
      <c r="L556" s="9"/>
      <c r="M556" s="9"/>
      <c r="N556" s="9"/>
    </row>
    <row r="557" spans="2:14" x14ac:dyDescent="0.25">
      <c r="B557" s="36"/>
      <c r="C557" s="9"/>
      <c r="D557" s="9"/>
      <c r="E557" s="36"/>
      <c r="F557" s="27"/>
      <c r="G557" s="36"/>
      <c r="H557" s="9"/>
      <c r="I557" s="9"/>
      <c r="J557" s="40"/>
      <c r="K557" s="40"/>
      <c r="L557" s="9"/>
      <c r="M557" s="9"/>
      <c r="N557" s="9"/>
    </row>
    <row r="558" spans="2:14" x14ac:dyDescent="0.25">
      <c r="B558" s="36"/>
      <c r="C558" s="9"/>
      <c r="D558" s="9"/>
      <c r="E558" s="36"/>
      <c r="F558" s="27"/>
      <c r="G558" s="36"/>
      <c r="H558" s="9"/>
      <c r="I558" s="9"/>
      <c r="J558" s="40"/>
      <c r="K558" s="40"/>
      <c r="L558" s="9"/>
      <c r="M558" s="9"/>
      <c r="N558" s="9"/>
    </row>
    <row r="559" spans="2:14" x14ac:dyDescent="0.25">
      <c r="B559" s="36"/>
      <c r="C559" s="9"/>
      <c r="D559" s="9"/>
      <c r="E559" s="36"/>
      <c r="F559" s="27"/>
      <c r="G559" s="36"/>
      <c r="H559" s="9"/>
      <c r="I559" s="9"/>
      <c r="J559" s="40"/>
      <c r="K559" s="40"/>
      <c r="L559" s="9"/>
      <c r="M559" s="9"/>
      <c r="N559" s="9"/>
    </row>
    <row r="560" spans="2:14" x14ac:dyDescent="0.25">
      <c r="B560" s="36"/>
      <c r="C560" s="9"/>
      <c r="D560" s="9"/>
      <c r="E560" s="36"/>
      <c r="F560" s="27"/>
      <c r="G560" s="36"/>
      <c r="H560" s="9"/>
      <c r="I560" s="9"/>
      <c r="J560" s="40"/>
      <c r="K560" s="40"/>
      <c r="L560" s="9"/>
      <c r="M560" s="9"/>
      <c r="N560" s="9"/>
    </row>
    <row r="561" spans="2:14" x14ac:dyDescent="0.25">
      <c r="B561" s="36"/>
      <c r="C561" s="9"/>
      <c r="D561" s="9"/>
      <c r="E561" s="36"/>
      <c r="F561" s="27"/>
      <c r="G561" s="36"/>
      <c r="H561" s="9"/>
      <c r="I561" s="9"/>
      <c r="J561" s="40"/>
      <c r="K561" s="40"/>
      <c r="L561" s="9"/>
      <c r="M561" s="9"/>
      <c r="N561" s="9"/>
    </row>
    <row r="562" spans="2:14" x14ac:dyDescent="0.25">
      <c r="B562" s="36"/>
      <c r="C562" s="9"/>
      <c r="D562" s="9"/>
      <c r="E562" s="36"/>
      <c r="F562" s="27"/>
      <c r="G562" s="36"/>
      <c r="H562" s="9"/>
      <c r="I562" s="9"/>
      <c r="J562" s="40"/>
      <c r="K562" s="40"/>
      <c r="L562" s="9"/>
      <c r="M562" s="9"/>
      <c r="N562" s="9"/>
    </row>
    <row r="563" spans="2:14" x14ac:dyDescent="0.25">
      <c r="B563" s="36"/>
      <c r="C563" s="9"/>
      <c r="D563" s="9"/>
      <c r="E563" s="36"/>
      <c r="F563" s="27"/>
      <c r="G563" s="36"/>
      <c r="H563" s="9"/>
      <c r="I563" s="9"/>
      <c r="J563" s="40"/>
      <c r="K563" s="40"/>
      <c r="L563" s="9"/>
      <c r="M563" s="9"/>
      <c r="N563" s="9"/>
    </row>
    <row r="564" spans="2:14" x14ac:dyDescent="0.25">
      <c r="B564" s="36"/>
      <c r="C564" s="9"/>
      <c r="D564" s="9"/>
      <c r="E564" s="36"/>
      <c r="F564" s="27"/>
      <c r="G564" s="36"/>
      <c r="H564" s="9"/>
      <c r="I564" s="9"/>
      <c r="J564" s="40"/>
      <c r="K564" s="40"/>
      <c r="L564" s="9"/>
      <c r="M564" s="9"/>
      <c r="N564" s="9"/>
    </row>
    <row r="565" spans="2:14" x14ac:dyDescent="0.25">
      <c r="B565" s="36"/>
      <c r="C565" s="9"/>
      <c r="D565" s="9"/>
      <c r="E565" s="36"/>
      <c r="F565" s="27"/>
      <c r="G565" s="36"/>
      <c r="H565" s="9"/>
      <c r="I565" s="9"/>
      <c r="J565" s="40"/>
      <c r="K565" s="40"/>
      <c r="L565" s="9"/>
      <c r="M565" s="9"/>
      <c r="N565" s="9"/>
    </row>
    <row r="566" spans="2:14" x14ac:dyDescent="0.25">
      <c r="B566" s="36"/>
      <c r="C566" s="9"/>
      <c r="D566" s="9"/>
      <c r="E566" s="36"/>
      <c r="F566" s="27"/>
      <c r="G566" s="36"/>
      <c r="H566" s="9"/>
      <c r="I566" s="9"/>
      <c r="J566" s="40"/>
      <c r="K566" s="40"/>
      <c r="L566" s="9"/>
      <c r="M566" s="9"/>
      <c r="N566" s="9"/>
    </row>
    <row r="567" spans="2:14" x14ac:dyDescent="0.25">
      <c r="B567" s="36"/>
      <c r="C567" s="9"/>
      <c r="D567" s="9"/>
      <c r="E567" s="36"/>
      <c r="F567" s="27"/>
      <c r="G567" s="36"/>
      <c r="H567" s="9"/>
      <c r="I567" s="9"/>
      <c r="J567" s="40"/>
      <c r="K567" s="40"/>
      <c r="L567" s="9"/>
      <c r="M567" s="9"/>
      <c r="N567" s="9"/>
    </row>
    <row r="568" spans="2:14" x14ac:dyDescent="0.25">
      <c r="B568" s="36"/>
      <c r="C568" s="9"/>
      <c r="D568" s="9"/>
      <c r="E568" s="36"/>
      <c r="F568" s="27"/>
      <c r="G568" s="36"/>
      <c r="H568" s="9"/>
      <c r="I568" s="9"/>
      <c r="J568" s="40"/>
      <c r="K568" s="40"/>
      <c r="L568" s="9"/>
      <c r="M568" s="9"/>
      <c r="N568" s="9"/>
    </row>
    <row r="569" spans="2:14" x14ac:dyDescent="0.25">
      <c r="B569" s="36"/>
      <c r="C569" s="9"/>
      <c r="D569" s="9"/>
      <c r="E569" s="36"/>
      <c r="F569" s="27"/>
      <c r="G569" s="36"/>
      <c r="H569" s="9"/>
      <c r="I569" s="9"/>
      <c r="J569" s="40"/>
      <c r="K569" s="40"/>
      <c r="L569" s="9"/>
      <c r="M569" s="9"/>
      <c r="N569" s="9"/>
    </row>
    <row r="570" spans="2:14" x14ac:dyDescent="0.25">
      <c r="B570" s="36"/>
      <c r="C570" s="9"/>
      <c r="D570" s="9"/>
      <c r="E570" s="36"/>
      <c r="F570" s="27"/>
      <c r="G570" s="36"/>
      <c r="H570" s="9"/>
      <c r="I570" s="9"/>
      <c r="J570" s="40"/>
      <c r="K570" s="40"/>
      <c r="L570" s="9"/>
      <c r="M570" s="9"/>
      <c r="N570" s="9"/>
    </row>
    <row r="571" spans="2:14" x14ac:dyDescent="0.25">
      <c r="B571" s="36"/>
      <c r="C571" s="9"/>
      <c r="D571" s="9"/>
      <c r="E571" s="36"/>
      <c r="F571" s="27"/>
      <c r="G571" s="36"/>
      <c r="H571" s="9"/>
      <c r="I571" s="9"/>
      <c r="J571" s="40"/>
      <c r="K571" s="40"/>
      <c r="L571" s="9"/>
      <c r="M571" s="9"/>
      <c r="N571" s="9"/>
    </row>
    <row r="572" spans="2:14" x14ac:dyDescent="0.25">
      <c r="B572" s="36"/>
      <c r="C572" s="9"/>
      <c r="D572" s="9"/>
      <c r="E572" s="36"/>
      <c r="F572" s="27"/>
      <c r="G572" s="36"/>
      <c r="H572" s="9"/>
      <c r="I572" s="9"/>
      <c r="J572" s="40"/>
      <c r="K572" s="40"/>
      <c r="L572" s="9"/>
      <c r="M572" s="9"/>
      <c r="N572" s="9"/>
    </row>
    <row r="573" spans="2:14" x14ac:dyDescent="0.25">
      <c r="B573" s="36"/>
      <c r="C573" s="9"/>
      <c r="D573" s="9"/>
      <c r="E573" s="36"/>
      <c r="F573" s="27"/>
      <c r="G573" s="36"/>
      <c r="H573" s="9"/>
      <c r="I573" s="9"/>
      <c r="J573" s="40"/>
      <c r="K573" s="40"/>
      <c r="L573" s="9"/>
      <c r="M573" s="9"/>
      <c r="N573" s="9"/>
    </row>
    <row r="574" spans="2:14" x14ac:dyDescent="0.25">
      <c r="B574" s="36"/>
      <c r="C574" s="9"/>
      <c r="D574" s="9"/>
      <c r="E574" s="36"/>
      <c r="F574" s="27"/>
      <c r="G574" s="36"/>
      <c r="H574" s="9"/>
      <c r="I574" s="9"/>
      <c r="J574" s="40"/>
      <c r="K574" s="40"/>
      <c r="L574" s="9"/>
      <c r="M574" s="9"/>
      <c r="N574" s="9"/>
    </row>
    <row r="575" spans="2:14" x14ac:dyDescent="0.25">
      <c r="B575" s="36"/>
      <c r="C575" s="9"/>
      <c r="D575" s="9"/>
      <c r="E575" s="36"/>
      <c r="F575" s="27"/>
      <c r="G575" s="36"/>
      <c r="H575" s="9"/>
      <c r="I575" s="9"/>
      <c r="J575" s="40"/>
      <c r="K575" s="40"/>
      <c r="L575" s="9"/>
      <c r="M575" s="9"/>
      <c r="N575" s="9"/>
    </row>
    <row r="576" spans="2:14" x14ac:dyDescent="0.25">
      <c r="B576" s="36"/>
      <c r="C576" s="9"/>
      <c r="D576" s="9"/>
      <c r="E576" s="36"/>
      <c r="F576" s="27"/>
      <c r="G576" s="36"/>
      <c r="H576" s="9"/>
      <c r="I576" s="9"/>
      <c r="J576" s="40"/>
      <c r="K576" s="40"/>
      <c r="L576" s="9"/>
      <c r="M576" s="9"/>
      <c r="N576" s="9"/>
    </row>
    <row r="577" spans="2:14" x14ac:dyDescent="0.25">
      <c r="B577" s="36"/>
      <c r="C577" s="9"/>
      <c r="D577" s="9"/>
      <c r="E577" s="36"/>
      <c r="F577" s="27"/>
      <c r="G577" s="36"/>
      <c r="H577" s="9"/>
      <c r="I577" s="9"/>
      <c r="J577" s="40"/>
      <c r="K577" s="40"/>
      <c r="L577" s="9"/>
      <c r="M577" s="9"/>
      <c r="N577" s="9"/>
    </row>
    <row r="578" spans="2:14" x14ac:dyDescent="0.25">
      <c r="B578" s="36"/>
      <c r="C578" s="9"/>
      <c r="D578" s="9"/>
      <c r="E578" s="36"/>
      <c r="F578" s="27"/>
      <c r="G578" s="36"/>
      <c r="H578" s="9"/>
      <c r="I578" s="9"/>
      <c r="J578" s="40"/>
      <c r="K578" s="40"/>
      <c r="L578" s="9"/>
      <c r="M578" s="9"/>
      <c r="N578" s="9"/>
    </row>
    <row r="579" spans="2:14" x14ac:dyDescent="0.25">
      <c r="B579" s="36"/>
      <c r="C579" s="9"/>
      <c r="D579" s="9"/>
      <c r="E579" s="36"/>
      <c r="F579" s="27"/>
      <c r="G579" s="36"/>
      <c r="H579" s="9"/>
      <c r="I579" s="9"/>
      <c r="J579" s="40"/>
      <c r="K579" s="40"/>
      <c r="L579" s="9"/>
      <c r="M579" s="9"/>
      <c r="N579" s="9"/>
    </row>
    <row r="580" spans="2:14" x14ac:dyDescent="0.25">
      <c r="B580" s="36"/>
      <c r="C580" s="9"/>
      <c r="D580" s="9"/>
      <c r="E580" s="36"/>
      <c r="F580" s="27"/>
      <c r="G580" s="36"/>
      <c r="H580" s="9"/>
      <c r="I580" s="9"/>
      <c r="J580" s="40"/>
      <c r="K580" s="40"/>
      <c r="L580" s="9"/>
      <c r="M580" s="9"/>
      <c r="N580" s="9"/>
    </row>
    <row r="581" spans="2:14" x14ac:dyDescent="0.25">
      <c r="B581" s="36"/>
      <c r="C581" s="9"/>
      <c r="D581" s="9"/>
      <c r="E581" s="36"/>
      <c r="F581" s="27"/>
      <c r="G581" s="36"/>
      <c r="H581" s="9"/>
      <c r="I581" s="9"/>
      <c r="J581" s="40"/>
      <c r="K581" s="40"/>
      <c r="L581" s="9"/>
      <c r="M581" s="9"/>
      <c r="N581" s="9"/>
    </row>
    <row r="582" spans="2:14" x14ac:dyDescent="0.25">
      <c r="B582" s="36"/>
      <c r="C582" s="9"/>
      <c r="D582" s="9"/>
      <c r="E582" s="36"/>
      <c r="F582" s="27"/>
      <c r="G582" s="36"/>
      <c r="H582" s="9"/>
      <c r="I582" s="9"/>
      <c r="J582" s="40"/>
      <c r="K582" s="40"/>
      <c r="L582" s="9"/>
      <c r="M582" s="9"/>
      <c r="N582" s="9"/>
    </row>
    <row r="583" spans="2:14" x14ac:dyDescent="0.25">
      <c r="B583" s="36"/>
      <c r="C583" s="9"/>
      <c r="D583" s="9"/>
      <c r="E583" s="36"/>
      <c r="F583" s="27"/>
      <c r="G583" s="36"/>
      <c r="H583" s="9"/>
      <c r="I583" s="9"/>
      <c r="J583" s="40"/>
      <c r="K583" s="40"/>
      <c r="L583" s="9"/>
      <c r="M583" s="9"/>
      <c r="N583" s="9"/>
    </row>
    <row r="584" spans="2:14" x14ac:dyDescent="0.25">
      <c r="B584" s="36"/>
      <c r="C584" s="9"/>
      <c r="D584" s="9"/>
      <c r="E584" s="36"/>
      <c r="F584" s="27"/>
      <c r="G584" s="36"/>
      <c r="H584" s="9"/>
      <c r="I584" s="9"/>
      <c r="J584" s="40"/>
      <c r="K584" s="40"/>
      <c r="L584" s="9"/>
      <c r="M584" s="9"/>
      <c r="N584" s="9"/>
    </row>
    <row r="585" spans="2:14" x14ac:dyDescent="0.25">
      <c r="B585" s="36"/>
      <c r="C585" s="9"/>
      <c r="D585" s="9"/>
      <c r="E585" s="36"/>
      <c r="F585" s="27"/>
      <c r="G585" s="36"/>
      <c r="H585" s="9"/>
      <c r="I585" s="9"/>
      <c r="J585" s="40"/>
      <c r="K585" s="40"/>
      <c r="L585" s="9"/>
      <c r="M585" s="9"/>
      <c r="N585" s="9"/>
    </row>
    <row r="586" spans="2:14" x14ac:dyDescent="0.25">
      <c r="B586" s="36"/>
      <c r="C586" s="9"/>
      <c r="D586" s="9"/>
      <c r="E586" s="36"/>
      <c r="F586" s="27"/>
      <c r="G586" s="36"/>
      <c r="H586" s="9"/>
      <c r="I586" s="9"/>
      <c r="J586" s="40"/>
      <c r="K586" s="40"/>
      <c r="L586" s="9"/>
      <c r="M586" s="9"/>
      <c r="N586" s="9"/>
    </row>
    <row r="587" spans="2:14" x14ac:dyDescent="0.25">
      <c r="B587" s="36"/>
      <c r="C587" s="9"/>
      <c r="D587" s="9"/>
      <c r="E587" s="36"/>
      <c r="F587" s="27"/>
      <c r="G587" s="36"/>
      <c r="H587" s="9"/>
      <c r="I587" s="9"/>
      <c r="J587" s="40"/>
      <c r="K587" s="40"/>
      <c r="L587" s="9"/>
      <c r="M587" s="9"/>
      <c r="N587" s="9"/>
    </row>
    <row r="588" spans="2:14" x14ac:dyDescent="0.25">
      <c r="B588" s="36"/>
      <c r="C588" s="9"/>
      <c r="D588" s="9"/>
      <c r="E588" s="36"/>
      <c r="F588" s="27"/>
      <c r="G588" s="36"/>
      <c r="H588" s="9"/>
      <c r="I588" s="9"/>
      <c r="J588" s="40"/>
      <c r="K588" s="40"/>
      <c r="L588" s="9"/>
      <c r="M588" s="9"/>
      <c r="N588" s="9"/>
    </row>
    <row r="589" spans="2:14" x14ac:dyDescent="0.25">
      <c r="B589" s="36"/>
      <c r="C589" s="9"/>
      <c r="D589" s="9"/>
      <c r="E589" s="36"/>
      <c r="F589" s="27"/>
      <c r="G589" s="36"/>
      <c r="H589" s="9"/>
      <c r="I589" s="9"/>
      <c r="J589" s="40"/>
      <c r="K589" s="40"/>
      <c r="L589" s="9"/>
      <c r="M589" s="9"/>
      <c r="N589" s="9"/>
    </row>
    <row r="590" spans="2:14" x14ac:dyDescent="0.25">
      <c r="B590" s="36"/>
      <c r="C590" s="9"/>
      <c r="D590" s="9"/>
      <c r="E590" s="36"/>
      <c r="F590" s="27"/>
      <c r="G590" s="36"/>
      <c r="H590" s="9"/>
      <c r="I590" s="9"/>
      <c r="J590" s="40"/>
      <c r="K590" s="40"/>
      <c r="L590" s="9"/>
      <c r="M590" s="9"/>
      <c r="N590" s="9"/>
    </row>
    <row r="591" spans="2:14" x14ac:dyDescent="0.25">
      <c r="B591" s="36"/>
      <c r="C591" s="9"/>
      <c r="D591" s="9"/>
      <c r="E591" s="36"/>
      <c r="F591" s="27"/>
      <c r="G591" s="36"/>
      <c r="H591" s="9"/>
      <c r="I591" s="9"/>
      <c r="J591" s="40"/>
      <c r="K591" s="40"/>
      <c r="L591" s="9"/>
      <c r="M591" s="9"/>
      <c r="N591" s="9"/>
    </row>
    <row r="592" spans="2:14" x14ac:dyDescent="0.25">
      <c r="B592" s="36"/>
      <c r="C592" s="9"/>
      <c r="D592" s="9"/>
      <c r="E592" s="36"/>
      <c r="F592" s="27"/>
      <c r="G592" s="36"/>
      <c r="H592" s="9"/>
      <c r="I592" s="9"/>
      <c r="J592" s="40"/>
      <c r="K592" s="40"/>
      <c r="L592" s="9"/>
      <c r="M592" s="9"/>
      <c r="N592" s="9"/>
    </row>
    <row r="593" spans="2:14" x14ac:dyDescent="0.25">
      <c r="B593" s="36"/>
      <c r="C593" s="9"/>
      <c r="D593" s="9"/>
      <c r="E593" s="36"/>
      <c r="F593" s="27"/>
      <c r="G593" s="36"/>
      <c r="H593" s="9"/>
      <c r="I593" s="9"/>
      <c r="J593" s="40"/>
      <c r="K593" s="40"/>
      <c r="L593" s="9"/>
      <c r="M593" s="9"/>
      <c r="N593" s="9"/>
    </row>
    <row r="594" spans="2:14" x14ac:dyDescent="0.25">
      <c r="B594" s="36"/>
      <c r="C594" s="9"/>
      <c r="D594" s="9"/>
      <c r="E594" s="36"/>
      <c r="F594" s="27"/>
      <c r="G594" s="36"/>
      <c r="H594" s="9"/>
      <c r="I594" s="9"/>
      <c r="J594" s="40"/>
      <c r="K594" s="40"/>
      <c r="L594" s="9"/>
      <c r="M594" s="9"/>
      <c r="N594" s="9"/>
    </row>
    <row r="595" spans="2:14" x14ac:dyDescent="0.25">
      <c r="B595" s="36"/>
      <c r="C595" s="9"/>
      <c r="D595" s="9"/>
      <c r="E595" s="36"/>
      <c r="F595" s="27"/>
      <c r="G595" s="36"/>
      <c r="H595" s="9"/>
      <c r="I595" s="9"/>
      <c r="J595" s="40"/>
      <c r="K595" s="40"/>
      <c r="L595" s="9"/>
      <c r="M595" s="9"/>
      <c r="N595" s="9"/>
    </row>
    <row r="596" spans="2:14" x14ac:dyDescent="0.25">
      <c r="B596" s="36"/>
      <c r="C596" s="9"/>
      <c r="D596" s="9"/>
      <c r="E596" s="36"/>
      <c r="F596" s="27"/>
      <c r="G596" s="36"/>
      <c r="H596" s="9"/>
      <c r="I596" s="9"/>
      <c r="J596" s="40"/>
      <c r="K596" s="40"/>
      <c r="L596" s="9"/>
      <c r="M596" s="9"/>
      <c r="N596" s="9"/>
    </row>
    <row r="597" spans="2:14" x14ac:dyDescent="0.25">
      <c r="B597" s="36"/>
      <c r="C597" s="9"/>
      <c r="D597" s="9"/>
      <c r="E597" s="36"/>
      <c r="F597" s="27"/>
      <c r="G597" s="36"/>
      <c r="H597" s="9"/>
      <c r="I597" s="9"/>
      <c r="J597" s="40"/>
      <c r="K597" s="40"/>
      <c r="L597" s="9"/>
      <c r="M597" s="9"/>
      <c r="N597" s="9"/>
    </row>
    <row r="598" spans="2:14" x14ac:dyDescent="0.25">
      <c r="B598" s="36"/>
      <c r="C598" s="9"/>
      <c r="D598" s="9"/>
      <c r="E598" s="36"/>
      <c r="F598" s="27"/>
      <c r="G598" s="36"/>
      <c r="H598" s="9"/>
      <c r="I598" s="9"/>
      <c r="J598" s="40"/>
      <c r="K598" s="40"/>
      <c r="L598" s="9"/>
      <c r="M598" s="9"/>
      <c r="N598" s="9"/>
    </row>
    <row r="599" spans="2:14" x14ac:dyDescent="0.25">
      <c r="B599" s="36"/>
      <c r="C599" s="9"/>
      <c r="D599" s="9"/>
      <c r="E599" s="36"/>
      <c r="F599" s="27"/>
      <c r="G599" s="36"/>
      <c r="H599" s="9"/>
      <c r="I599" s="9"/>
      <c r="J599" s="40"/>
      <c r="K599" s="40"/>
      <c r="L599" s="9"/>
      <c r="M599" s="9"/>
      <c r="N599" s="9"/>
    </row>
    <row r="600" spans="2:14" x14ac:dyDescent="0.25">
      <c r="B600" s="36"/>
      <c r="C600" s="9"/>
      <c r="D600" s="9"/>
      <c r="E600" s="36"/>
      <c r="F600" s="27"/>
      <c r="G600" s="36"/>
      <c r="H600" s="9"/>
      <c r="I600" s="9"/>
      <c r="J600" s="40"/>
      <c r="K600" s="40"/>
      <c r="L600" s="9"/>
      <c r="M600" s="9"/>
      <c r="N600" s="9"/>
    </row>
    <row r="601" spans="2:14" x14ac:dyDescent="0.25">
      <c r="B601" s="36"/>
      <c r="C601" s="9"/>
      <c r="D601" s="9"/>
      <c r="E601" s="36"/>
      <c r="F601" s="27"/>
      <c r="G601" s="36"/>
      <c r="H601" s="9"/>
      <c r="I601" s="9"/>
      <c r="J601" s="40"/>
      <c r="K601" s="40"/>
      <c r="L601" s="9"/>
      <c r="M601" s="9"/>
      <c r="N601" s="9"/>
    </row>
    <row r="602" spans="2:14" x14ac:dyDescent="0.25">
      <c r="B602" s="36"/>
      <c r="C602" s="9"/>
      <c r="D602" s="9"/>
      <c r="E602" s="36"/>
      <c r="F602" s="27"/>
      <c r="G602" s="36"/>
      <c r="H602" s="9"/>
      <c r="I602" s="9"/>
      <c r="J602" s="40"/>
      <c r="K602" s="40"/>
      <c r="L602" s="9"/>
      <c r="M602" s="9"/>
      <c r="N602" s="9"/>
    </row>
    <row r="603" spans="2:14" x14ac:dyDescent="0.25">
      <c r="B603" s="36"/>
      <c r="C603" s="9"/>
      <c r="D603" s="9"/>
      <c r="E603" s="36"/>
      <c r="F603" s="27"/>
      <c r="G603" s="36"/>
      <c r="H603" s="9"/>
      <c r="I603" s="9"/>
      <c r="J603" s="40"/>
      <c r="K603" s="40"/>
      <c r="L603" s="9"/>
      <c r="M603" s="9"/>
      <c r="N603" s="9"/>
    </row>
    <row r="604" spans="2:14" x14ac:dyDescent="0.25">
      <c r="B604" s="36"/>
      <c r="C604" s="9"/>
      <c r="D604" s="9"/>
      <c r="E604" s="36"/>
      <c r="F604" s="27"/>
      <c r="G604" s="36"/>
      <c r="H604" s="9"/>
      <c r="I604" s="9"/>
      <c r="J604" s="40"/>
      <c r="K604" s="40"/>
      <c r="L604" s="9"/>
      <c r="M604" s="9"/>
      <c r="N604" s="9"/>
    </row>
    <row r="605" spans="2:14" x14ac:dyDescent="0.25">
      <c r="B605" s="36"/>
      <c r="C605" s="9"/>
      <c r="D605" s="9"/>
      <c r="E605" s="36"/>
      <c r="F605" s="27"/>
      <c r="G605" s="36"/>
      <c r="H605" s="9"/>
      <c r="I605" s="9"/>
      <c r="J605" s="40"/>
      <c r="K605" s="40"/>
      <c r="L605" s="9"/>
      <c r="M605" s="9"/>
      <c r="N605" s="9"/>
    </row>
    <row r="606" spans="2:14" x14ac:dyDescent="0.25">
      <c r="B606" s="36"/>
      <c r="C606" s="9"/>
      <c r="D606" s="9"/>
      <c r="E606" s="36"/>
      <c r="F606" s="27"/>
      <c r="G606" s="36"/>
      <c r="H606" s="9"/>
      <c r="I606" s="9"/>
      <c r="J606" s="40"/>
      <c r="K606" s="40"/>
      <c r="L606" s="9"/>
      <c r="M606" s="9"/>
      <c r="N606" s="9"/>
    </row>
    <row r="607" spans="2:14" x14ac:dyDescent="0.25">
      <c r="B607" s="36"/>
      <c r="C607" s="9"/>
      <c r="D607" s="9"/>
      <c r="E607" s="36"/>
      <c r="F607" s="27"/>
      <c r="G607" s="36"/>
      <c r="H607" s="9"/>
      <c r="I607" s="9"/>
      <c r="J607" s="40"/>
      <c r="K607" s="40"/>
      <c r="L607" s="9"/>
      <c r="M607" s="9"/>
      <c r="N607" s="9"/>
    </row>
    <row r="608" spans="2:14" x14ac:dyDescent="0.25">
      <c r="B608" s="36"/>
      <c r="C608" s="9"/>
      <c r="D608" s="9"/>
      <c r="E608" s="36"/>
      <c r="F608" s="27"/>
      <c r="G608" s="36"/>
      <c r="H608" s="9"/>
      <c r="I608" s="9"/>
      <c r="J608" s="40"/>
      <c r="K608" s="40"/>
      <c r="L608" s="9"/>
      <c r="M608" s="9"/>
      <c r="N608" s="9"/>
    </row>
    <row r="609" spans="2:14" x14ac:dyDescent="0.25">
      <c r="B609" s="36"/>
      <c r="C609" s="9"/>
      <c r="D609" s="9"/>
      <c r="E609" s="36"/>
      <c r="F609" s="27"/>
      <c r="G609" s="36"/>
      <c r="H609" s="9"/>
      <c r="I609" s="9"/>
      <c r="J609" s="40"/>
      <c r="K609" s="40"/>
      <c r="L609" s="9"/>
      <c r="M609" s="9"/>
      <c r="N609" s="9"/>
    </row>
    <row r="610" spans="2:14" x14ac:dyDescent="0.25">
      <c r="B610" s="36"/>
      <c r="C610" s="9"/>
      <c r="D610" s="9"/>
      <c r="E610" s="36"/>
      <c r="F610" s="27"/>
      <c r="G610" s="36"/>
      <c r="H610" s="9"/>
      <c r="I610" s="9"/>
      <c r="J610" s="40"/>
      <c r="K610" s="40"/>
      <c r="L610" s="9"/>
      <c r="M610" s="9"/>
      <c r="N610" s="9"/>
    </row>
    <row r="611" spans="2:14" x14ac:dyDescent="0.25">
      <c r="B611" s="36"/>
      <c r="C611" s="9"/>
      <c r="D611" s="9"/>
      <c r="E611" s="36"/>
      <c r="F611" s="27"/>
      <c r="G611" s="36"/>
      <c r="H611" s="9"/>
      <c r="I611" s="9"/>
      <c r="J611" s="40"/>
      <c r="K611" s="40"/>
      <c r="L611" s="9"/>
      <c r="M611" s="9"/>
      <c r="N611" s="9"/>
    </row>
    <row r="612" spans="2:14" x14ac:dyDescent="0.25">
      <c r="B612" s="36"/>
      <c r="C612" s="9"/>
      <c r="D612" s="9"/>
      <c r="E612" s="36"/>
      <c r="F612" s="27"/>
      <c r="G612" s="36"/>
      <c r="H612" s="9"/>
      <c r="I612" s="9"/>
      <c r="J612" s="40"/>
      <c r="K612" s="40"/>
      <c r="L612" s="9"/>
      <c r="M612" s="9"/>
      <c r="N612" s="9"/>
    </row>
    <row r="613" spans="2:14" x14ac:dyDescent="0.25">
      <c r="B613" s="36"/>
      <c r="C613" s="9"/>
      <c r="D613" s="9"/>
      <c r="E613" s="36"/>
      <c r="F613" s="27"/>
      <c r="G613" s="36"/>
      <c r="H613" s="9"/>
      <c r="I613" s="9"/>
      <c r="J613" s="40"/>
      <c r="K613" s="40"/>
      <c r="L613" s="9"/>
      <c r="M613" s="9"/>
      <c r="N613" s="9"/>
    </row>
    <row r="614" spans="2:14" x14ac:dyDescent="0.25">
      <c r="B614" s="36"/>
      <c r="C614" s="9"/>
      <c r="D614" s="9"/>
      <c r="E614" s="36"/>
      <c r="F614" s="27"/>
      <c r="G614" s="36"/>
      <c r="H614" s="9"/>
      <c r="I614" s="9"/>
      <c r="J614" s="40"/>
      <c r="K614" s="40"/>
      <c r="L614" s="9"/>
      <c r="M614" s="9"/>
      <c r="N614" s="9"/>
    </row>
    <row r="615" spans="2:14" x14ac:dyDescent="0.25">
      <c r="B615" s="36"/>
      <c r="C615" s="9"/>
      <c r="D615" s="9"/>
      <c r="E615" s="36"/>
      <c r="F615" s="27"/>
      <c r="G615" s="36"/>
      <c r="H615" s="9"/>
      <c r="I615" s="9"/>
      <c r="J615" s="40"/>
      <c r="K615" s="40"/>
      <c r="L615" s="9"/>
      <c r="M615" s="9"/>
      <c r="N615" s="9"/>
    </row>
    <row r="616" spans="2:14" x14ac:dyDescent="0.25">
      <c r="B616" s="36"/>
      <c r="C616" s="9"/>
      <c r="D616" s="9"/>
      <c r="E616" s="36"/>
      <c r="F616" s="27"/>
      <c r="G616" s="36"/>
      <c r="H616" s="9"/>
      <c r="I616" s="9"/>
      <c r="J616" s="40"/>
      <c r="K616" s="40"/>
      <c r="L616" s="9"/>
      <c r="M616" s="9"/>
      <c r="N616" s="9"/>
    </row>
    <row r="617" spans="2:14" x14ac:dyDescent="0.25">
      <c r="B617" s="36"/>
      <c r="C617" s="9"/>
      <c r="D617" s="9"/>
      <c r="E617" s="36"/>
      <c r="F617" s="27"/>
      <c r="G617" s="36"/>
      <c r="H617" s="9"/>
      <c r="I617" s="9"/>
      <c r="J617" s="40"/>
      <c r="K617" s="40"/>
      <c r="L617" s="9"/>
      <c r="M617" s="9"/>
      <c r="N617" s="9"/>
    </row>
    <row r="618" spans="2:14" x14ac:dyDescent="0.25">
      <c r="B618" s="36"/>
      <c r="C618" s="9"/>
      <c r="D618" s="9"/>
      <c r="E618" s="36"/>
      <c r="F618" s="27"/>
      <c r="G618" s="36"/>
      <c r="H618" s="9"/>
      <c r="I618" s="9"/>
      <c r="J618" s="40"/>
      <c r="K618" s="40"/>
      <c r="L618" s="9"/>
      <c r="M618" s="9"/>
      <c r="N618" s="9"/>
    </row>
    <row r="619" spans="2:14" x14ac:dyDescent="0.25">
      <c r="B619" s="36"/>
      <c r="C619" s="9"/>
      <c r="D619" s="9"/>
      <c r="E619" s="36"/>
      <c r="F619" s="27"/>
      <c r="G619" s="36"/>
      <c r="H619" s="9"/>
      <c r="I619" s="9"/>
      <c r="J619" s="40"/>
      <c r="K619" s="40"/>
      <c r="L619" s="9"/>
      <c r="M619" s="9"/>
      <c r="N619" s="9"/>
    </row>
    <row r="620" spans="2:14" x14ac:dyDescent="0.25">
      <c r="B620" s="36"/>
      <c r="C620" s="9"/>
      <c r="D620" s="9"/>
      <c r="E620" s="36"/>
      <c r="F620" s="27"/>
      <c r="G620" s="36"/>
      <c r="H620" s="9"/>
      <c r="I620" s="9"/>
      <c r="J620" s="40"/>
      <c r="K620" s="40"/>
      <c r="L620" s="9"/>
      <c r="M620" s="9"/>
      <c r="N620" s="9"/>
    </row>
    <row r="621" spans="2:14" x14ac:dyDescent="0.25">
      <c r="B621" s="36"/>
      <c r="C621" s="9"/>
      <c r="D621" s="9"/>
      <c r="E621" s="36"/>
      <c r="F621" s="27"/>
      <c r="G621" s="36"/>
      <c r="H621" s="9"/>
      <c r="I621" s="9"/>
      <c r="J621" s="40"/>
      <c r="K621" s="40"/>
      <c r="L621" s="9"/>
      <c r="M621" s="9"/>
      <c r="N621" s="9"/>
    </row>
    <row r="622" spans="2:14" x14ac:dyDescent="0.25">
      <c r="B622" s="36"/>
      <c r="C622" s="9"/>
      <c r="D622" s="9"/>
      <c r="E622" s="36"/>
      <c r="F622" s="27"/>
      <c r="G622" s="36"/>
      <c r="H622" s="9"/>
      <c r="I622" s="9"/>
      <c r="J622" s="40"/>
      <c r="K622" s="40"/>
      <c r="L622" s="9"/>
      <c r="M622" s="9"/>
      <c r="N622" s="9"/>
    </row>
    <row r="623" spans="2:14" x14ac:dyDescent="0.25">
      <c r="B623" s="36"/>
      <c r="C623" s="9"/>
      <c r="D623" s="9"/>
      <c r="E623" s="36"/>
      <c r="F623" s="27"/>
      <c r="G623" s="36"/>
      <c r="H623" s="9"/>
      <c r="I623" s="9"/>
      <c r="J623" s="40"/>
      <c r="K623" s="40"/>
      <c r="L623" s="9"/>
      <c r="M623" s="9"/>
      <c r="N623" s="9"/>
    </row>
    <row r="624" spans="2:14" x14ac:dyDescent="0.25">
      <c r="B624" s="36"/>
      <c r="C624" s="9"/>
      <c r="D624" s="9"/>
      <c r="E624" s="36"/>
      <c r="F624" s="27"/>
      <c r="G624" s="36"/>
      <c r="H624" s="9"/>
      <c r="I624" s="9"/>
      <c r="J624" s="40"/>
      <c r="K624" s="40"/>
      <c r="L624" s="9"/>
      <c r="M624" s="9"/>
      <c r="N624" s="9"/>
    </row>
    <row r="625" spans="2:14" x14ac:dyDescent="0.25">
      <c r="B625" s="36"/>
      <c r="C625" s="9"/>
      <c r="D625" s="9"/>
      <c r="E625" s="36"/>
      <c r="F625" s="27"/>
      <c r="G625" s="36"/>
      <c r="H625" s="9"/>
      <c r="I625" s="9"/>
      <c r="J625" s="40"/>
      <c r="K625" s="40"/>
      <c r="L625" s="9"/>
      <c r="M625" s="9"/>
      <c r="N625" s="9"/>
    </row>
    <row r="626" spans="2:14" x14ac:dyDescent="0.25">
      <c r="B626" s="36"/>
      <c r="C626" s="9"/>
      <c r="D626" s="9"/>
      <c r="E626" s="36"/>
      <c r="F626" s="27"/>
      <c r="G626" s="36"/>
      <c r="H626" s="9"/>
      <c r="I626" s="9"/>
      <c r="J626" s="40"/>
      <c r="K626" s="40"/>
      <c r="L626" s="9"/>
      <c r="M626" s="9"/>
      <c r="N626" s="9"/>
    </row>
    <row r="627" spans="2:14" x14ac:dyDescent="0.25">
      <c r="B627" s="36"/>
      <c r="C627" s="9"/>
      <c r="D627" s="9"/>
      <c r="E627" s="36"/>
      <c r="F627" s="27"/>
      <c r="G627" s="36"/>
      <c r="H627" s="9"/>
      <c r="I627" s="9"/>
      <c r="J627" s="40"/>
      <c r="K627" s="40"/>
      <c r="L627" s="9"/>
      <c r="M627" s="9"/>
      <c r="N627" s="9"/>
    </row>
    <row r="628" spans="2:14" x14ac:dyDescent="0.25">
      <c r="B628" s="36"/>
      <c r="C628" s="9"/>
      <c r="D628" s="9"/>
      <c r="E628" s="36"/>
      <c r="F628" s="27"/>
      <c r="G628" s="36"/>
      <c r="H628" s="9"/>
      <c r="I628" s="9"/>
      <c r="J628" s="40"/>
      <c r="K628" s="40"/>
      <c r="L628" s="9"/>
      <c r="M628" s="9"/>
      <c r="N628" s="9"/>
    </row>
    <row r="629" spans="2:14" x14ac:dyDescent="0.25">
      <c r="B629" s="36"/>
      <c r="C629" s="9"/>
      <c r="D629" s="9"/>
      <c r="E629" s="36"/>
      <c r="F629" s="27"/>
      <c r="G629" s="36"/>
      <c r="H629" s="9"/>
      <c r="I629" s="9"/>
      <c r="J629" s="40"/>
      <c r="K629" s="40"/>
      <c r="L629" s="9"/>
      <c r="M629" s="9"/>
      <c r="N629" s="9"/>
    </row>
    <row r="630" spans="2:14" x14ac:dyDescent="0.25">
      <c r="B630" s="36"/>
      <c r="C630" s="9"/>
      <c r="D630" s="9"/>
      <c r="E630" s="36"/>
      <c r="F630" s="27"/>
      <c r="G630" s="36"/>
      <c r="H630" s="9"/>
      <c r="I630" s="9"/>
      <c r="J630" s="40"/>
      <c r="K630" s="40"/>
      <c r="L630" s="9"/>
      <c r="M630" s="9"/>
      <c r="N630" s="9"/>
    </row>
    <row r="631" spans="2:14" x14ac:dyDescent="0.25">
      <c r="B631" s="36"/>
      <c r="C631" s="9"/>
      <c r="D631" s="9"/>
      <c r="E631" s="36"/>
      <c r="F631" s="27"/>
      <c r="G631" s="36"/>
      <c r="H631" s="9"/>
      <c r="I631" s="9"/>
      <c r="J631" s="40"/>
      <c r="K631" s="40"/>
      <c r="L631" s="9"/>
      <c r="M631" s="9"/>
      <c r="N631" s="9"/>
    </row>
    <row r="632" spans="2:14" x14ac:dyDescent="0.25">
      <c r="B632" s="36"/>
      <c r="C632" s="9"/>
      <c r="D632" s="9"/>
      <c r="E632" s="36"/>
      <c r="F632" s="27"/>
      <c r="G632" s="36"/>
      <c r="H632" s="9"/>
      <c r="I632" s="9"/>
      <c r="J632" s="40"/>
      <c r="K632" s="40"/>
      <c r="L632" s="9"/>
      <c r="M632" s="9"/>
      <c r="N632" s="9"/>
    </row>
    <row r="633" spans="2:14" x14ac:dyDescent="0.25">
      <c r="B633" s="36"/>
      <c r="C633" s="9"/>
      <c r="D633" s="9"/>
      <c r="E633" s="36"/>
      <c r="F633" s="27"/>
      <c r="G633" s="36"/>
      <c r="H633" s="9"/>
      <c r="I633" s="9"/>
      <c r="J633" s="40"/>
      <c r="K633" s="40"/>
      <c r="L633" s="9"/>
      <c r="M633" s="9"/>
      <c r="N633" s="9"/>
    </row>
    <row r="634" spans="2:14" x14ac:dyDescent="0.25">
      <c r="B634" s="36"/>
      <c r="C634" s="9"/>
      <c r="D634" s="9"/>
      <c r="E634" s="36"/>
      <c r="F634" s="27"/>
      <c r="G634" s="36"/>
      <c r="H634" s="9"/>
      <c r="I634" s="9"/>
      <c r="J634" s="40"/>
      <c r="K634" s="40"/>
      <c r="L634" s="9"/>
      <c r="M634" s="9"/>
      <c r="N634" s="9"/>
    </row>
    <row r="635" spans="2:14" x14ac:dyDescent="0.25">
      <c r="B635" s="36"/>
      <c r="C635" s="9"/>
      <c r="D635" s="9"/>
      <c r="E635" s="36"/>
      <c r="F635" s="27"/>
      <c r="G635" s="36"/>
      <c r="H635" s="9"/>
      <c r="I635" s="9"/>
      <c r="J635" s="40"/>
      <c r="K635" s="40"/>
      <c r="L635" s="9"/>
      <c r="M635" s="9"/>
      <c r="N635" s="9"/>
    </row>
    <row r="636" spans="2:14" x14ac:dyDescent="0.25">
      <c r="B636" s="36"/>
      <c r="C636" s="9"/>
      <c r="D636" s="9"/>
      <c r="E636" s="36"/>
      <c r="F636" s="27"/>
      <c r="G636" s="36"/>
      <c r="H636" s="9"/>
      <c r="I636" s="9"/>
      <c r="J636" s="40"/>
      <c r="K636" s="40"/>
      <c r="L636" s="9"/>
      <c r="M636" s="9"/>
      <c r="N636" s="9"/>
    </row>
    <row r="637" spans="2:14" x14ac:dyDescent="0.25">
      <c r="B637" s="36"/>
      <c r="C637" s="9"/>
      <c r="D637" s="9"/>
      <c r="E637" s="36"/>
      <c r="F637" s="27"/>
      <c r="G637" s="36"/>
      <c r="H637" s="9"/>
      <c r="I637" s="9"/>
      <c r="J637" s="40"/>
      <c r="K637" s="40"/>
      <c r="L637" s="9"/>
      <c r="M637" s="9"/>
      <c r="N637" s="9"/>
    </row>
    <row r="638" spans="2:14" x14ac:dyDescent="0.25">
      <c r="B638" s="36"/>
      <c r="C638" s="9"/>
      <c r="D638" s="9"/>
      <c r="E638" s="36"/>
      <c r="F638" s="27"/>
      <c r="G638" s="36"/>
      <c r="H638" s="9"/>
      <c r="I638" s="9"/>
      <c r="J638" s="40"/>
      <c r="K638" s="40"/>
      <c r="L638" s="9"/>
      <c r="M638" s="9"/>
      <c r="N638" s="9"/>
    </row>
    <row r="639" spans="2:14" x14ac:dyDescent="0.25">
      <c r="B639" s="36"/>
      <c r="C639" s="9"/>
      <c r="D639" s="9"/>
      <c r="E639" s="36"/>
      <c r="F639" s="27"/>
      <c r="G639" s="36"/>
      <c r="H639" s="9"/>
      <c r="I639" s="9"/>
      <c r="J639" s="40"/>
      <c r="K639" s="40"/>
      <c r="L639" s="9"/>
      <c r="M639" s="9"/>
      <c r="N639" s="9"/>
    </row>
    <row r="640" spans="2:14" x14ac:dyDescent="0.25">
      <c r="B640" s="36"/>
      <c r="C640" s="9"/>
      <c r="D640" s="9"/>
      <c r="E640" s="36"/>
      <c r="F640" s="27"/>
      <c r="G640" s="36"/>
      <c r="H640" s="9"/>
      <c r="I640" s="9"/>
      <c r="J640" s="40"/>
      <c r="K640" s="40"/>
      <c r="L640" s="9"/>
      <c r="M640" s="9"/>
      <c r="N640" s="9"/>
    </row>
    <row r="641" spans="2:14" x14ac:dyDescent="0.25">
      <c r="B641" s="36"/>
      <c r="C641" s="9"/>
      <c r="D641" s="9"/>
      <c r="E641" s="36"/>
      <c r="F641" s="27"/>
      <c r="G641" s="36"/>
      <c r="H641" s="9"/>
      <c r="I641" s="9"/>
      <c r="J641" s="40"/>
      <c r="K641" s="40"/>
      <c r="L641" s="9"/>
      <c r="M641" s="9"/>
      <c r="N641" s="9"/>
    </row>
    <row r="642" spans="2:14" x14ac:dyDescent="0.25">
      <c r="B642" s="36"/>
      <c r="C642" s="9"/>
      <c r="D642" s="9"/>
      <c r="E642" s="36"/>
      <c r="F642" s="27"/>
      <c r="G642" s="36"/>
      <c r="H642" s="9"/>
      <c r="I642" s="9"/>
      <c r="J642" s="40"/>
      <c r="K642" s="40"/>
      <c r="L642" s="9"/>
      <c r="M642" s="9"/>
      <c r="N642" s="9"/>
    </row>
    <row r="643" spans="2:14" x14ac:dyDescent="0.25">
      <c r="B643" s="36"/>
      <c r="C643" s="9"/>
      <c r="D643" s="9"/>
      <c r="E643" s="36"/>
      <c r="F643" s="27"/>
      <c r="G643" s="36"/>
      <c r="H643" s="9"/>
      <c r="I643" s="9"/>
      <c r="J643" s="40"/>
      <c r="K643" s="40"/>
      <c r="L643" s="9"/>
      <c r="M643" s="9"/>
      <c r="N643" s="9"/>
    </row>
    <row r="644" spans="2:14" x14ac:dyDescent="0.25">
      <c r="B644" s="36"/>
      <c r="C644" s="9"/>
      <c r="D644" s="9"/>
      <c r="E644" s="36"/>
      <c r="F644" s="27"/>
      <c r="G644" s="36"/>
      <c r="H644" s="9"/>
      <c r="I644" s="9"/>
      <c r="J644" s="40"/>
      <c r="K644" s="40"/>
      <c r="L644" s="9"/>
      <c r="M644" s="9"/>
      <c r="N644" s="9"/>
    </row>
    <row r="645" spans="2:14" x14ac:dyDescent="0.25">
      <c r="B645" s="36"/>
      <c r="C645" s="9"/>
      <c r="D645" s="9"/>
      <c r="E645" s="36"/>
      <c r="F645" s="27"/>
      <c r="G645" s="36"/>
      <c r="H645" s="9"/>
      <c r="I645" s="9"/>
      <c r="J645" s="40"/>
      <c r="K645" s="40"/>
      <c r="L645" s="9"/>
      <c r="M645" s="9"/>
      <c r="N645" s="9"/>
    </row>
    <row r="646" spans="2:14" x14ac:dyDescent="0.25">
      <c r="B646" s="36"/>
      <c r="C646" s="9"/>
      <c r="D646" s="9"/>
      <c r="E646" s="36"/>
      <c r="F646" s="27"/>
      <c r="G646" s="36"/>
      <c r="H646" s="9"/>
      <c r="I646" s="9"/>
      <c r="J646" s="40"/>
      <c r="K646" s="40"/>
      <c r="L646" s="9"/>
      <c r="M646" s="9"/>
      <c r="N646" s="9"/>
    </row>
    <row r="647" spans="2:14" x14ac:dyDescent="0.25">
      <c r="B647" s="36"/>
      <c r="C647" s="9"/>
      <c r="D647" s="9"/>
      <c r="E647" s="36"/>
      <c r="F647" s="27"/>
      <c r="G647" s="36"/>
      <c r="H647" s="9"/>
      <c r="I647" s="9"/>
      <c r="J647" s="40"/>
      <c r="K647" s="40"/>
      <c r="L647" s="9"/>
      <c r="M647" s="9"/>
      <c r="N647" s="9"/>
    </row>
    <row r="648" spans="2:14" x14ac:dyDescent="0.25">
      <c r="B648" s="36"/>
      <c r="C648" s="9"/>
      <c r="D648" s="9"/>
      <c r="E648" s="36"/>
      <c r="F648" s="27"/>
      <c r="G648" s="36"/>
      <c r="H648" s="9"/>
      <c r="I648" s="9"/>
      <c r="J648" s="40"/>
      <c r="K648" s="40"/>
      <c r="L648" s="9"/>
      <c r="M648" s="9"/>
      <c r="N648" s="9"/>
    </row>
    <row r="649" spans="2:14" x14ac:dyDescent="0.25">
      <c r="B649" s="36"/>
      <c r="C649" s="9"/>
      <c r="D649" s="9"/>
      <c r="E649" s="36"/>
      <c r="F649" s="27"/>
      <c r="G649" s="36"/>
      <c r="H649" s="9"/>
      <c r="I649" s="9"/>
      <c r="J649" s="40"/>
      <c r="K649" s="40"/>
      <c r="L649" s="9"/>
      <c r="M649" s="9"/>
      <c r="N649" s="9"/>
    </row>
    <row r="650" spans="2:14" x14ac:dyDescent="0.25">
      <c r="B650" s="36"/>
      <c r="C650" s="9"/>
      <c r="D650" s="9"/>
      <c r="E650" s="36"/>
      <c r="F650" s="27"/>
      <c r="G650" s="36"/>
      <c r="H650" s="9"/>
      <c r="I650" s="9"/>
      <c r="J650" s="40"/>
      <c r="K650" s="40"/>
      <c r="L650" s="9"/>
      <c r="M650" s="9"/>
      <c r="N650" s="9"/>
    </row>
    <row r="651" spans="2:14" x14ac:dyDescent="0.25">
      <c r="B651" s="36"/>
      <c r="C651" s="9"/>
      <c r="D651" s="9"/>
      <c r="E651" s="36"/>
      <c r="F651" s="27"/>
      <c r="G651" s="36"/>
      <c r="H651" s="9"/>
      <c r="I651" s="9"/>
      <c r="J651" s="40"/>
      <c r="K651" s="40"/>
      <c r="L651" s="9"/>
      <c r="M651" s="9"/>
      <c r="N651" s="9"/>
    </row>
    <row r="652" spans="2:14" x14ac:dyDescent="0.25">
      <c r="B652" s="36"/>
      <c r="C652" s="9"/>
      <c r="D652" s="9"/>
      <c r="E652" s="36"/>
      <c r="F652" s="27"/>
      <c r="G652" s="36"/>
      <c r="H652" s="9"/>
      <c r="I652" s="9"/>
      <c r="J652" s="40"/>
      <c r="K652" s="40"/>
      <c r="L652" s="9"/>
      <c r="M652" s="9"/>
      <c r="N652" s="9"/>
    </row>
    <row r="653" spans="2:14" x14ac:dyDescent="0.25">
      <c r="B653" s="36"/>
      <c r="C653" s="9"/>
      <c r="D653" s="9"/>
      <c r="E653" s="36"/>
      <c r="F653" s="27"/>
      <c r="G653" s="36"/>
      <c r="H653" s="9"/>
      <c r="I653" s="9"/>
      <c r="J653" s="40"/>
      <c r="K653" s="40"/>
      <c r="L653" s="9"/>
      <c r="M653" s="9"/>
      <c r="N653" s="9"/>
    </row>
    <row r="654" spans="2:14" x14ac:dyDescent="0.25">
      <c r="B654" s="36"/>
      <c r="C654" s="9"/>
      <c r="D654" s="9"/>
      <c r="E654" s="36"/>
      <c r="F654" s="27"/>
      <c r="G654" s="36"/>
      <c r="H654" s="9"/>
      <c r="I654" s="9"/>
      <c r="J654" s="40"/>
      <c r="K654" s="40"/>
      <c r="L654" s="9"/>
      <c r="M654" s="9"/>
      <c r="N654" s="9"/>
    </row>
    <row r="655" spans="2:14" x14ac:dyDescent="0.25">
      <c r="B655" s="36"/>
      <c r="C655" s="9"/>
      <c r="D655" s="9"/>
      <c r="E655" s="36"/>
      <c r="F655" s="27"/>
      <c r="G655" s="36"/>
      <c r="H655" s="9"/>
      <c r="I655" s="9"/>
      <c r="J655" s="40"/>
      <c r="K655" s="40"/>
      <c r="L655" s="9"/>
      <c r="M655" s="9"/>
      <c r="N655" s="9"/>
    </row>
    <row r="656" spans="2:14" x14ac:dyDescent="0.25">
      <c r="B656" s="36"/>
      <c r="C656" s="9"/>
      <c r="D656" s="9"/>
      <c r="E656" s="36"/>
      <c r="F656" s="27"/>
      <c r="G656" s="36"/>
      <c r="H656" s="9"/>
      <c r="I656" s="9"/>
      <c r="J656" s="40"/>
      <c r="K656" s="40"/>
      <c r="L656" s="9"/>
      <c r="M656" s="9"/>
      <c r="N656" s="9"/>
    </row>
    <row r="657" spans="2:14" x14ac:dyDescent="0.25">
      <c r="B657" s="36"/>
      <c r="C657" s="9"/>
      <c r="D657" s="9"/>
      <c r="E657" s="36"/>
      <c r="F657" s="27"/>
      <c r="G657" s="36"/>
      <c r="H657" s="9"/>
      <c r="I657" s="9"/>
      <c r="J657" s="40"/>
      <c r="K657" s="40"/>
      <c r="L657" s="9"/>
      <c r="M657" s="9"/>
      <c r="N657" s="9"/>
    </row>
    <row r="658" spans="2:14" x14ac:dyDescent="0.25">
      <c r="B658" s="36"/>
      <c r="C658" s="9"/>
      <c r="D658" s="9"/>
      <c r="E658" s="36"/>
      <c r="F658" s="27"/>
      <c r="G658" s="36"/>
      <c r="H658" s="9"/>
      <c r="I658" s="9"/>
      <c r="J658" s="40"/>
      <c r="K658" s="40"/>
      <c r="L658" s="9"/>
      <c r="M658" s="9"/>
      <c r="N658" s="9"/>
    </row>
    <row r="659" spans="2:14" x14ac:dyDescent="0.25">
      <c r="B659" s="36"/>
      <c r="C659" s="9"/>
      <c r="D659" s="9"/>
      <c r="E659" s="36"/>
      <c r="F659" s="27"/>
      <c r="G659" s="36"/>
      <c r="H659" s="9"/>
      <c r="I659" s="9"/>
      <c r="J659" s="40"/>
      <c r="K659" s="40"/>
      <c r="L659" s="9"/>
      <c r="M659" s="9"/>
      <c r="N659" s="9"/>
    </row>
    <row r="660" spans="2:14" x14ac:dyDescent="0.25">
      <c r="B660" s="36"/>
      <c r="C660" s="9"/>
      <c r="D660" s="9"/>
      <c r="E660" s="36"/>
      <c r="F660" s="27"/>
      <c r="G660" s="36"/>
      <c r="H660" s="9"/>
      <c r="I660" s="9"/>
      <c r="J660" s="40"/>
      <c r="K660" s="40"/>
      <c r="L660" s="9"/>
      <c r="M660" s="9"/>
      <c r="N660" s="9"/>
    </row>
    <row r="661" spans="2:14" x14ac:dyDescent="0.25">
      <c r="B661" s="36"/>
      <c r="C661" s="9"/>
      <c r="D661" s="9"/>
      <c r="E661" s="36"/>
      <c r="F661" s="27"/>
      <c r="G661" s="36"/>
      <c r="H661" s="9"/>
      <c r="I661" s="9"/>
      <c r="J661" s="40"/>
      <c r="K661" s="40"/>
      <c r="L661" s="9"/>
      <c r="M661" s="9"/>
      <c r="N661" s="9"/>
    </row>
    <row r="662" spans="2:14" x14ac:dyDescent="0.25">
      <c r="B662" s="36"/>
      <c r="C662" s="9"/>
      <c r="D662" s="9"/>
      <c r="E662" s="36"/>
      <c r="F662" s="27"/>
      <c r="G662" s="36"/>
      <c r="H662" s="9"/>
      <c r="I662" s="9"/>
      <c r="J662" s="40"/>
      <c r="K662" s="40"/>
      <c r="L662" s="9"/>
      <c r="M662" s="9"/>
      <c r="N662" s="9"/>
    </row>
    <row r="663" spans="2:14" x14ac:dyDescent="0.25">
      <c r="B663" s="36"/>
      <c r="C663" s="9"/>
      <c r="D663" s="9"/>
      <c r="E663" s="36"/>
      <c r="F663" s="27"/>
      <c r="G663" s="36"/>
      <c r="H663" s="9"/>
      <c r="I663" s="9"/>
      <c r="J663" s="40"/>
      <c r="K663" s="40"/>
      <c r="L663" s="9"/>
      <c r="M663" s="9"/>
      <c r="N663" s="9"/>
    </row>
    <row r="664" spans="2:14" x14ac:dyDescent="0.25">
      <c r="B664" s="36"/>
      <c r="C664" s="9"/>
      <c r="D664" s="9"/>
      <c r="E664" s="36"/>
      <c r="F664" s="27"/>
      <c r="G664" s="36"/>
      <c r="H664" s="9"/>
      <c r="I664" s="9"/>
      <c r="J664" s="40"/>
      <c r="K664" s="40"/>
      <c r="L664" s="9"/>
      <c r="M664" s="9"/>
      <c r="N664" s="9"/>
    </row>
    <row r="665" spans="2:14" x14ac:dyDescent="0.25">
      <c r="B665" s="36"/>
      <c r="C665" s="9"/>
      <c r="D665" s="9"/>
      <c r="E665" s="36"/>
      <c r="F665" s="27"/>
      <c r="G665" s="36"/>
      <c r="H665" s="9"/>
      <c r="I665" s="9"/>
      <c r="J665" s="40"/>
      <c r="K665" s="40"/>
      <c r="L665" s="9"/>
      <c r="M665" s="9"/>
      <c r="N665" s="9"/>
    </row>
    <row r="666" spans="2:14" x14ac:dyDescent="0.25">
      <c r="B666" s="36"/>
      <c r="C666" s="9"/>
      <c r="D666" s="9"/>
      <c r="E666" s="36"/>
      <c r="F666" s="27"/>
      <c r="G666" s="36"/>
      <c r="H666" s="9"/>
      <c r="I666" s="9"/>
      <c r="J666" s="40"/>
      <c r="K666" s="40"/>
      <c r="L666" s="9"/>
      <c r="M666" s="9"/>
      <c r="N666" s="9"/>
    </row>
    <row r="667" spans="2:14" x14ac:dyDescent="0.25">
      <c r="B667" s="36"/>
      <c r="C667" s="9"/>
      <c r="D667" s="9"/>
      <c r="E667" s="36"/>
      <c r="F667" s="27"/>
      <c r="G667" s="36"/>
      <c r="H667" s="9"/>
      <c r="I667" s="9"/>
      <c r="J667" s="40"/>
      <c r="K667" s="40"/>
      <c r="L667" s="9"/>
      <c r="M667" s="9"/>
      <c r="N667" s="9"/>
    </row>
    <row r="668" spans="2:14" x14ac:dyDescent="0.25">
      <c r="B668" s="36"/>
      <c r="C668" s="9"/>
      <c r="D668" s="9"/>
      <c r="E668" s="36"/>
      <c r="F668" s="27"/>
      <c r="G668" s="36"/>
      <c r="H668" s="9"/>
      <c r="I668" s="9"/>
      <c r="J668" s="40"/>
      <c r="K668" s="40"/>
      <c r="L668" s="9"/>
      <c r="M668" s="9"/>
      <c r="N668" s="9"/>
    </row>
    <row r="669" spans="2:14" x14ac:dyDescent="0.25">
      <c r="B669" s="36"/>
      <c r="C669" s="9"/>
      <c r="D669" s="9"/>
      <c r="E669" s="36"/>
      <c r="F669" s="27"/>
      <c r="G669" s="36"/>
      <c r="H669" s="9"/>
      <c r="I669" s="9"/>
      <c r="J669" s="40"/>
      <c r="K669" s="40"/>
      <c r="L669" s="9"/>
      <c r="M669" s="9"/>
      <c r="N669" s="9"/>
    </row>
    <row r="670" spans="2:14" x14ac:dyDescent="0.25">
      <c r="B670" s="36"/>
      <c r="C670" s="9"/>
      <c r="D670" s="9"/>
      <c r="E670" s="36"/>
      <c r="F670" s="27"/>
      <c r="G670" s="36"/>
      <c r="H670" s="9"/>
      <c r="I670" s="9"/>
      <c r="J670" s="40"/>
      <c r="K670" s="40"/>
      <c r="L670" s="9"/>
      <c r="M670" s="9"/>
      <c r="N670" s="9"/>
    </row>
    <row r="671" spans="2:14" x14ac:dyDescent="0.25">
      <c r="B671" s="36"/>
      <c r="C671" s="9"/>
      <c r="D671" s="9"/>
      <c r="E671" s="36"/>
      <c r="F671" s="27"/>
      <c r="G671" s="36"/>
      <c r="H671" s="9"/>
      <c r="I671" s="9"/>
      <c r="J671" s="40"/>
      <c r="K671" s="40"/>
      <c r="L671" s="9"/>
      <c r="M671" s="9"/>
      <c r="N671" s="9"/>
    </row>
    <row r="672" spans="2:14" x14ac:dyDescent="0.25">
      <c r="B672" s="36"/>
      <c r="C672" s="9"/>
      <c r="D672" s="9"/>
      <c r="E672" s="36"/>
      <c r="F672" s="27"/>
      <c r="G672" s="36"/>
      <c r="H672" s="9"/>
      <c r="I672" s="9"/>
      <c r="J672" s="40"/>
      <c r="K672" s="40"/>
      <c r="L672" s="9"/>
      <c r="M672" s="9"/>
      <c r="N672" s="9"/>
    </row>
    <row r="673" spans="2:14" x14ac:dyDescent="0.25">
      <c r="B673" s="36"/>
      <c r="C673" s="9"/>
      <c r="D673" s="9"/>
      <c r="E673" s="36"/>
      <c r="F673" s="27"/>
      <c r="G673" s="36"/>
      <c r="H673" s="9"/>
      <c r="I673" s="9"/>
      <c r="J673" s="40"/>
      <c r="K673" s="40"/>
      <c r="L673" s="9"/>
      <c r="M673" s="9"/>
      <c r="N673" s="9"/>
    </row>
    <row r="674" spans="2:14" x14ac:dyDescent="0.25">
      <c r="B674" s="36"/>
      <c r="C674" s="9"/>
      <c r="D674" s="9"/>
      <c r="E674" s="36"/>
      <c r="F674" s="27"/>
      <c r="G674" s="36"/>
      <c r="H674" s="9"/>
      <c r="I674" s="9"/>
      <c r="J674" s="40"/>
      <c r="K674" s="40"/>
      <c r="L674" s="9"/>
      <c r="M674" s="9"/>
      <c r="N674" s="9"/>
    </row>
    <row r="675" spans="2:14" x14ac:dyDescent="0.25">
      <c r="B675" s="36"/>
      <c r="C675" s="9"/>
      <c r="D675" s="9"/>
      <c r="E675" s="36"/>
      <c r="F675" s="27"/>
      <c r="G675" s="36"/>
      <c r="H675" s="9"/>
      <c r="I675" s="9"/>
      <c r="J675" s="40"/>
      <c r="K675" s="40"/>
      <c r="L675" s="9"/>
      <c r="M675" s="9"/>
      <c r="N675" s="9"/>
    </row>
    <row r="676" spans="2:14" x14ac:dyDescent="0.25">
      <c r="B676" s="36"/>
      <c r="C676" s="9"/>
      <c r="D676" s="9"/>
      <c r="E676" s="36"/>
      <c r="F676" s="27"/>
      <c r="G676" s="36"/>
      <c r="H676" s="9"/>
      <c r="I676" s="9"/>
      <c r="J676" s="40"/>
      <c r="K676" s="40"/>
      <c r="L676" s="9"/>
      <c r="M676" s="9"/>
      <c r="N676" s="9"/>
    </row>
    <row r="677" spans="2:14" x14ac:dyDescent="0.25">
      <c r="B677" s="36"/>
      <c r="C677" s="9"/>
      <c r="D677" s="9"/>
      <c r="E677" s="36"/>
      <c r="F677" s="27"/>
      <c r="G677" s="36"/>
      <c r="H677" s="9"/>
      <c r="I677" s="9"/>
      <c r="J677" s="40"/>
      <c r="K677" s="40"/>
      <c r="L677" s="9"/>
      <c r="M677" s="9"/>
      <c r="N677" s="9"/>
    </row>
    <row r="678" spans="2:14" x14ac:dyDescent="0.25">
      <c r="B678" s="36"/>
      <c r="C678" s="9"/>
      <c r="D678" s="9"/>
      <c r="E678" s="36"/>
      <c r="F678" s="27"/>
      <c r="G678" s="36"/>
      <c r="H678" s="9"/>
      <c r="I678" s="9"/>
      <c r="J678" s="40"/>
      <c r="K678" s="40"/>
      <c r="L678" s="9"/>
      <c r="M678" s="9"/>
      <c r="N678" s="9"/>
    </row>
    <row r="679" spans="2:14" x14ac:dyDescent="0.25">
      <c r="B679" s="36"/>
      <c r="C679" s="9"/>
      <c r="D679" s="9"/>
      <c r="E679" s="36"/>
      <c r="F679" s="27"/>
      <c r="G679" s="36"/>
      <c r="H679" s="9"/>
      <c r="I679" s="9"/>
      <c r="J679" s="40"/>
      <c r="K679" s="40"/>
      <c r="L679" s="9"/>
      <c r="M679" s="9"/>
      <c r="N679" s="9"/>
    </row>
    <row r="680" spans="2:14" x14ac:dyDescent="0.25">
      <c r="B680" s="36"/>
      <c r="C680" s="9"/>
      <c r="D680" s="9"/>
      <c r="E680" s="36"/>
      <c r="F680" s="27"/>
      <c r="G680" s="36"/>
      <c r="H680" s="9"/>
      <c r="I680" s="9"/>
      <c r="J680" s="40"/>
      <c r="K680" s="40"/>
      <c r="L680" s="9"/>
      <c r="M680" s="9"/>
      <c r="N680" s="9"/>
    </row>
    <row r="681" spans="2:14" x14ac:dyDescent="0.25">
      <c r="B681" s="36"/>
      <c r="C681" s="9"/>
      <c r="D681" s="9"/>
      <c r="E681" s="36"/>
      <c r="F681" s="27"/>
      <c r="G681" s="36"/>
      <c r="H681" s="9"/>
      <c r="I681" s="9"/>
      <c r="J681" s="40"/>
      <c r="K681" s="40"/>
      <c r="L681" s="9"/>
      <c r="M681" s="9"/>
      <c r="N681" s="9"/>
    </row>
    <row r="682" spans="2:14" x14ac:dyDescent="0.25">
      <c r="B682" s="36"/>
      <c r="C682" s="9"/>
      <c r="D682" s="9"/>
      <c r="E682" s="36"/>
      <c r="F682" s="27"/>
      <c r="G682" s="36"/>
      <c r="H682" s="9"/>
      <c r="I682" s="9"/>
      <c r="J682" s="40"/>
      <c r="K682" s="40"/>
      <c r="L682" s="9"/>
      <c r="M682" s="9"/>
      <c r="N682" s="9"/>
    </row>
    <row r="683" spans="2:14" x14ac:dyDescent="0.25">
      <c r="B683" s="36"/>
      <c r="C683" s="9"/>
      <c r="D683" s="9"/>
      <c r="E683" s="36"/>
      <c r="F683" s="27"/>
      <c r="G683" s="36"/>
      <c r="H683" s="9"/>
      <c r="I683" s="9"/>
      <c r="J683" s="40"/>
      <c r="K683" s="40"/>
      <c r="L683" s="9"/>
      <c r="M683" s="9"/>
      <c r="N683" s="9"/>
    </row>
    <row r="684" spans="2:14" x14ac:dyDescent="0.25">
      <c r="B684" s="36"/>
      <c r="C684" s="9"/>
      <c r="D684" s="9"/>
      <c r="E684" s="36"/>
      <c r="F684" s="27"/>
      <c r="G684" s="36"/>
      <c r="H684" s="9"/>
      <c r="I684" s="9"/>
      <c r="J684" s="40"/>
      <c r="K684" s="40"/>
      <c r="L684" s="9"/>
      <c r="M684" s="9"/>
      <c r="N684" s="9"/>
    </row>
    <row r="685" spans="2:14" x14ac:dyDescent="0.25">
      <c r="B685" s="36"/>
      <c r="C685" s="9"/>
      <c r="D685" s="9"/>
      <c r="E685" s="36"/>
      <c r="F685" s="27"/>
      <c r="G685" s="36"/>
      <c r="H685" s="9"/>
      <c r="I685" s="9"/>
      <c r="J685" s="40"/>
      <c r="K685" s="40"/>
      <c r="L685" s="9"/>
      <c r="M685" s="9"/>
      <c r="N685" s="9"/>
    </row>
    <row r="686" spans="2:14" x14ac:dyDescent="0.25">
      <c r="B686" s="36"/>
      <c r="C686" s="9"/>
      <c r="D686" s="9"/>
      <c r="E686" s="36"/>
      <c r="F686" s="27"/>
      <c r="G686" s="36"/>
      <c r="H686" s="9"/>
      <c r="I686" s="9"/>
      <c r="J686" s="40"/>
      <c r="K686" s="40"/>
      <c r="L686" s="9"/>
      <c r="M686" s="9"/>
      <c r="N686" s="9"/>
    </row>
    <row r="687" spans="2:14" x14ac:dyDescent="0.25">
      <c r="B687" s="36"/>
      <c r="C687" s="9"/>
      <c r="D687" s="9"/>
      <c r="E687" s="36"/>
      <c r="F687" s="27"/>
      <c r="G687" s="36"/>
      <c r="H687" s="9"/>
      <c r="I687" s="9"/>
      <c r="J687" s="40"/>
      <c r="K687" s="40"/>
      <c r="L687" s="9"/>
      <c r="M687" s="9"/>
      <c r="N687" s="9"/>
    </row>
    <row r="688" spans="2:14" x14ac:dyDescent="0.25">
      <c r="B688" s="36"/>
      <c r="C688" s="9"/>
      <c r="D688" s="9"/>
      <c r="E688" s="36"/>
      <c r="F688" s="27"/>
      <c r="G688" s="36"/>
      <c r="H688" s="9"/>
      <c r="I688" s="9"/>
      <c r="J688" s="40"/>
      <c r="K688" s="40"/>
      <c r="L688" s="9"/>
      <c r="M688" s="9"/>
      <c r="N688" s="9"/>
    </row>
    <row r="689" spans="2:14" x14ac:dyDescent="0.25">
      <c r="B689" s="36"/>
      <c r="C689" s="9"/>
      <c r="D689" s="9"/>
      <c r="E689" s="36"/>
      <c r="F689" s="27"/>
      <c r="G689" s="36"/>
      <c r="H689" s="9"/>
      <c r="I689" s="9"/>
      <c r="J689" s="40"/>
      <c r="K689" s="40"/>
      <c r="L689" s="9"/>
      <c r="M689" s="9"/>
      <c r="N689" s="9"/>
    </row>
    <row r="690" spans="2:14" x14ac:dyDescent="0.25">
      <c r="B690" s="36"/>
      <c r="C690" s="9"/>
      <c r="D690" s="9"/>
      <c r="E690" s="36"/>
      <c r="F690" s="27"/>
      <c r="G690" s="36"/>
      <c r="H690" s="9"/>
      <c r="I690" s="9"/>
      <c r="J690" s="40"/>
      <c r="K690" s="40"/>
      <c r="L690" s="9"/>
      <c r="M690" s="9"/>
      <c r="N690" s="9"/>
    </row>
    <row r="691" spans="2:14" x14ac:dyDescent="0.25">
      <c r="B691" s="36"/>
      <c r="C691" s="9"/>
      <c r="D691" s="9"/>
      <c r="E691" s="36"/>
      <c r="F691" s="27"/>
      <c r="G691" s="36"/>
      <c r="H691" s="9"/>
      <c r="I691" s="9"/>
      <c r="J691" s="40"/>
      <c r="K691" s="40"/>
      <c r="L691" s="9"/>
      <c r="M691" s="9"/>
      <c r="N691" s="9"/>
    </row>
    <row r="692" spans="2:14" x14ac:dyDescent="0.25">
      <c r="B692" s="36"/>
      <c r="C692" s="9"/>
      <c r="D692" s="9"/>
      <c r="E692" s="36"/>
      <c r="F692" s="27"/>
      <c r="G692" s="36"/>
      <c r="H692" s="9"/>
      <c r="I692" s="9"/>
      <c r="J692" s="40"/>
      <c r="K692" s="40"/>
      <c r="L692" s="9"/>
      <c r="M692" s="9"/>
      <c r="N692" s="9"/>
    </row>
    <row r="693" spans="2:14" x14ac:dyDescent="0.25">
      <c r="B693" s="36"/>
      <c r="C693" s="9"/>
      <c r="D693" s="9"/>
      <c r="E693" s="36"/>
      <c r="F693" s="27"/>
      <c r="G693" s="36"/>
      <c r="H693" s="9"/>
      <c r="I693" s="9"/>
      <c r="J693" s="40"/>
      <c r="K693" s="40"/>
      <c r="L693" s="9"/>
      <c r="M693" s="9"/>
      <c r="N693" s="9"/>
    </row>
    <row r="694" spans="2:14" x14ac:dyDescent="0.25">
      <c r="B694" s="36"/>
      <c r="C694" s="9"/>
      <c r="D694" s="9"/>
      <c r="E694" s="36"/>
      <c r="F694" s="27"/>
      <c r="G694" s="36"/>
      <c r="H694" s="9"/>
      <c r="I694" s="9"/>
      <c r="J694" s="40"/>
      <c r="K694" s="40"/>
      <c r="L694" s="9"/>
      <c r="M694" s="9"/>
      <c r="N694" s="9"/>
    </row>
    <row r="695" spans="2:14" x14ac:dyDescent="0.25">
      <c r="B695" s="36"/>
      <c r="C695" s="9"/>
      <c r="D695" s="9"/>
      <c r="E695" s="36"/>
      <c r="F695" s="27"/>
      <c r="G695" s="36"/>
      <c r="H695" s="9"/>
      <c r="I695" s="9"/>
      <c r="J695" s="40"/>
      <c r="K695" s="40"/>
      <c r="L695" s="9"/>
      <c r="M695" s="9"/>
      <c r="N695" s="9"/>
    </row>
    <row r="696" spans="2:14" x14ac:dyDescent="0.25">
      <c r="B696" s="36"/>
      <c r="C696" s="9"/>
      <c r="D696" s="9"/>
      <c r="E696" s="36"/>
      <c r="F696" s="27"/>
      <c r="G696" s="36"/>
      <c r="H696" s="9"/>
      <c r="I696" s="9"/>
      <c r="J696" s="40"/>
      <c r="K696" s="40"/>
      <c r="L696" s="9"/>
      <c r="M696" s="9"/>
      <c r="N696" s="9"/>
    </row>
    <row r="697" spans="2:14" x14ac:dyDescent="0.25">
      <c r="B697" s="36"/>
      <c r="C697" s="9"/>
      <c r="D697" s="9"/>
      <c r="E697" s="36"/>
      <c r="F697" s="27"/>
      <c r="G697" s="36"/>
      <c r="H697" s="9"/>
      <c r="I697" s="9"/>
      <c r="J697" s="40"/>
      <c r="K697" s="40"/>
      <c r="L697" s="9"/>
      <c r="M697" s="9"/>
      <c r="N697" s="9"/>
    </row>
    <row r="698" spans="2:14" x14ac:dyDescent="0.25">
      <c r="B698" s="36"/>
      <c r="C698" s="9"/>
      <c r="D698" s="9"/>
      <c r="E698" s="36"/>
      <c r="F698" s="27"/>
      <c r="G698" s="36"/>
      <c r="H698" s="9"/>
      <c r="I698" s="9"/>
      <c r="J698" s="40"/>
      <c r="K698" s="40"/>
      <c r="L698" s="9"/>
      <c r="M698" s="9"/>
      <c r="N698" s="9"/>
    </row>
    <row r="699" spans="2:14" x14ac:dyDescent="0.25">
      <c r="B699" s="36"/>
      <c r="C699" s="9"/>
      <c r="D699" s="9"/>
      <c r="E699" s="36"/>
      <c r="F699" s="27"/>
      <c r="G699" s="36"/>
      <c r="H699" s="9"/>
      <c r="I699" s="9"/>
      <c r="J699" s="40"/>
      <c r="K699" s="40"/>
      <c r="L699" s="9"/>
      <c r="M699" s="9"/>
      <c r="N699" s="9"/>
    </row>
    <row r="700" spans="2:14" x14ac:dyDescent="0.25">
      <c r="B700" s="36"/>
      <c r="C700" s="9"/>
      <c r="D700" s="9"/>
      <c r="E700" s="36"/>
      <c r="F700" s="27"/>
      <c r="G700" s="36"/>
      <c r="H700" s="9"/>
      <c r="I700" s="9"/>
      <c r="J700" s="40"/>
      <c r="K700" s="40"/>
      <c r="L700" s="9"/>
      <c r="M700" s="9"/>
      <c r="N700" s="9"/>
    </row>
    <row r="701" spans="2:14" x14ac:dyDescent="0.25">
      <c r="B701" s="36"/>
      <c r="C701" s="9"/>
      <c r="D701" s="9"/>
      <c r="E701" s="36"/>
      <c r="F701" s="27"/>
      <c r="G701" s="36"/>
      <c r="H701" s="9"/>
      <c r="I701" s="9"/>
      <c r="J701" s="40"/>
      <c r="K701" s="40"/>
      <c r="L701" s="9"/>
      <c r="M701" s="9"/>
      <c r="N701" s="9"/>
    </row>
    <row r="702" spans="2:14" x14ac:dyDescent="0.25">
      <c r="B702" s="36"/>
      <c r="C702" s="9"/>
      <c r="D702" s="9"/>
      <c r="E702" s="36"/>
      <c r="F702" s="27"/>
      <c r="G702" s="36"/>
      <c r="H702" s="9"/>
      <c r="I702" s="9"/>
      <c r="J702" s="40"/>
      <c r="K702" s="40"/>
      <c r="L702" s="9"/>
      <c r="M702" s="9"/>
      <c r="N702" s="9"/>
    </row>
    <row r="703" spans="2:14" x14ac:dyDescent="0.25">
      <c r="B703" s="36"/>
      <c r="C703" s="9"/>
      <c r="D703" s="9"/>
      <c r="E703" s="36"/>
      <c r="F703" s="27"/>
      <c r="G703" s="36"/>
      <c r="H703" s="9"/>
      <c r="I703" s="9"/>
      <c r="J703" s="40"/>
      <c r="K703" s="40"/>
      <c r="L703" s="9"/>
      <c r="M703" s="9"/>
      <c r="N703" s="9"/>
    </row>
    <row r="704" spans="2:14" x14ac:dyDescent="0.25">
      <c r="B704" s="36"/>
      <c r="C704" s="9"/>
      <c r="D704" s="9"/>
      <c r="E704" s="36"/>
      <c r="F704" s="27"/>
      <c r="G704" s="36"/>
      <c r="H704" s="9"/>
      <c r="I704" s="9"/>
      <c r="J704" s="40"/>
      <c r="K704" s="40"/>
      <c r="L704" s="9"/>
      <c r="M704" s="9"/>
      <c r="N704" s="9"/>
    </row>
    <row r="705" spans="2:14" x14ac:dyDescent="0.25">
      <c r="B705" s="36"/>
      <c r="C705" s="9"/>
      <c r="D705" s="9"/>
      <c r="E705" s="36"/>
      <c r="F705" s="27"/>
      <c r="G705" s="36"/>
      <c r="H705" s="9"/>
      <c r="I705" s="9"/>
      <c r="J705" s="40"/>
      <c r="K705" s="40"/>
      <c r="L705" s="9"/>
      <c r="M705" s="9"/>
      <c r="N705" s="9"/>
    </row>
    <row r="706" spans="2:14" x14ac:dyDescent="0.25">
      <c r="B706" s="36"/>
      <c r="C706" s="9"/>
      <c r="D706" s="9"/>
      <c r="E706" s="36"/>
      <c r="F706" s="27"/>
      <c r="G706" s="36"/>
      <c r="H706" s="9"/>
      <c r="I706" s="9"/>
      <c r="J706" s="40"/>
      <c r="K706" s="40"/>
      <c r="L706" s="9"/>
      <c r="M706" s="9"/>
      <c r="N706" s="9"/>
    </row>
    <row r="707" spans="2:14" x14ac:dyDescent="0.25">
      <c r="B707" s="36"/>
      <c r="C707" s="9"/>
      <c r="D707" s="9"/>
      <c r="E707" s="36"/>
      <c r="F707" s="27"/>
      <c r="G707" s="36"/>
      <c r="H707" s="9"/>
      <c r="I707" s="9"/>
      <c r="J707" s="40"/>
      <c r="K707" s="40"/>
      <c r="L707" s="9"/>
      <c r="M707" s="9"/>
      <c r="N707" s="9"/>
    </row>
    <row r="708" spans="2:14" x14ac:dyDescent="0.25">
      <c r="B708" s="36"/>
      <c r="C708" s="9"/>
      <c r="D708" s="9"/>
      <c r="E708" s="36"/>
      <c r="F708" s="27"/>
      <c r="G708" s="36"/>
      <c r="H708" s="9"/>
      <c r="I708" s="9"/>
      <c r="J708" s="40"/>
      <c r="K708" s="40"/>
      <c r="L708" s="9"/>
      <c r="M708" s="9"/>
      <c r="N708" s="9"/>
    </row>
    <row r="709" spans="2:14" x14ac:dyDescent="0.25">
      <c r="B709" s="36"/>
      <c r="C709" s="9"/>
      <c r="D709" s="9"/>
      <c r="E709" s="36"/>
      <c r="F709" s="27"/>
      <c r="G709" s="36"/>
      <c r="H709" s="9"/>
      <c r="I709" s="9"/>
      <c r="J709" s="40"/>
      <c r="K709" s="40"/>
      <c r="L709" s="9"/>
      <c r="M709" s="9"/>
      <c r="N709" s="9"/>
    </row>
    <row r="710" spans="2:14" x14ac:dyDescent="0.25">
      <c r="B710" s="36"/>
      <c r="C710" s="9"/>
      <c r="D710" s="9"/>
      <c r="E710" s="36"/>
      <c r="F710" s="27"/>
      <c r="G710" s="36"/>
      <c r="H710" s="9"/>
      <c r="I710" s="9"/>
      <c r="J710" s="40"/>
      <c r="K710" s="40"/>
      <c r="L710" s="9"/>
      <c r="M710" s="9"/>
      <c r="N710" s="9"/>
    </row>
    <row r="711" spans="2:14" x14ac:dyDescent="0.25">
      <c r="B711" s="36"/>
      <c r="C711" s="9"/>
      <c r="D711" s="9"/>
      <c r="E711" s="36"/>
      <c r="F711" s="27"/>
      <c r="G711" s="36"/>
      <c r="H711" s="9"/>
      <c r="I711" s="9"/>
      <c r="J711" s="40"/>
      <c r="K711" s="40"/>
      <c r="L711" s="9"/>
      <c r="M711" s="9"/>
      <c r="N711" s="9"/>
    </row>
    <row r="712" spans="2:14" x14ac:dyDescent="0.25">
      <c r="B712" s="36"/>
      <c r="C712" s="9"/>
      <c r="D712" s="9"/>
      <c r="E712" s="36"/>
      <c r="F712" s="27"/>
      <c r="G712" s="36"/>
      <c r="H712" s="9"/>
      <c r="I712" s="9"/>
      <c r="J712" s="40"/>
      <c r="K712" s="40"/>
      <c r="L712" s="9"/>
      <c r="M712" s="9"/>
      <c r="N712" s="9"/>
    </row>
    <row r="713" spans="2:14" x14ac:dyDescent="0.25">
      <c r="B713" s="36"/>
      <c r="C713" s="9"/>
      <c r="D713" s="9"/>
      <c r="E713" s="36"/>
      <c r="F713" s="27"/>
      <c r="G713" s="36"/>
      <c r="H713" s="9"/>
      <c r="I713" s="9"/>
      <c r="J713" s="40"/>
      <c r="K713" s="40"/>
      <c r="L713" s="9"/>
      <c r="M713" s="9"/>
      <c r="N713" s="9"/>
    </row>
    <row r="714" spans="2:14" x14ac:dyDescent="0.25">
      <c r="B714" s="36"/>
      <c r="C714" s="9"/>
      <c r="D714" s="9"/>
      <c r="E714" s="36"/>
      <c r="F714" s="27"/>
      <c r="G714" s="36"/>
      <c r="H714" s="9"/>
      <c r="I714" s="9"/>
      <c r="J714" s="40"/>
      <c r="K714" s="40"/>
      <c r="L714" s="9"/>
      <c r="M714" s="9"/>
      <c r="N714" s="9"/>
    </row>
    <row r="715" spans="2:14" x14ac:dyDescent="0.25">
      <c r="B715" s="36"/>
      <c r="C715" s="9"/>
      <c r="D715" s="9"/>
      <c r="E715" s="36"/>
      <c r="F715" s="27"/>
      <c r="G715" s="36"/>
      <c r="H715" s="9"/>
      <c r="I715" s="9"/>
      <c r="J715" s="40"/>
      <c r="K715" s="40"/>
      <c r="L715" s="9"/>
      <c r="M715" s="9"/>
      <c r="N715" s="9"/>
    </row>
    <row r="716" spans="2:14" x14ac:dyDescent="0.25">
      <c r="B716" s="36"/>
      <c r="C716" s="9"/>
      <c r="D716" s="9"/>
      <c r="E716" s="36"/>
      <c r="F716" s="27"/>
      <c r="G716" s="36"/>
      <c r="H716" s="9"/>
      <c r="I716" s="9"/>
      <c r="J716" s="40"/>
      <c r="K716" s="40"/>
      <c r="L716" s="9"/>
      <c r="M716" s="9"/>
      <c r="N716" s="9"/>
    </row>
    <row r="717" spans="2:14" x14ac:dyDescent="0.25">
      <c r="B717" s="36"/>
      <c r="C717" s="9"/>
      <c r="D717" s="9"/>
      <c r="E717" s="36"/>
      <c r="F717" s="27"/>
      <c r="G717" s="36"/>
      <c r="H717" s="9"/>
      <c r="I717" s="9"/>
      <c r="J717" s="40"/>
      <c r="K717" s="40"/>
      <c r="L717" s="9"/>
      <c r="M717" s="9"/>
      <c r="N717" s="9"/>
    </row>
    <row r="718" spans="2:14" x14ac:dyDescent="0.25">
      <c r="B718" s="36"/>
      <c r="C718" s="9"/>
      <c r="D718" s="9"/>
      <c r="E718" s="36"/>
      <c r="F718" s="27"/>
      <c r="G718" s="36"/>
      <c r="H718" s="9"/>
      <c r="I718" s="9"/>
      <c r="J718" s="40"/>
      <c r="K718" s="40"/>
      <c r="L718" s="9"/>
      <c r="M718" s="9"/>
      <c r="N718" s="9"/>
    </row>
    <row r="719" spans="2:14" x14ac:dyDescent="0.25">
      <c r="B719" s="36"/>
      <c r="C719" s="9"/>
      <c r="D719" s="9"/>
      <c r="E719" s="36"/>
      <c r="F719" s="27"/>
      <c r="G719" s="36"/>
      <c r="H719" s="9"/>
      <c r="I719" s="9"/>
      <c r="J719" s="40"/>
      <c r="K719" s="40"/>
      <c r="L719" s="9"/>
      <c r="M719" s="9"/>
      <c r="N719" s="9"/>
    </row>
    <row r="720" spans="2:14" x14ac:dyDescent="0.25">
      <c r="B720" s="36"/>
      <c r="C720" s="9"/>
      <c r="D720" s="9"/>
      <c r="E720" s="36"/>
      <c r="F720" s="27"/>
      <c r="G720" s="36"/>
      <c r="H720" s="9"/>
      <c r="I720" s="9"/>
      <c r="J720" s="40"/>
      <c r="K720" s="40"/>
      <c r="L720" s="9"/>
      <c r="M720" s="9"/>
      <c r="N720" s="9"/>
    </row>
    <row r="721" spans="2:14" x14ac:dyDescent="0.25">
      <c r="B721" s="36"/>
      <c r="C721" s="9"/>
      <c r="D721" s="9"/>
      <c r="E721" s="36"/>
      <c r="F721" s="27"/>
      <c r="G721" s="36"/>
      <c r="H721" s="9"/>
      <c r="I721" s="9"/>
      <c r="J721" s="40"/>
      <c r="K721" s="40"/>
      <c r="L721" s="9"/>
      <c r="M721" s="9"/>
      <c r="N721" s="9"/>
    </row>
    <row r="722" spans="2:14" x14ac:dyDescent="0.25">
      <c r="B722" s="36"/>
      <c r="C722" s="9"/>
      <c r="D722" s="9"/>
      <c r="E722" s="36"/>
      <c r="F722" s="27"/>
      <c r="G722" s="36"/>
      <c r="H722" s="9"/>
      <c r="I722" s="9"/>
      <c r="J722" s="40"/>
      <c r="K722" s="40"/>
      <c r="L722" s="9"/>
      <c r="M722" s="9"/>
      <c r="N722" s="9"/>
    </row>
    <row r="723" spans="2:14" x14ac:dyDescent="0.25">
      <c r="B723" s="36"/>
      <c r="C723" s="9"/>
      <c r="D723" s="9"/>
      <c r="E723" s="36"/>
      <c r="F723" s="27"/>
      <c r="G723" s="36"/>
      <c r="H723" s="9"/>
      <c r="I723" s="9"/>
      <c r="J723" s="40"/>
      <c r="K723" s="40"/>
      <c r="L723" s="9"/>
      <c r="M723" s="9"/>
      <c r="N723" s="9"/>
    </row>
    <row r="724" spans="2:14" x14ac:dyDescent="0.25">
      <c r="B724" s="36"/>
      <c r="C724" s="9"/>
      <c r="D724" s="9"/>
      <c r="E724" s="36"/>
      <c r="F724" s="27"/>
      <c r="G724" s="36"/>
      <c r="H724" s="9"/>
      <c r="I724" s="9"/>
      <c r="J724" s="40"/>
      <c r="K724" s="40"/>
      <c r="L724" s="9"/>
      <c r="M724" s="9"/>
      <c r="N724" s="9"/>
    </row>
    <row r="725" spans="2:14" x14ac:dyDescent="0.25">
      <c r="B725" s="36"/>
      <c r="C725" s="9"/>
      <c r="D725" s="9"/>
      <c r="E725" s="36"/>
      <c r="F725" s="27"/>
      <c r="G725" s="36"/>
      <c r="H725" s="9"/>
      <c r="I725" s="9"/>
      <c r="J725" s="40"/>
      <c r="K725" s="40"/>
      <c r="L725" s="9"/>
      <c r="M725" s="9"/>
      <c r="N725" s="9"/>
    </row>
    <row r="726" spans="2:14" x14ac:dyDescent="0.25">
      <c r="B726" s="36"/>
      <c r="C726" s="9"/>
      <c r="D726" s="9"/>
      <c r="E726" s="36"/>
      <c r="F726" s="27"/>
      <c r="G726" s="36"/>
      <c r="H726" s="9"/>
      <c r="I726" s="9"/>
      <c r="J726" s="40"/>
      <c r="K726" s="40"/>
      <c r="L726" s="9"/>
      <c r="M726" s="9"/>
      <c r="N726" s="9"/>
    </row>
    <row r="727" spans="2:14" x14ac:dyDescent="0.25">
      <c r="B727" s="36"/>
      <c r="C727" s="9"/>
      <c r="D727" s="9"/>
      <c r="E727" s="36"/>
      <c r="F727" s="27"/>
      <c r="G727" s="36"/>
      <c r="H727" s="9"/>
      <c r="I727" s="9"/>
      <c r="J727" s="40"/>
      <c r="K727" s="40"/>
      <c r="L727" s="9"/>
      <c r="M727" s="9"/>
      <c r="N727" s="9"/>
    </row>
    <row r="728" spans="2:14" x14ac:dyDescent="0.25">
      <c r="B728" s="36"/>
      <c r="C728" s="9"/>
      <c r="D728" s="9"/>
      <c r="E728" s="36"/>
      <c r="F728" s="27"/>
      <c r="G728" s="36"/>
      <c r="H728" s="9"/>
      <c r="I728" s="9"/>
      <c r="J728" s="40"/>
      <c r="K728" s="40"/>
      <c r="L728" s="9"/>
      <c r="M728" s="9"/>
      <c r="N728" s="9"/>
    </row>
    <row r="729" spans="2:14" x14ac:dyDescent="0.25">
      <c r="B729" s="36"/>
      <c r="C729" s="9"/>
      <c r="D729" s="9"/>
      <c r="E729" s="36"/>
      <c r="F729" s="27"/>
      <c r="G729" s="36"/>
      <c r="H729" s="9"/>
      <c r="I729" s="9"/>
      <c r="J729" s="40"/>
      <c r="K729" s="40"/>
      <c r="L729" s="9"/>
      <c r="M729" s="9"/>
      <c r="N729" s="9"/>
    </row>
    <row r="730" spans="2:14" x14ac:dyDescent="0.25">
      <c r="B730" s="36"/>
      <c r="C730" s="9"/>
      <c r="D730" s="9"/>
      <c r="E730" s="36"/>
      <c r="F730" s="27"/>
      <c r="G730" s="36"/>
      <c r="H730" s="9"/>
      <c r="I730" s="9"/>
      <c r="J730" s="40"/>
      <c r="K730" s="40"/>
      <c r="L730" s="9"/>
      <c r="M730" s="9"/>
      <c r="N730" s="9"/>
    </row>
    <row r="731" spans="2:14" x14ac:dyDescent="0.25">
      <c r="B731" s="36"/>
      <c r="C731" s="9"/>
      <c r="D731" s="9"/>
      <c r="E731" s="36"/>
      <c r="F731" s="27"/>
      <c r="G731" s="36"/>
      <c r="H731" s="9"/>
      <c r="I731" s="9"/>
      <c r="J731" s="40"/>
      <c r="K731" s="40"/>
      <c r="L731" s="9"/>
      <c r="M731" s="9"/>
      <c r="N731" s="9"/>
    </row>
    <row r="732" spans="2:14" x14ac:dyDescent="0.25">
      <c r="B732" s="36"/>
      <c r="C732" s="9"/>
      <c r="D732" s="9"/>
      <c r="E732" s="36"/>
      <c r="F732" s="27"/>
      <c r="G732" s="36"/>
      <c r="H732" s="9"/>
      <c r="I732" s="9"/>
      <c r="J732" s="40"/>
      <c r="K732" s="40"/>
      <c r="L732" s="9"/>
      <c r="M732" s="9"/>
      <c r="N732" s="9"/>
    </row>
    <row r="733" spans="2:14" x14ac:dyDescent="0.25">
      <c r="B733" s="36"/>
      <c r="C733" s="9"/>
      <c r="D733" s="9"/>
      <c r="E733" s="36"/>
      <c r="F733" s="27"/>
      <c r="G733" s="36"/>
      <c r="H733" s="9"/>
      <c r="I733" s="9"/>
      <c r="J733" s="40"/>
      <c r="K733" s="40"/>
      <c r="L733" s="9"/>
      <c r="M733" s="9"/>
      <c r="N733" s="9"/>
    </row>
    <row r="734" spans="2:14" x14ac:dyDescent="0.25">
      <c r="B734" s="36"/>
      <c r="C734" s="9"/>
      <c r="D734" s="9"/>
      <c r="E734" s="36"/>
      <c r="F734" s="27"/>
      <c r="G734" s="36"/>
      <c r="H734" s="9"/>
      <c r="I734" s="9"/>
      <c r="J734" s="40"/>
      <c r="K734" s="40"/>
      <c r="L734" s="9"/>
      <c r="M734" s="9"/>
      <c r="N734" s="9"/>
    </row>
    <row r="735" spans="2:14" x14ac:dyDescent="0.25">
      <c r="B735" s="36"/>
      <c r="C735" s="9"/>
      <c r="D735" s="9"/>
      <c r="E735" s="36"/>
      <c r="F735" s="27"/>
      <c r="G735" s="36"/>
      <c r="H735" s="9"/>
      <c r="I735" s="9"/>
      <c r="J735" s="40"/>
      <c r="K735" s="40"/>
      <c r="L735" s="9"/>
      <c r="M735" s="9"/>
      <c r="N735" s="9"/>
    </row>
    <row r="736" spans="2:14" x14ac:dyDescent="0.25">
      <c r="B736" s="36"/>
      <c r="C736" s="9"/>
      <c r="D736" s="9"/>
      <c r="E736" s="36"/>
      <c r="F736" s="27"/>
      <c r="G736" s="36"/>
      <c r="H736" s="9"/>
      <c r="I736" s="9"/>
      <c r="J736" s="40"/>
      <c r="K736" s="40"/>
      <c r="L736" s="9"/>
      <c r="M736" s="9"/>
      <c r="N736" s="9"/>
    </row>
    <row r="737" spans="2:14" x14ac:dyDescent="0.25">
      <c r="B737" s="36"/>
      <c r="C737" s="9"/>
      <c r="D737" s="9"/>
      <c r="E737" s="36"/>
      <c r="F737" s="27"/>
      <c r="G737" s="36"/>
      <c r="H737" s="9"/>
      <c r="I737" s="9"/>
      <c r="J737" s="40"/>
      <c r="K737" s="40"/>
      <c r="L737" s="9"/>
      <c r="M737" s="9"/>
      <c r="N737" s="9"/>
    </row>
    <row r="738" spans="2:14" x14ac:dyDescent="0.25">
      <c r="B738" s="36"/>
      <c r="C738" s="9"/>
      <c r="D738" s="9"/>
      <c r="E738" s="36"/>
      <c r="F738" s="27"/>
      <c r="G738" s="36"/>
      <c r="H738" s="9"/>
      <c r="I738" s="9"/>
      <c r="J738" s="40"/>
      <c r="K738" s="40"/>
      <c r="L738" s="9"/>
      <c r="M738" s="9"/>
      <c r="N738" s="9"/>
    </row>
    <row r="739" spans="2:14" x14ac:dyDescent="0.25">
      <c r="B739" s="36"/>
      <c r="C739" s="9"/>
      <c r="D739" s="9"/>
      <c r="E739" s="36"/>
      <c r="F739" s="27"/>
      <c r="G739" s="36"/>
      <c r="H739" s="9"/>
      <c r="I739" s="9"/>
      <c r="J739" s="40"/>
      <c r="K739" s="40"/>
      <c r="L739" s="9"/>
      <c r="M739" s="9"/>
      <c r="N739" s="9"/>
    </row>
    <row r="740" spans="2:14" x14ac:dyDescent="0.25">
      <c r="B740" s="36"/>
      <c r="C740" s="9"/>
      <c r="D740" s="9"/>
      <c r="E740" s="36"/>
      <c r="F740" s="27"/>
      <c r="G740" s="36"/>
      <c r="H740" s="9"/>
      <c r="I740" s="9"/>
      <c r="J740" s="40"/>
      <c r="K740" s="40"/>
      <c r="L740" s="9"/>
      <c r="M740" s="9"/>
      <c r="N740" s="9"/>
    </row>
    <row r="741" spans="2:14" x14ac:dyDescent="0.25">
      <c r="B741" s="36"/>
      <c r="C741" s="9"/>
      <c r="D741" s="9"/>
      <c r="E741" s="36"/>
      <c r="F741" s="27"/>
      <c r="G741" s="36"/>
      <c r="H741" s="9"/>
      <c r="I741" s="9"/>
      <c r="J741" s="40"/>
      <c r="K741" s="40"/>
      <c r="L741" s="9"/>
      <c r="M741" s="9"/>
      <c r="N741" s="9"/>
    </row>
    <row r="742" spans="2:14" x14ac:dyDescent="0.25">
      <c r="B742" s="36"/>
      <c r="C742" s="9"/>
      <c r="D742" s="9"/>
      <c r="E742" s="36"/>
      <c r="F742" s="27"/>
      <c r="G742" s="36"/>
      <c r="H742" s="9"/>
      <c r="I742" s="9"/>
      <c r="J742" s="40"/>
      <c r="K742" s="40"/>
      <c r="L742" s="9"/>
      <c r="M742" s="9"/>
      <c r="N742" s="9"/>
    </row>
    <row r="743" spans="2:14" x14ac:dyDescent="0.25">
      <c r="B743" s="36"/>
      <c r="C743" s="9"/>
      <c r="D743" s="9"/>
      <c r="E743" s="36"/>
      <c r="F743" s="27"/>
      <c r="G743" s="36"/>
      <c r="H743" s="9"/>
      <c r="I743" s="9"/>
      <c r="J743" s="40"/>
      <c r="K743" s="40"/>
      <c r="L743" s="9"/>
      <c r="M743" s="9"/>
      <c r="N743" s="9"/>
    </row>
    <row r="744" spans="2:14" x14ac:dyDescent="0.25">
      <c r="B744" s="36"/>
      <c r="C744" s="9"/>
      <c r="D744" s="9"/>
      <c r="E744" s="36"/>
      <c r="F744" s="27"/>
      <c r="G744" s="36"/>
      <c r="H744" s="9"/>
      <c r="I744" s="9"/>
      <c r="J744" s="40"/>
      <c r="K744" s="40"/>
      <c r="L744" s="9"/>
      <c r="M744" s="9"/>
      <c r="N744" s="9"/>
    </row>
    <row r="745" spans="2:14" x14ac:dyDescent="0.25">
      <c r="B745" s="36"/>
      <c r="C745" s="9"/>
      <c r="D745" s="9"/>
      <c r="E745" s="36"/>
      <c r="F745" s="27"/>
      <c r="G745" s="36"/>
      <c r="H745" s="9"/>
      <c r="I745" s="9"/>
      <c r="J745" s="40"/>
      <c r="K745" s="40"/>
      <c r="L745" s="9"/>
      <c r="M745" s="9"/>
      <c r="N745" s="9"/>
    </row>
    <row r="746" spans="2:14" x14ac:dyDescent="0.25">
      <c r="B746" s="36"/>
      <c r="C746" s="9"/>
      <c r="D746" s="9"/>
      <c r="E746" s="36"/>
      <c r="F746" s="27"/>
      <c r="G746" s="36"/>
      <c r="H746" s="9"/>
      <c r="I746" s="9"/>
      <c r="J746" s="40"/>
      <c r="K746" s="40"/>
      <c r="L746" s="9"/>
      <c r="M746" s="9"/>
      <c r="N746" s="9"/>
    </row>
    <row r="747" spans="2:14" x14ac:dyDescent="0.25">
      <c r="B747" s="36"/>
      <c r="C747" s="9"/>
      <c r="D747" s="9"/>
      <c r="E747" s="36"/>
      <c r="F747" s="27"/>
      <c r="G747" s="36"/>
      <c r="H747" s="9"/>
      <c r="I747" s="9"/>
      <c r="J747" s="40"/>
      <c r="K747" s="40"/>
      <c r="L747" s="9"/>
      <c r="M747" s="9"/>
      <c r="N747" s="9"/>
    </row>
    <row r="748" spans="2:14" x14ac:dyDescent="0.25">
      <c r="B748" s="36"/>
      <c r="C748" s="9"/>
      <c r="D748" s="9"/>
      <c r="E748" s="36"/>
      <c r="F748" s="27"/>
      <c r="G748" s="36"/>
      <c r="H748" s="9"/>
      <c r="I748" s="9"/>
      <c r="J748" s="40"/>
      <c r="K748" s="40"/>
      <c r="L748" s="9"/>
      <c r="M748" s="9"/>
      <c r="N748" s="9"/>
    </row>
    <row r="749" spans="2:14" x14ac:dyDescent="0.25">
      <c r="B749" s="36"/>
      <c r="C749" s="9"/>
      <c r="D749" s="9"/>
      <c r="E749" s="36"/>
      <c r="F749" s="27"/>
      <c r="G749" s="36"/>
      <c r="H749" s="9"/>
      <c r="I749" s="9"/>
      <c r="J749" s="40"/>
      <c r="K749" s="40"/>
      <c r="L749" s="9"/>
      <c r="M749" s="9"/>
      <c r="N749" s="9"/>
    </row>
    <row r="750" spans="2:14" x14ac:dyDescent="0.25">
      <c r="B750" s="36"/>
      <c r="C750" s="9"/>
      <c r="D750" s="9"/>
      <c r="E750" s="36"/>
      <c r="F750" s="27"/>
      <c r="G750" s="36"/>
      <c r="H750" s="9"/>
      <c r="I750" s="9"/>
      <c r="J750" s="40"/>
      <c r="K750" s="40"/>
      <c r="L750" s="9"/>
      <c r="M750" s="9"/>
      <c r="N750" s="9"/>
    </row>
    <row r="751" spans="2:14" x14ac:dyDescent="0.25">
      <c r="B751" s="36"/>
      <c r="C751" s="9"/>
      <c r="D751" s="9"/>
      <c r="E751" s="36"/>
      <c r="F751" s="27"/>
      <c r="G751" s="36"/>
      <c r="H751" s="9"/>
      <c r="I751" s="9"/>
      <c r="J751" s="40"/>
      <c r="K751" s="40"/>
      <c r="L751" s="9"/>
      <c r="M751" s="9"/>
      <c r="N751" s="9"/>
    </row>
    <row r="752" spans="2:14" x14ac:dyDescent="0.25">
      <c r="B752" s="36"/>
      <c r="C752" s="9"/>
      <c r="D752" s="9"/>
      <c r="E752" s="36"/>
      <c r="F752" s="27"/>
      <c r="G752" s="36"/>
      <c r="H752" s="9"/>
      <c r="I752" s="9"/>
      <c r="J752" s="40"/>
      <c r="K752" s="40"/>
      <c r="L752" s="9"/>
      <c r="M752" s="9"/>
      <c r="N752" s="9"/>
    </row>
    <row r="753" spans="2:14" x14ac:dyDescent="0.25">
      <c r="B753" s="36"/>
      <c r="C753" s="9"/>
      <c r="D753" s="9"/>
      <c r="E753" s="36"/>
      <c r="F753" s="27"/>
      <c r="G753" s="36"/>
      <c r="H753" s="9"/>
      <c r="I753" s="9"/>
      <c r="J753" s="40"/>
      <c r="K753" s="40"/>
      <c r="L753" s="9"/>
      <c r="M753" s="9"/>
      <c r="N753" s="9"/>
    </row>
    <row r="754" spans="2:14" x14ac:dyDescent="0.25">
      <c r="B754" s="36"/>
      <c r="C754" s="9"/>
      <c r="D754" s="9"/>
      <c r="E754" s="36"/>
      <c r="F754" s="27"/>
      <c r="G754" s="36"/>
      <c r="H754" s="9"/>
      <c r="I754" s="9"/>
      <c r="J754" s="40"/>
      <c r="K754" s="40"/>
      <c r="L754" s="9"/>
      <c r="M754" s="9"/>
      <c r="N754" s="9"/>
    </row>
    <row r="755" spans="2:14" x14ac:dyDescent="0.25">
      <c r="B755" s="36"/>
      <c r="C755" s="9"/>
      <c r="D755" s="9"/>
      <c r="E755" s="36"/>
      <c r="F755" s="27"/>
      <c r="G755" s="36"/>
      <c r="H755" s="9"/>
      <c r="I755" s="9"/>
      <c r="J755" s="40"/>
      <c r="K755" s="40"/>
      <c r="L755" s="9"/>
      <c r="M755" s="9"/>
      <c r="N755" s="9"/>
    </row>
    <row r="756" spans="2:14" x14ac:dyDescent="0.25">
      <c r="B756" s="36"/>
      <c r="C756" s="9"/>
      <c r="D756" s="9"/>
      <c r="E756" s="36"/>
      <c r="F756" s="27"/>
      <c r="G756" s="36"/>
      <c r="H756" s="9"/>
      <c r="I756" s="9"/>
      <c r="J756" s="40"/>
      <c r="K756" s="40"/>
      <c r="L756" s="9"/>
      <c r="M756" s="9"/>
      <c r="N756" s="9"/>
    </row>
    <row r="757" spans="2:14" x14ac:dyDescent="0.25">
      <c r="B757" s="36"/>
      <c r="C757" s="9"/>
      <c r="D757" s="9"/>
      <c r="E757" s="36"/>
      <c r="F757" s="27"/>
      <c r="G757" s="36"/>
      <c r="H757" s="9"/>
      <c r="I757" s="9"/>
      <c r="J757" s="40"/>
      <c r="K757" s="40"/>
      <c r="L757" s="9"/>
      <c r="M757" s="9"/>
      <c r="N757" s="9"/>
    </row>
    <row r="758" spans="2:14" x14ac:dyDescent="0.25">
      <c r="B758" s="36"/>
      <c r="C758" s="9"/>
      <c r="D758" s="9"/>
      <c r="E758" s="36"/>
      <c r="F758" s="27"/>
      <c r="G758" s="36"/>
      <c r="H758" s="9"/>
      <c r="I758" s="9"/>
      <c r="J758" s="40"/>
      <c r="K758" s="40"/>
      <c r="L758" s="9"/>
      <c r="M758" s="9"/>
      <c r="N758" s="9"/>
    </row>
    <row r="759" spans="2:14" x14ac:dyDescent="0.25">
      <c r="B759" s="36"/>
      <c r="C759" s="9"/>
      <c r="D759" s="9"/>
      <c r="E759" s="36"/>
      <c r="F759" s="27"/>
      <c r="G759" s="36"/>
      <c r="H759" s="9"/>
      <c r="I759" s="9"/>
      <c r="J759" s="40"/>
      <c r="K759" s="40"/>
      <c r="L759" s="9"/>
      <c r="M759" s="9"/>
      <c r="N759" s="9"/>
    </row>
    <row r="760" spans="2:14" x14ac:dyDescent="0.25">
      <c r="B760" s="36"/>
      <c r="C760" s="9"/>
      <c r="D760" s="9"/>
      <c r="E760" s="36"/>
      <c r="F760" s="27"/>
      <c r="G760" s="36"/>
      <c r="H760" s="9"/>
      <c r="I760" s="9"/>
      <c r="J760" s="40"/>
      <c r="K760" s="40"/>
      <c r="L760" s="9"/>
      <c r="M760" s="9"/>
      <c r="N760" s="9"/>
    </row>
    <row r="761" spans="2:14" x14ac:dyDescent="0.25">
      <c r="B761" s="36"/>
      <c r="C761" s="9"/>
      <c r="D761" s="9"/>
      <c r="E761" s="36"/>
      <c r="F761" s="27"/>
      <c r="G761" s="36"/>
      <c r="H761" s="9"/>
      <c r="I761" s="9"/>
      <c r="J761" s="40"/>
      <c r="K761" s="40"/>
      <c r="L761" s="9"/>
      <c r="M761" s="9"/>
      <c r="N761" s="9"/>
    </row>
    <row r="762" spans="2:14" x14ac:dyDescent="0.25">
      <c r="B762" s="36"/>
      <c r="C762" s="9"/>
      <c r="D762" s="9"/>
      <c r="E762" s="36"/>
      <c r="F762" s="27"/>
      <c r="G762" s="36"/>
      <c r="H762" s="9"/>
      <c r="I762" s="9"/>
      <c r="J762" s="40"/>
      <c r="K762" s="40"/>
      <c r="L762" s="9"/>
      <c r="M762" s="9"/>
      <c r="N762" s="9"/>
    </row>
    <row r="763" spans="2:14" x14ac:dyDescent="0.25">
      <c r="B763" s="36"/>
      <c r="C763" s="9"/>
      <c r="D763" s="9"/>
      <c r="E763" s="36"/>
      <c r="F763" s="27"/>
      <c r="G763" s="36"/>
      <c r="H763" s="9"/>
      <c r="I763" s="9"/>
      <c r="J763" s="40"/>
      <c r="K763" s="40"/>
      <c r="L763" s="9"/>
      <c r="M763" s="9"/>
      <c r="N763" s="9"/>
    </row>
    <row r="764" spans="2:14" x14ac:dyDescent="0.25">
      <c r="B764" s="36"/>
      <c r="C764" s="9"/>
      <c r="D764" s="9"/>
      <c r="E764" s="36"/>
      <c r="F764" s="27"/>
      <c r="G764" s="36"/>
      <c r="H764" s="9"/>
      <c r="I764" s="9"/>
      <c r="J764" s="40"/>
      <c r="K764" s="40"/>
      <c r="L764" s="9"/>
      <c r="M764" s="9"/>
      <c r="N764" s="9"/>
    </row>
    <row r="765" spans="2:14" x14ac:dyDescent="0.25">
      <c r="B765" s="36"/>
      <c r="C765" s="9"/>
      <c r="D765" s="9"/>
      <c r="E765" s="36"/>
      <c r="F765" s="27"/>
      <c r="G765" s="36"/>
      <c r="H765" s="9"/>
      <c r="I765" s="9"/>
      <c r="J765" s="40"/>
      <c r="K765" s="40"/>
      <c r="L765" s="9"/>
      <c r="M765" s="9"/>
      <c r="N765" s="9"/>
    </row>
    <row r="766" spans="2:14" x14ac:dyDescent="0.25">
      <c r="B766" s="36"/>
      <c r="C766" s="9"/>
      <c r="D766" s="9"/>
      <c r="E766" s="36"/>
      <c r="F766" s="27"/>
      <c r="G766" s="36"/>
      <c r="H766" s="9"/>
      <c r="I766" s="9"/>
      <c r="J766" s="40"/>
      <c r="K766" s="40"/>
      <c r="L766" s="9"/>
      <c r="M766" s="9"/>
      <c r="N766" s="9"/>
    </row>
    <row r="767" spans="2:14" x14ac:dyDescent="0.25">
      <c r="B767" s="36"/>
      <c r="C767" s="9"/>
      <c r="D767" s="9"/>
      <c r="E767" s="36"/>
      <c r="F767" s="27"/>
      <c r="G767" s="36"/>
      <c r="H767" s="9"/>
      <c r="I767" s="9"/>
      <c r="J767" s="40"/>
      <c r="K767" s="40"/>
      <c r="L767" s="9"/>
      <c r="M767" s="9"/>
      <c r="N767" s="9"/>
    </row>
    <row r="768" spans="2:14" x14ac:dyDescent="0.25">
      <c r="B768" s="36"/>
      <c r="C768" s="9"/>
      <c r="D768" s="9"/>
      <c r="E768" s="36"/>
      <c r="F768" s="27"/>
      <c r="G768" s="36"/>
      <c r="H768" s="9"/>
      <c r="I768" s="9"/>
      <c r="J768" s="40"/>
      <c r="K768" s="40"/>
      <c r="L768" s="9"/>
      <c r="M768" s="9"/>
      <c r="N768" s="9"/>
    </row>
    <row r="769" spans="2:14" x14ac:dyDescent="0.25">
      <c r="B769" s="36"/>
      <c r="C769" s="9"/>
      <c r="D769" s="9"/>
      <c r="E769" s="36"/>
      <c r="F769" s="27"/>
      <c r="G769" s="36"/>
      <c r="H769" s="9"/>
      <c r="I769" s="9"/>
      <c r="J769" s="40"/>
      <c r="K769" s="40"/>
      <c r="L769" s="9"/>
      <c r="M769" s="9"/>
      <c r="N769" s="9"/>
    </row>
    <row r="770" spans="2:14" x14ac:dyDescent="0.25">
      <c r="B770" s="36"/>
      <c r="C770" s="9"/>
      <c r="D770" s="9"/>
      <c r="E770" s="36"/>
      <c r="F770" s="27"/>
      <c r="G770" s="36"/>
      <c r="H770" s="9"/>
      <c r="I770" s="9"/>
      <c r="J770" s="40"/>
      <c r="K770" s="40"/>
      <c r="L770" s="9"/>
      <c r="M770" s="9"/>
      <c r="N770" s="9"/>
    </row>
    <row r="771" spans="2:14" x14ac:dyDescent="0.25">
      <c r="B771" s="36"/>
      <c r="C771" s="9"/>
      <c r="D771" s="9"/>
      <c r="E771" s="36"/>
      <c r="F771" s="27"/>
      <c r="G771" s="36"/>
      <c r="H771" s="9"/>
      <c r="I771" s="9"/>
      <c r="J771" s="40"/>
      <c r="K771" s="40"/>
      <c r="L771" s="9"/>
      <c r="M771" s="9"/>
      <c r="N771" s="9"/>
    </row>
    <row r="772" spans="2:14" x14ac:dyDescent="0.25">
      <c r="B772" s="36"/>
      <c r="C772" s="9"/>
      <c r="D772" s="9"/>
      <c r="E772" s="36"/>
      <c r="F772" s="27"/>
      <c r="G772" s="36"/>
      <c r="H772" s="9"/>
      <c r="I772" s="9"/>
      <c r="J772" s="40"/>
      <c r="K772" s="40"/>
      <c r="L772" s="9"/>
      <c r="M772" s="9"/>
      <c r="N772" s="9"/>
    </row>
    <row r="773" spans="2:14" x14ac:dyDescent="0.25">
      <c r="B773" s="36"/>
      <c r="C773" s="9"/>
      <c r="D773" s="9"/>
      <c r="E773" s="36"/>
      <c r="F773" s="27"/>
      <c r="G773" s="36"/>
      <c r="H773" s="9"/>
      <c r="I773" s="9"/>
      <c r="J773" s="40"/>
      <c r="K773" s="40"/>
      <c r="L773" s="9"/>
      <c r="M773" s="9"/>
      <c r="N773" s="9"/>
    </row>
    <row r="774" spans="2:14" x14ac:dyDescent="0.25">
      <c r="B774" s="36"/>
      <c r="C774" s="9"/>
      <c r="D774" s="9"/>
      <c r="E774" s="36"/>
      <c r="F774" s="27"/>
      <c r="G774" s="36"/>
      <c r="H774" s="9"/>
      <c r="I774" s="9"/>
      <c r="J774" s="40"/>
      <c r="K774" s="40"/>
      <c r="L774" s="9"/>
      <c r="M774" s="9"/>
      <c r="N774" s="9"/>
    </row>
    <row r="775" spans="2:14" x14ac:dyDescent="0.25">
      <c r="B775" s="36"/>
      <c r="C775" s="9"/>
      <c r="D775" s="9"/>
      <c r="E775" s="36"/>
      <c r="F775" s="27"/>
      <c r="G775" s="36"/>
      <c r="H775" s="9"/>
      <c r="I775" s="9"/>
      <c r="J775" s="40"/>
      <c r="K775" s="40"/>
      <c r="L775" s="9"/>
      <c r="M775" s="9"/>
      <c r="N775" s="9"/>
    </row>
    <row r="776" spans="2:14" x14ac:dyDescent="0.25">
      <c r="B776" s="36"/>
      <c r="C776" s="9"/>
      <c r="D776" s="9"/>
      <c r="E776" s="36"/>
      <c r="F776" s="27"/>
      <c r="G776" s="36"/>
      <c r="H776" s="9"/>
      <c r="I776" s="9"/>
      <c r="J776" s="40"/>
      <c r="K776" s="40"/>
      <c r="L776" s="9"/>
      <c r="M776" s="9"/>
      <c r="N776" s="9"/>
    </row>
    <row r="777" spans="2:14" x14ac:dyDescent="0.25">
      <c r="B777" s="36"/>
      <c r="C777" s="9"/>
      <c r="D777" s="9"/>
      <c r="E777" s="36"/>
      <c r="F777" s="27"/>
      <c r="G777" s="36"/>
      <c r="H777" s="9"/>
      <c r="I777" s="9"/>
      <c r="J777" s="40"/>
      <c r="K777" s="40"/>
      <c r="L777" s="9"/>
      <c r="M777" s="9"/>
      <c r="N777" s="9"/>
    </row>
    <row r="778" spans="2:14" x14ac:dyDescent="0.25">
      <c r="B778" s="36"/>
      <c r="C778" s="9"/>
      <c r="D778" s="9"/>
      <c r="E778" s="36"/>
      <c r="F778" s="27"/>
      <c r="G778" s="36"/>
      <c r="H778" s="9"/>
      <c r="I778" s="9"/>
      <c r="J778" s="40"/>
      <c r="K778" s="40"/>
      <c r="L778" s="9"/>
      <c r="M778" s="9"/>
      <c r="N778" s="9"/>
    </row>
    <row r="779" spans="2:14" x14ac:dyDescent="0.25">
      <c r="B779" s="36"/>
      <c r="C779" s="9"/>
      <c r="D779" s="9"/>
      <c r="E779" s="36"/>
      <c r="F779" s="27"/>
      <c r="G779" s="36"/>
      <c r="H779" s="9"/>
      <c r="I779" s="9"/>
      <c r="J779" s="40"/>
      <c r="K779" s="40"/>
      <c r="L779" s="9"/>
      <c r="M779" s="9"/>
      <c r="N779" s="9"/>
    </row>
    <row r="780" spans="2:14" x14ac:dyDescent="0.25">
      <c r="B780" s="36"/>
      <c r="C780" s="9"/>
      <c r="D780" s="9"/>
      <c r="E780" s="36"/>
      <c r="F780" s="27"/>
      <c r="G780" s="36"/>
      <c r="H780" s="9"/>
      <c r="I780" s="9"/>
      <c r="J780" s="40"/>
      <c r="K780" s="40"/>
      <c r="L780" s="9"/>
      <c r="M780" s="9"/>
      <c r="N780" s="9"/>
    </row>
    <row r="781" spans="2:14" x14ac:dyDescent="0.25">
      <c r="B781" s="36"/>
      <c r="C781" s="9"/>
      <c r="D781" s="9"/>
      <c r="E781" s="36"/>
      <c r="F781" s="27"/>
      <c r="G781" s="36"/>
      <c r="H781" s="9"/>
      <c r="I781" s="9"/>
      <c r="J781" s="40"/>
      <c r="K781" s="40"/>
      <c r="L781" s="9"/>
      <c r="M781" s="9"/>
      <c r="N781" s="9"/>
    </row>
    <row r="782" spans="2:14" x14ac:dyDescent="0.25">
      <c r="B782" s="36"/>
      <c r="C782" s="9"/>
      <c r="D782" s="9"/>
      <c r="E782" s="36"/>
      <c r="F782" s="27"/>
      <c r="G782" s="36"/>
      <c r="H782" s="9"/>
      <c r="I782" s="9"/>
      <c r="J782" s="40"/>
      <c r="K782" s="40"/>
      <c r="L782" s="9"/>
      <c r="M782" s="9"/>
      <c r="N782" s="9"/>
    </row>
    <row r="783" spans="2:14" x14ac:dyDescent="0.25">
      <c r="B783" s="36"/>
      <c r="C783" s="9"/>
      <c r="D783" s="9"/>
      <c r="E783" s="36"/>
      <c r="F783" s="27"/>
      <c r="G783" s="36"/>
      <c r="H783" s="9"/>
      <c r="I783" s="9"/>
      <c r="J783" s="40"/>
      <c r="K783" s="40"/>
      <c r="L783" s="9"/>
      <c r="M783" s="9"/>
      <c r="N783" s="9"/>
    </row>
    <row r="784" spans="2:14" x14ac:dyDescent="0.25">
      <c r="B784" s="36"/>
      <c r="C784" s="9"/>
      <c r="D784" s="9"/>
      <c r="E784" s="36"/>
      <c r="F784" s="27"/>
      <c r="G784" s="36"/>
      <c r="H784" s="9"/>
      <c r="I784" s="9"/>
      <c r="J784" s="40"/>
      <c r="K784" s="40"/>
      <c r="L784" s="9"/>
      <c r="M784" s="9"/>
      <c r="N784" s="9"/>
    </row>
    <row r="785" spans="2:14" x14ac:dyDescent="0.25">
      <c r="B785" s="36"/>
      <c r="C785" s="9"/>
      <c r="D785" s="9"/>
      <c r="E785" s="36"/>
      <c r="F785" s="27"/>
      <c r="G785" s="36"/>
      <c r="H785" s="9"/>
      <c r="I785" s="9"/>
      <c r="J785" s="40"/>
      <c r="K785" s="40"/>
      <c r="L785" s="9"/>
      <c r="M785" s="9"/>
      <c r="N785" s="9"/>
    </row>
    <row r="786" spans="2:14" x14ac:dyDescent="0.25">
      <c r="B786" s="36"/>
      <c r="C786" s="9"/>
      <c r="D786" s="9"/>
      <c r="E786" s="36"/>
      <c r="F786" s="27"/>
      <c r="G786" s="36"/>
      <c r="H786" s="9"/>
      <c r="I786" s="9"/>
      <c r="J786" s="40"/>
      <c r="K786" s="40"/>
      <c r="L786" s="9"/>
      <c r="M786" s="9"/>
      <c r="N786" s="9"/>
    </row>
    <row r="787" spans="2:14" x14ac:dyDescent="0.25">
      <c r="B787" s="36"/>
      <c r="C787" s="9"/>
      <c r="D787" s="9"/>
      <c r="E787" s="36"/>
      <c r="F787" s="27"/>
      <c r="G787" s="36"/>
      <c r="H787" s="9"/>
      <c r="I787" s="9"/>
      <c r="J787" s="40"/>
      <c r="K787" s="40"/>
      <c r="L787" s="9"/>
      <c r="M787" s="9"/>
      <c r="N787" s="9"/>
    </row>
    <row r="788" spans="2:14" x14ac:dyDescent="0.25">
      <c r="B788" s="36"/>
      <c r="C788" s="9"/>
      <c r="D788" s="9"/>
      <c r="E788" s="36"/>
      <c r="F788" s="27"/>
      <c r="G788" s="36"/>
      <c r="H788" s="9"/>
      <c r="I788" s="9"/>
      <c r="J788" s="40"/>
      <c r="K788" s="40"/>
      <c r="L788" s="9"/>
      <c r="M788" s="9"/>
      <c r="N788" s="9"/>
    </row>
    <row r="789" spans="2:14" x14ac:dyDescent="0.25">
      <c r="B789" s="36"/>
      <c r="C789" s="9"/>
      <c r="D789" s="9"/>
      <c r="E789" s="36"/>
      <c r="F789" s="27"/>
      <c r="G789" s="36"/>
      <c r="H789" s="9"/>
      <c r="I789" s="9"/>
      <c r="J789" s="40"/>
      <c r="K789" s="40"/>
      <c r="L789" s="9"/>
      <c r="M789" s="9"/>
      <c r="N789" s="9"/>
    </row>
    <row r="790" spans="2:14" x14ac:dyDescent="0.25">
      <c r="B790" s="36"/>
      <c r="C790" s="9"/>
      <c r="D790" s="9"/>
      <c r="E790" s="36"/>
      <c r="F790" s="27"/>
      <c r="G790" s="36"/>
      <c r="H790" s="9"/>
      <c r="I790" s="9"/>
      <c r="J790" s="40"/>
      <c r="K790" s="40"/>
      <c r="L790" s="9"/>
      <c r="M790" s="9"/>
      <c r="N790" s="9"/>
    </row>
    <row r="791" spans="2:14" x14ac:dyDescent="0.25">
      <c r="B791" s="36"/>
      <c r="C791" s="9"/>
      <c r="D791" s="9"/>
      <c r="E791" s="36"/>
      <c r="F791" s="27"/>
      <c r="G791" s="36"/>
      <c r="H791" s="9"/>
      <c r="I791" s="9"/>
      <c r="J791" s="40"/>
      <c r="K791" s="40"/>
      <c r="L791" s="9"/>
      <c r="M791" s="9"/>
      <c r="N791" s="9"/>
    </row>
    <row r="792" spans="2:14" x14ac:dyDescent="0.25">
      <c r="B792" s="36"/>
      <c r="C792" s="9"/>
      <c r="D792" s="9"/>
      <c r="E792" s="36"/>
      <c r="F792" s="27"/>
      <c r="G792" s="36"/>
      <c r="H792" s="9"/>
      <c r="I792" s="9"/>
      <c r="J792" s="40"/>
      <c r="K792" s="40"/>
      <c r="L792" s="9"/>
      <c r="M792" s="9"/>
      <c r="N792" s="9"/>
    </row>
    <row r="793" spans="2:14" x14ac:dyDescent="0.25">
      <c r="B793" s="36"/>
      <c r="C793" s="9"/>
      <c r="D793" s="9"/>
      <c r="E793" s="36"/>
      <c r="F793" s="27"/>
      <c r="G793" s="36"/>
      <c r="H793" s="9"/>
      <c r="I793" s="9"/>
      <c r="J793" s="40"/>
      <c r="K793" s="40"/>
      <c r="L793" s="9"/>
      <c r="M793" s="9"/>
      <c r="N793" s="9"/>
    </row>
    <row r="794" spans="2:14" x14ac:dyDescent="0.25">
      <c r="B794" s="36"/>
      <c r="C794" s="9"/>
      <c r="D794" s="9"/>
      <c r="E794" s="36"/>
      <c r="F794" s="27"/>
      <c r="G794" s="36"/>
      <c r="H794" s="9"/>
      <c r="I794" s="9"/>
      <c r="J794" s="40"/>
      <c r="K794" s="40"/>
      <c r="L794" s="9"/>
      <c r="M794" s="9"/>
      <c r="N794" s="9"/>
    </row>
    <row r="795" spans="2:14" x14ac:dyDescent="0.25">
      <c r="B795" s="36"/>
      <c r="C795" s="9"/>
      <c r="D795" s="9"/>
      <c r="E795" s="36"/>
      <c r="F795" s="27"/>
      <c r="G795" s="36"/>
      <c r="H795" s="9"/>
      <c r="I795" s="9"/>
      <c r="J795" s="40"/>
      <c r="K795" s="40"/>
      <c r="L795" s="9"/>
      <c r="M795" s="9"/>
      <c r="N795" s="9"/>
    </row>
    <row r="796" spans="2:14" x14ac:dyDescent="0.25">
      <c r="B796" s="36"/>
      <c r="C796" s="9"/>
      <c r="D796" s="9"/>
      <c r="E796" s="36"/>
      <c r="F796" s="27"/>
      <c r="G796" s="36"/>
      <c r="H796" s="9"/>
      <c r="I796" s="9"/>
      <c r="J796" s="40"/>
      <c r="K796" s="40"/>
      <c r="L796" s="9"/>
      <c r="M796" s="9"/>
      <c r="N796" s="9"/>
    </row>
    <row r="797" spans="2:14" x14ac:dyDescent="0.25">
      <c r="B797" s="36"/>
      <c r="C797" s="9"/>
      <c r="D797" s="9"/>
      <c r="E797" s="36"/>
      <c r="F797" s="27"/>
      <c r="G797" s="36"/>
      <c r="H797" s="9"/>
      <c r="I797" s="9"/>
      <c r="J797" s="40"/>
      <c r="K797" s="40"/>
      <c r="L797" s="9"/>
      <c r="M797" s="9"/>
      <c r="N797" s="9"/>
    </row>
    <row r="798" spans="2:14" x14ac:dyDescent="0.25">
      <c r="B798" s="36"/>
      <c r="C798" s="9"/>
      <c r="D798" s="9"/>
      <c r="E798" s="36"/>
      <c r="F798" s="27"/>
      <c r="G798" s="36"/>
      <c r="H798" s="9"/>
      <c r="I798" s="9"/>
      <c r="J798" s="40"/>
      <c r="K798" s="40"/>
      <c r="L798" s="9"/>
      <c r="M798" s="9"/>
      <c r="N798" s="9"/>
    </row>
    <row r="799" spans="2:14" x14ac:dyDescent="0.25">
      <c r="B799" s="36"/>
      <c r="C799" s="9"/>
      <c r="D799" s="9"/>
      <c r="E799" s="36"/>
      <c r="F799" s="27"/>
      <c r="G799" s="36"/>
      <c r="H799" s="9"/>
      <c r="I799" s="9"/>
      <c r="J799" s="40"/>
      <c r="K799" s="40"/>
      <c r="L799" s="9"/>
      <c r="M799" s="9"/>
      <c r="N799" s="9"/>
    </row>
    <row r="800" spans="2:14" x14ac:dyDescent="0.25">
      <c r="B800" s="36"/>
      <c r="C800" s="9"/>
      <c r="D800" s="9"/>
      <c r="E800" s="36"/>
      <c r="F800" s="27"/>
      <c r="G800" s="36"/>
      <c r="H800" s="9"/>
      <c r="I800" s="9"/>
      <c r="J800" s="40"/>
      <c r="K800" s="40"/>
      <c r="L800" s="9"/>
      <c r="M800" s="9"/>
      <c r="N800" s="9"/>
    </row>
    <row r="801" spans="2:14" x14ac:dyDescent="0.25">
      <c r="B801" s="36"/>
      <c r="C801" s="9"/>
      <c r="D801" s="9"/>
      <c r="E801" s="36"/>
      <c r="F801" s="27"/>
      <c r="G801" s="36"/>
      <c r="H801" s="9"/>
      <c r="I801" s="9"/>
      <c r="J801" s="40"/>
      <c r="K801" s="40"/>
      <c r="L801" s="9"/>
      <c r="M801" s="9"/>
      <c r="N801" s="9"/>
    </row>
    <row r="802" spans="2:14" x14ac:dyDescent="0.25">
      <c r="B802" s="36"/>
      <c r="C802" s="9"/>
      <c r="D802" s="9"/>
      <c r="E802" s="36"/>
      <c r="F802" s="27"/>
      <c r="G802" s="36"/>
      <c r="H802" s="9"/>
      <c r="I802" s="9"/>
      <c r="J802" s="40"/>
      <c r="K802" s="40"/>
      <c r="L802" s="9"/>
      <c r="M802" s="9"/>
      <c r="N802" s="9"/>
    </row>
    <row r="803" spans="2:14" x14ac:dyDescent="0.25">
      <c r="B803" s="36"/>
      <c r="C803" s="9"/>
      <c r="D803" s="9"/>
      <c r="E803" s="36"/>
      <c r="F803" s="27"/>
      <c r="G803" s="36"/>
      <c r="H803" s="9"/>
      <c r="I803" s="9"/>
      <c r="J803" s="40"/>
      <c r="K803" s="40"/>
      <c r="L803" s="9"/>
      <c r="M803" s="9"/>
      <c r="N803" s="9"/>
    </row>
    <row r="804" spans="2:14" x14ac:dyDescent="0.25">
      <c r="B804" s="36"/>
      <c r="C804" s="9"/>
      <c r="D804" s="9"/>
      <c r="E804" s="36"/>
      <c r="F804" s="27"/>
      <c r="G804" s="36"/>
      <c r="H804" s="9"/>
      <c r="I804" s="9"/>
      <c r="J804" s="40"/>
      <c r="K804" s="40"/>
      <c r="L804" s="9"/>
      <c r="M804" s="9"/>
      <c r="N804" s="9"/>
    </row>
    <row r="805" spans="2:14" x14ac:dyDescent="0.25">
      <c r="B805" s="36"/>
      <c r="C805" s="9"/>
      <c r="D805" s="9"/>
      <c r="E805" s="36"/>
      <c r="F805" s="27"/>
      <c r="G805" s="36"/>
      <c r="H805" s="9"/>
      <c r="I805" s="9"/>
      <c r="J805" s="40"/>
      <c r="K805" s="40"/>
      <c r="L805" s="9"/>
      <c r="M805" s="9"/>
      <c r="N805" s="9"/>
    </row>
    <row r="806" spans="2:14" x14ac:dyDescent="0.25">
      <c r="B806" s="36"/>
      <c r="C806" s="9"/>
      <c r="D806" s="9"/>
      <c r="E806" s="36"/>
      <c r="F806" s="27"/>
      <c r="G806" s="36"/>
      <c r="H806" s="9"/>
      <c r="I806" s="9"/>
      <c r="J806" s="40"/>
      <c r="K806" s="40"/>
      <c r="L806" s="9"/>
      <c r="M806" s="9"/>
      <c r="N806" s="9"/>
    </row>
    <row r="807" spans="2:14" x14ac:dyDescent="0.25">
      <c r="B807" s="36"/>
      <c r="C807" s="9"/>
      <c r="D807" s="9"/>
      <c r="E807" s="36"/>
      <c r="F807" s="27"/>
      <c r="G807" s="36"/>
      <c r="H807" s="9"/>
      <c r="I807" s="9"/>
      <c r="J807" s="40"/>
      <c r="K807" s="40"/>
      <c r="L807" s="9"/>
      <c r="M807" s="9"/>
      <c r="N807" s="9"/>
    </row>
    <row r="808" spans="2:14" x14ac:dyDescent="0.25">
      <c r="B808" s="36"/>
      <c r="C808" s="9"/>
      <c r="D808" s="9"/>
      <c r="E808" s="36"/>
      <c r="F808" s="27"/>
      <c r="G808" s="36"/>
      <c r="H808" s="9"/>
      <c r="I808" s="9"/>
      <c r="J808" s="40"/>
      <c r="K808" s="40"/>
      <c r="L808" s="9"/>
      <c r="M808" s="9"/>
      <c r="N808" s="9"/>
    </row>
    <row r="809" spans="2:14" x14ac:dyDescent="0.25">
      <c r="B809" s="36"/>
      <c r="C809" s="9"/>
      <c r="D809" s="9"/>
      <c r="E809" s="36"/>
      <c r="F809" s="27"/>
      <c r="G809" s="36"/>
      <c r="H809" s="9"/>
      <c r="I809" s="9"/>
      <c r="J809" s="40"/>
      <c r="K809" s="40"/>
      <c r="L809" s="9"/>
      <c r="M809" s="9"/>
      <c r="N809" s="9"/>
    </row>
    <row r="810" spans="2:14" x14ac:dyDescent="0.25">
      <c r="B810" s="36"/>
      <c r="C810" s="9"/>
      <c r="D810" s="9"/>
      <c r="E810" s="36"/>
      <c r="F810" s="27"/>
      <c r="G810" s="36"/>
      <c r="H810" s="9"/>
      <c r="I810" s="9"/>
      <c r="J810" s="40"/>
      <c r="K810" s="40"/>
      <c r="L810" s="9"/>
      <c r="M810" s="9"/>
      <c r="N810" s="9"/>
    </row>
    <row r="811" spans="2:14" x14ac:dyDescent="0.25">
      <c r="B811" s="36"/>
      <c r="C811" s="9"/>
      <c r="D811" s="9"/>
      <c r="E811" s="36"/>
      <c r="F811" s="27"/>
      <c r="G811" s="36"/>
      <c r="H811" s="9"/>
      <c r="I811" s="9"/>
      <c r="J811" s="40"/>
      <c r="K811" s="40"/>
      <c r="L811" s="9"/>
      <c r="M811" s="9"/>
      <c r="N811" s="9"/>
    </row>
    <row r="812" spans="2:14" x14ac:dyDescent="0.25">
      <c r="B812" s="36"/>
      <c r="C812" s="9"/>
      <c r="D812" s="9"/>
      <c r="E812" s="36"/>
      <c r="F812" s="27"/>
      <c r="G812" s="36"/>
      <c r="H812" s="9"/>
      <c r="I812" s="9"/>
      <c r="J812" s="40"/>
      <c r="K812" s="40"/>
      <c r="L812" s="9"/>
      <c r="M812" s="9"/>
      <c r="N812" s="9"/>
    </row>
    <row r="813" spans="2:14" x14ac:dyDescent="0.25">
      <c r="B813" s="36"/>
      <c r="C813" s="9"/>
      <c r="D813" s="9"/>
      <c r="E813" s="36"/>
      <c r="F813" s="27"/>
      <c r="G813" s="36"/>
      <c r="H813" s="9"/>
      <c r="I813" s="9"/>
      <c r="J813" s="40"/>
      <c r="K813" s="40"/>
      <c r="L813" s="9"/>
      <c r="M813" s="9"/>
      <c r="N813" s="9"/>
    </row>
    <row r="814" spans="2:14" x14ac:dyDescent="0.25">
      <c r="B814" s="36"/>
      <c r="C814" s="9"/>
      <c r="D814" s="9"/>
      <c r="E814" s="36"/>
      <c r="F814" s="27"/>
      <c r="G814" s="36"/>
      <c r="H814" s="9"/>
      <c r="I814" s="9"/>
      <c r="J814" s="40"/>
      <c r="K814" s="40"/>
      <c r="L814" s="9"/>
      <c r="M814" s="9"/>
      <c r="N814" s="9"/>
    </row>
    <row r="815" spans="2:14" x14ac:dyDescent="0.25">
      <c r="B815" s="36"/>
      <c r="C815" s="9"/>
      <c r="D815" s="9"/>
      <c r="E815" s="36"/>
      <c r="F815" s="27"/>
      <c r="G815" s="36"/>
      <c r="H815" s="9"/>
      <c r="I815" s="9"/>
      <c r="J815" s="40"/>
      <c r="K815" s="40"/>
      <c r="L815" s="9"/>
      <c r="M815" s="9"/>
      <c r="N815" s="9"/>
    </row>
    <row r="816" spans="2:14" x14ac:dyDescent="0.25">
      <c r="B816" s="36"/>
      <c r="C816" s="9"/>
      <c r="D816" s="9"/>
      <c r="E816" s="36"/>
      <c r="F816" s="27"/>
      <c r="G816" s="36"/>
      <c r="H816" s="9"/>
      <c r="I816" s="9"/>
      <c r="J816" s="40"/>
      <c r="K816" s="40"/>
      <c r="L816" s="9"/>
      <c r="M816" s="9"/>
      <c r="N816" s="9"/>
    </row>
    <row r="817" spans="2:14" x14ac:dyDescent="0.25">
      <c r="B817" s="36"/>
      <c r="C817" s="9"/>
      <c r="D817" s="9"/>
      <c r="E817" s="36"/>
      <c r="F817" s="27"/>
      <c r="G817" s="36"/>
      <c r="H817" s="9"/>
      <c r="I817" s="9"/>
      <c r="J817" s="40"/>
      <c r="K817" s="40"/>
      <c r="L817" s="9"/>
      <c r="M817" s="9"/>
      <c r="N817" s="9"/>
    </row>
    <row r="818" spans="2:14" x14ac:dyDescent="0.25">
      <c r="B818" s="36"/>
      <c r="C818" s="9"/>
      <c r="D818" s="9"/>
      <c r="E818" s="36"/>
      <c r="F818" s="27"/>
      <c r="G818" s="36"/>
      <c r="H818" s="9"/>
      <c r="I818" s="9"/>
      <c r="J818" s="40"/>
      <c r="K818" s="40"/>
      <c r="L818" s="9"/>
      <c r="M818" s="9"/>
      <c r="N818" s="9"/>
    </row>
    <row r="819" spans="2:14" x14ac:dyDescent="0.25">
      <c r="B819" s="36"/>
      <c r="C819" s="9"/>
      <c r="D819" s="9"/>
      <c r="E819" s="36"/>
      <c r="F819" s="27"/>
      <c r="G819" s="36"/>
      <c r="H819" s="9"/>
      <c r="I819" s="9"/>
      <c r="J819" s="40"/>
      <c r="K819" s="40"/>
      <c r="L819" s="9"/>
      <c r="M819" s="9"/>
      <c r="N819" s="9"/>
    </row>
    <row r="820" spans="2:14" x14ac:dyDescent="0.25">
      <c r="B820" s="36"/>
      <c r="C820" s="9"/>
      <c r="D820" s="9"/>
      <c r="E820" s="36"/>
      <c r="F820" s="27"/>
      <c r="G820" s="36"/>
      <c r="H820" s="9"/>
      <c r="I820" s="9"/>
      <c r="J820" s="40"/>
      <c r="K820" s="40"/>
      <c r="L820" s="9"/>
      <c r="M820" s="9"/>
      <c r="N820" s="9"/>
    </row>
    <row r="821" spans="2:14" x14ac:dyDescent="0.25">
      <c r="B821" s="36"/>
      <c r="C821" s="9"/>
      <c r="D821" s="9"/>
      <c r="E821" s="36"/>
      <c r="F821" s="27"/>
      <c r="G821" s="36"/>
      <c r="H821" s="9"/>
      <c r="I821" s="9"/>
      <c r="J821" s="40"/>
      <c r="K821" s="40"/>
      <c r="L821" s="9"/>
      <c r="M821" s="9"/>
      <c r="N821" s="9"/>
    </row>
    <row r="822" spans="2:14" x14ac:dyDescent="0.25">
      <c r="B822" s="36"/>
      <c r="C822" s="9"/>
      <c r="D822" s="9"/>
      <c r="E822" s="36"/>
      <c r="F822" s="27"/>
      <c r="G822" s="36"/>
      <c r="H822" s="9"/>
      <c r="I822" s="9"/>
      <c r="J822" s="40"/>
      <c r="K822" s="40"/>
      <c r="L822" s="9"/>
      <c r="M822" s="9"/>
      <c r="N822" s="9"/>
    </row>
    <row r="823" spans="2:14" x14ac:dyDescent="0.25">
      <c r="B823" s="36"/>
      <c r="C823" s="9"/>
      <c r="D823" s="9"/>
      <c r="E823" s="36"/>
      <c r="F823" s="27"/>
      <c r="G823" s="36"/>
      <c r="H823" s="9"/>
      <c r="I823" s="9"/>
      <c r="J823" s="40"/>
      <c r="K823" s="40"/>
      <c r="L823" s="9"/>
      <c r="M823" s="9"/>
      <c r="N823" s="9"/>
    </row>
    <row r="824" spans="2:14" x14ac:dyDescent="0.25">
      <c r="B824" s="36"/>
      <c r="C824" s="9"/>
      <c r="D824" s="9"/>
      <c r="E824" s="36"/>
      <c r="F824" s="27"/>
      <c r="G824" s="36"/>
      <c r="H824" s="9"/>
      <c r="I824" s="9"/>
      <c r="J824" s="40"/>
      <c r="K824" s="40"/>
      <c r="L824" s="9"/>
      <c r="M824" s="9"/>
      <c r="N824" s="9"/>
    </row>
    <row r="825" spans="2:14" x14ac:dyDescent="0.25">
      <c r="B825" s="36"/>
      <c r="C825" s="9"/>
      <c r="D825" s="9"/>
      <c r="E825" s="36"/>
      <c r="F825" s="27"/>
      <c r="G825" s="36"/>
      <c r="H825" s="9"/>
      <c r="I825" s="9"/>
      <c r="J825" s="40"/>
      <c r="K825" s="40"/>
      <c r="L825" s="9"/>
      <c r="M825" s="9"/>
      <c r="N825" s="9"/>
    </row>
    <row r="826" spans="2:14" x14ac:dyDescent="0.25">
      <c r="B826" s="36"/>
      <c r="C826" s="9"/>
      <c r="D826" s="9"/>
      <c r="E826" s="36"/>
      <c r="F826" s="27"/>
      <c r="G826" s="36"/>
      <c r="H826" s="9"/>
      <c r="I826" s="9"/>
      <c r="J826" s="40"/>
      <c r="K826" s="40"/>
      <c r="L826" s="9"/>
      <c r="M826" s="9"/>
      <c r="N826" s="9"/>
    </row>
    <row r="827" spans="2:14" x14ac:dyDescent="0.25">
      <c r="B827" s="36"/>
      <c r="C827" s="9"/>
      <c r="D827" s="9"/>
      <c r="E827" s="36"/>
      <c r="F827" s="27"/>
      <c r="G827" s="36"/>
      <c r="H827" s="9"/>
      <c r="I827" s="9"/>
      <c r="J827" s="40"/>
      <c r="K827" s="40"/>
      <c r="L827" s="9"/>
      <c r="M827" s="9"/>
      <c r="N827" s="9"/>
    </row>
    <row r="828" spans="2:14" x14ac:dyDescent="0.25">
      <c r="B828" s="36"/>
      <c r="C828" s="9"/>
      <c r="D828" s="9"/>
      <c r="E828" s="36"/>
      <c r="F828" s="27"/>
      <c r="G828" s="36"/>
      <c r="H828" s="9"/>
      <c r="I828" s="9"/>
      <c r="J828" s="40"/>
      <c r="K828" s="40"/>
      <c r="L828" s="9"/>
      <c r="M828" s="9"/>
      <c r="N828" s="9"/>
    </row>
    <row r="829" spans="2:14" x14ac:dyDescent="0.25">
      <c r="B829" s="36"/>
      <c r="C829" s="9"/>
      <c r="D829" s="9"/>
      <c r="E829" s="36"/>
      <c r="F829" s="27"/>
      <c r="G829" s="36"/>
      <c r="H829" s="9"/>
      <c r="I829" s="9"/>
      <c r="J829" s="40"/>
      <c r="K829" s="40"/>
      <c r="L829" s="9"/>
      <c r="M829" s="9"/>
      <c r="N829" s="9"/>
    </row>
    <row r="830" spans="2:14" x14ac:dyDescent="0.25">
      <c r="B830" s="36"/>
      <c r="C830" s="9"/>
      <c r="D830" s="9"/>
      <c r="E830" s="36"/>
      <c r="F830" s="27"/>
      <c r="G830" s="36"/>
      <c r="H830" s="9"/>
      <c r="I830" s="9"/>
      <c r="J830" s="40"/>
      <c r="K830" s="40"/>
      <c r="L830" s="9"/>
      <c r="M830" s="9"/>
      <c r="N830" s="9"/>
    </row>
    <row r="831" spans="2:14" x14ac:dyDescent="0.25">
      <c r="B831" s="36"/>
      <c r="C831" s="9"/>
      <c r="D831" s="9"/>
      <c r="E831" s="36"/>
      <c r="F831" s="27"/>
      <c r="G831" s="36"/>
      <c r="H831" s="9"/>
      <c r="I831" s="9"/>
      <c r="J831" s="40"/>
      <c r="K831" s="40"/>
      <c r="L831" s="9"/>
      <c r="M831" s="9"/>
      <c r="N831" s="9"/>
    </row>
    <row r="832" spans="2:14" x14ac:dyDescent="0.25">
      <c r="B832" s="36"/>
      <c r="C832" s="9"/>
      <c r="D832" s="9"/>
      <c r="E832" s="36"/>
      <c r="F832" s="27"/>
      <c r="G832" s="36"/>
      <c r="H832" s="9"/>
      <c r="I832" s="9"/>
      <c r="J832" s="40"/>
      <c r="K832" s="40"/>
      <c r="L832" s="9"/>
      <c r="M832" s="9"/>
      <c r="N832" s="9"/>
    </row>
    <row r="833" spans="2:14" x14ac:dyDescent="0.25">
      <c r="B833" s="36"/>
      <c r="C833" s="9"/>
      <c r="D833" s="9"/>
      <c r="E833" s="36"/>
      <c r="F833" s="27"/>
      <c r="G833" s="36"/>
      <c r="H833" s="9"/>
      <c r="I833" s="9"/>
      <c r="J833" s="40"/>
      <c r="K833" s="40"/>
      <c r="L833" s="9"/>
      <c r="M833" s="9"/>
      <c r="N833" s="9"/>
    </row>
    <row r="834" spans="2:14" x14ac:dyDescent="0.25">
      <c r="B834" s="36"/>
      <c r="C834" s="9"/>
      <c r="D834" s="9"/>
      <c r="E834" s="36"/>
      <c r="F834" s="27"/>
      <c r="G834" s="36"/>
      <c r="H834" s="9"/>
      <c r="I834" s="9"/>
      <c r="J834" s="40"/>
      <c r="K834" s="40"/>
      <c r="L834" s="9"/>
      <c r="M834" s="9"/>
      <c r="N834" s="9"/>
    </row>
    <row r="835" spans="2:14" x14ac:dyDescent="0.25">
      <c r="B835" s="36"/>
      <c r="C835" s="9"/>
      <c r="D835" s="9"/>
      <c r="E835" s="36"/>
      <c r="F835" s="27"/>
      <c r="G835" s="36"/>
      <c r="H835" s="9"/>
      <c r="I835" s="9"/>
      <c r="J835" s="40"/>
      <c r="K835" s="40"/>
      <c r="L835" s="9"/>
      <c r="M835" s="9"/>
      <c r="N835" s="9"/>
    </row>
    <row r="836" spans="2:14" x14ac:dyDescent="0.25">
      <c r="B836" s="36"/>
      <c r="C836" s="9"/>
      <c r="D836" s="9"/>
      <c r="E836" s="36"/>
      <c r="F836" s="27"/>
      <c r="G836" s="36"/>
      <c r="H836" s="9"/>
      <c r="I836" s="9"/>
      <c r="J836" s="40"/>
      <c r="K836" s="40"/>
      <c r="L836" s="9"/>
      <c r="M836" s="9"/>
      <c r="N836" s="9"/>
    </row>
    <row r="837" spans="2:14" x14ac:dyDescent="0.25">
      <c r="B837" s="36"/>
      <c r="C837" s="9"/>
      <c r="D837" s="9"/>
      <c r="E837" s="36"/>
      <c r="F837" s="27"/>
      <c r="G837" s="36"/>
      <c r="H837" s="9"/>
      <c r="I837" s="9"/>
      <c r="J837" s="40"/>
      <c r="K837" s="40"/>
      <c r="L837" s="9"/>
      <c r="M837" s="9"/>
      <c r="N837" s="9"/>
    </row>
    <row r="838" spans="2:14" x14ac:dyDescent="0.25">
      <c r="B838" s="36"/>
      <c r="C838" s="9"/>
      <c r="D838" s="9"/>
      <c r="E838" s="36"/>
      <c r="F838" s="27"/>
      <c r="G838" s="36"/>
      <c r="H838" s="9"/>
      <c r="I838" s="9"/>
      <c r="J838" s="40"/>
      <c r="K838" s="40"/>
      <c r="L838" s="9"/>
      <c r="M838" s="9"/>
      <c r="N838" s="9"/>
    </row>
    <row r="839" spans="2:14" x14ac:dyDescent="0.25">
      <c r="B839" s="36"/>
      <c r="C839" s="9"/>
      <c r="D839" s="9"/>
      <c r="E839" s="36"/>
      <c r="F839" s="27"/>
      <c r="G839" s="36"/>
      <c r="H839" s="9"/>
      <c r="I839" s="9"/>
      <c r="J839" s="40"/>
      <c r="K839" s="40"/>
      <c r="L839" s="9"/>
      <c r="M839" s="9"/>
      <c r="N839" s="9"/>
    </row>
    <row r="840" spans="2:14" x14ac:dyDescent="0.25">
      <c r="B840" s="36"/>
      <c r="C840" s="9"/>
      <c r="D840" s="9"/>
      <c r="E840" s="36"/>
      <c r="F840" s="27"/>
      <c r="G840" s="36"/>
      <c r="H840" s="9"/>
      <c r="I840" s="9"/>
      <c r="J840" s="40"/>
      <c r="K840" s="40"/>
      <c r="L840" s="9"/>
      <c r="M840" s="9"/>
      <c r="N840" s="9"/>
    </row>
    <row r="841" spans="2:14" x14ac:dyDescent="0.25">
      <c r="B841" s="36"/>
      <c r="C841" s="9"/>
      <c r="D841" s="9"/>
      <c r="E841" s="36"/>
      <c r="F841" s="27"/>
      <c r="G841" s="36"/>
      <c r="H841" s="9"/>
      <c r="I841" s="9"/>
      <c r="J841" s="40"/>
      <c r="K841" s="40"/>
      <c r="L841" s="9"/>
      <c r="M841" s="9"/>
      <c r="N841" s="9"/>
    </row>
    <row r="842" spans="2:14" x14ac:dyDescent="0.25">
      <c r="B842" s="36"/>
      <c r="C842" s="9"/>
      <c r="D842" s="9"/>
      <c r="E842" s="36"/>
      <c r="F842" s="27"/>
      <c r="G842" s="36"/>
      <c r="H842" s="9"/>
      <c r="I842" s="9"/>
      <c r="J842" s="40"/>
      <c r="K842" s="40"/>
      <c r="L842" s="9"/>
      <c r="M842" s="9"/>
      <c r="N842" s="9"/>
    </row>
    <row r="843" spans="2:14" x14ac:dyDescent="0.25">
      <c r="B843" s="36"/>
      <c r="C843" s="9"/>
      <c r="D843" s="9"/>
      <c r="E843" s="36"/>
      <c r="F843" s="27"/>
      <c r="G843" s="36"/>
      <c r="H843" s="9"/>
      <c r="I843" s="9"/>
      <c r="J843" s="40"/>
      <c r="K843" s="40"/>
      <c r="L843" s="9"/>
      <c r="M843" s="9"/>
      <c r="N843" s="9"/>
    </row>
    <row r="844" spans="2:14" x14ac:dyDescent="0.25">
      <c r="B844" s="36"/>
      <c r="C844" s="9"/>
      <c r="D844" s="9"/>
      <c r="E844" s="36"/>
      <c r="F844" s="27"/>
      <c r="G844" s="36"/>
      <c r="H844" s="9"/>
      <c r="I844" s="9"/>
      <c r="J844" s="40"/>
      <c r="K844" s="40"/>
      <c r="L844" s="9"/>
      <c r="M844" s="9"/>
      <c r="N844" s="9"/>
    </row>
    <row r="845" spans="2:14" x14ac:dyDescent="0.25">
      <c r="B845" s="36"/>
      <c r="C845" s="9"/>
      <c r="D845" s="9"/>
      <c r="E845" s="36"/>
      <c r="F845" s="27"/>
      <c r="G845" s="36"/>
      <c r="H845" s="9"/>
      <c r="I845" s="9"/>
      <c r="J845" s="40"/>
      <c r="K845" s="40"/>
      <c r="L845" s="9"/>
      <c r="M845" s="9"/>
      <c r="N845" s="9"/>
    </row>
    <row r="846" spans="2:14" x14ac:dyDescent="0.25">
      <c r="B846" s="36"/>
      <c r="C846" s="9"/>
      <c r="D846" s="9"/>
      <c r="E846" s="36"/>
      <c r="F846" s="27"/>
      <c r="G846" s="36"/>
      <c r="H846" s="9"/>
      <c r="I846" s="9"/>
      <c r="J846" s="40"/>
      <c r="K846" s="40"/>
      <c r="L846" s="9"/>
      <c r="M846" s="9"/>
      <c r="N846" s="9"/>
    </row>
    <row r="847" spans="2:14" x14ac:dyDescent="0.25">
      <c r="B847" s="36"/>
      <c r="C847" s="9"/>
      <c r="D847" s="9"/>
      <c r="E847" s="36"/>
      <c r="F847" s="27"/>
      <c r="G847" s="36"/>
      <c r="H847" s="9"/>
      <c r="I847" s="9"/>
      <c r="J847" s="40"/>
      <c r="K847" s="40"/>
      <c r="L847" s="9"/>
      <c r="M847" s="9"/>
      <c r="N847" s="9"/>
    </row>
  </sheetData>
  <sheetProtection algorithmName="SHA-512" hashValue="G0izlYr9niU7k5OpK75N9H/XuljIFO2PBRU5wUY2h//dsyt/KJnq28C+kf/OcM7ln4E5W8FTQxlNYaMkf01w2Q==" saltValue="2r32kvv3ONogeXHMillQtA==" spinCount="100000" sheet="1" objects="1" scenarios="1"/>
  <mergeCells count="2">
    <mergeCell ref="A2:XFD2"/>
    <mergeCell ref="D3:L3"/>
  </mergeCells>
  <dataValidations count="3">
    <dataValidation type="list" allowBlank="1" showInputMessage="1" showErrorMessage="1" sqref="G24" xr:uid="{00000000-0002-0000-0B00-000000000000}">
      <formula1>$B$26:$B$29</formula1>
    </dataValidation>
    <dataValidation type="list" allowBlank="1" showInputMessage="1" showErrorMessage="1" sqref="T5:V23 X5:Y23" xr:uid="{00000000-0002-0000-0B00-000001000000}">
      <formula1>$Z$5:$AA$5</formula1>
    </dataValidation>
    <dataValidation type="list" allowBlank="1" showInputMessage="1" showErrorMessage="1" sqref="G5:G23" xr:uid="{00000000-0002-0000-0B00-000002000000}">
      <formula1>$Z$6:$AD$6</formula1>
    </dataValidation>
  </dataValidations>
  <printOptions gridLines="1"/>
  <pageMargins left="0.7" right="0.7" top="0.75" bottom="0.75" header="0.3" footer="0.3"/>
  <pageSetup scale="10" orientation="landscape"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697A"/>
    <pageSetUpPr fitToPage="1"/>
  </sheetPr>
  <dimension ref="A1:AC60"/>
  <sheetViews>
    <sheetView showGridLines="0" showRowColHeaders="0" workbookViewId="0">
      <selection sqref="A1:XFD1"/>
    </sheetView>
  </sheetViews>
  <sheetFormatPr defaultColWidth="9.140625" defaultRowHeight="15" x14ac:dyDescent="0.25"/>
  <cols>
    <col min="1" max="1" width="5.7109375" customWidth="1"/>
    <col min="2" max="2" width="21.85546875" customWidth="1"/>
    <col min="10" max="10" width="2.7109375" customWidth="1"/>
    <col min="11" max="11" width="5.42578125" customWidth="1"/>
  </cols>
  <sheetData>
    <row r="1" spans="1:29" s="745" customFormat="1" ht="24.95" customHeight="1" x14ac:dyDescent="0.25">
      <c r="A1" s="745" t="s">
        <v>465</v>
      </c>
    </row>
    <row r="2" spans="1:29"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ht="28.5" customHeight="1" x14ac:dyDescent="0.25">
      <c r="A3" s="431"/>
      <c r="B3" s="431" t="s">
        <v>561</v>
      </c>
      <c r="C3" s="10"/>
      <c r="D3" s="10"/>
      <c r="E3" s="10"/>
      <c r="F3" s="10"/>
      <c r="G3" s="10"/>
      <c r="H3" s="10"/>
      <c r="I3" s="10"/>
      <c r="J3" s="10"/>
      <c r="K3" s="10"/>
      <c r="L3" s="6"/>
      <c r="M3" s="6"/>
      <c r="N3" s="6"/>
      <c r="O3" s="6"/>
      <c r="P3" s="6"/>
      <c r="Q3" s="6"/>
      <c r="R3" s="6"/>
      <c r="S3" s="6"/>
      <c r="T3" s="6"/>
      <c r="U3" s="6"/>
      <c r="V3" s="6"/>
      <c r="W3" s="6"/>
      <c r="X3" s="6"/>
      <c r="Y3" s="6"/>
      <c r="Z3" s="6"/>
      <c r="AA3" s="6"/>
      <c r="AB3" s="6"/>
      <c r="AC3" s="6"/>
    </row>
    <row r="4" spans="1:29" x14ac:dyDescent="0.25">
      <c r="A4" s="10"/>
      <c r="B4" s="10"/>
      <c r="C4" s="10"/>
      <c r="D4" s="10"/>
      <c r="E4" s="6"/>
      <c r="F4" s="6"/>
      <c r="G4" s="6"/>
      <c r="H4" s="6"/>
      <c r="I4" s="6"/>
      <c r="J4" s="6"/>
      <c r="K4" s="6"/>
      <c r="L4" s="6"/>
      <c r="M4" s="6"/>
      <c r="N4" s="6"/>
      <c r="O4" s="6"/>
      <c r="P4" s="6"/>
      <c r="Q4" s="6"/>
      <c r="R4" s="6"/>
      <c r="S4" s="6"/>
      <c r="T4" s="6"/>
      <c r="U4" s="6"/>
      <c r="V4" s="6"/>
      <c r="W4" s="6"/>
      <c r="X4" s="6"/>
      <c r="Y4" s="6"/>
      <c r="Z4" s="6"/>
      <c r="AA4" s="6"/>
      <c r="AB4" s="6"/>
      <c r="AC4" s="6"/>
    </row>
    <row r="5" spans="1:29" ht="36" customHeight="1" x14ac:dyDescent="0.25">
      <c r="A5" s="432" t="s">
        <v>562</v>
      </c>
      <c r="B5" s="770" t="s">
        <v>563</v>
      </c>
      <c r="C5" s="771"/>
      <c r="D5" s="771"/>
      <c r="E5" s="771"/>
      <c r="F5" s="771"/>
      <c r="G5" s="771"/>
      <c r="H5" s="771"/>
      <c r="I5" s="771"/>
      <c r="J5" s="771"/>
      <c r="K5" s="771"/>
      <c r="L5" s="6"/>
      <c r="M5" s="6"/>
      <c r="N5" s="6"/>
      <c r="O5" s="6"/>
      <c r="P5" s="6"/>
      <c r="Q5" s="6"/>
      <c r="R5" s="6"/>
      <c r="S5" s="6"/>
      <c r="T5" s="6"/>
      <c r="U5" s="6"/>
      <c r="V5" s="6"/>
      <c r="W5" s="6"/>
      <c r="X5" s="6"/>
      <c r="Y5" s="6"/>
      <c r="Z5" s="6"/>
      <c r="AA5" s="6"/>
      <c r="AB5" s="6"/>
      <c r="AC5" s="6"/>
    </row>
    <row r="6" spans="1:29" ht="35.25" customHeight="1" x14ac:dyDescent="0.25">
      <c r="A6" s="432" t="s">
        <v>564</v>
      </c>
      <c r="B6" s="770" t="s">
        <v>835</v>
      </c>
      <c r="C6" s="771"/>
      <c r="D6" s="771"/>
      <c r="E6" s="771"/>
      <c r="F6" s="771"/>
      <c r="G6" s="771"/>
      <c r="H6" s="771"/>
      <c r="I6" s="771"/>
      <c r="J6" s="771"/>
      <c r="K6" s="771"/>
      <c r="L6" s="6"/>
      <c r="M6" s="6"/>
      <c r="N6" s="6"/>
      <c r="O6" s="6"/>
      <c r="P6" s="6"/>
      <c r="Q6" s="6"/>
      <c r="R6" s="6"/>
      <c r="S6" s="6"/>
      <c r="T6" s="6"/>
      <c r="U6" s="6"/>
      <c r="V6" s="6"/>
      <c r="W6" s="6"/>
      <c r="X6" s="6"/>
      <c r="Y6" s="6"/>
      <c r="Z6" s="6"/>
      <c r="AA6" s="6"/>
      <c r="AB6" s="6"/>
      <c r="AC6" s="6"/>
    </row>
    <row r="7" spans="1:29" ht="50.25" customHeight="1" x14ac:dyDescent="0.25">
      <c r="A7" s="432" t="s">
        <v>565</v>
      </c>
      <c r="B7" s="771" t="s">
        <v>836</v>
      </c>
      <c r="C7" s="771"/>
      <c r="D7" s="771"/>
      <c r="E7" s="771"/>
      <c r="F7" s="771"/>
      <c r="G7" s="771"/>
      <c r="H7" s="771"/>
      <c r="I7" s="771"/>
      <c r="J7" s="771"/>
      <c r="K7" s="771"/>
      <c r="L7" s="6"/>
      <c r="M7" s="6"/>
      <c r="N7" s="6"/>
      <c r="O7" s="6"/>
      <c r="P7" s="6"/>
      <c r="Q7" s="6"/>
      <c r="R7" s="6"/>
      <c r="S7" s="6"/>
      <c r="T7" s="6"/>
      <c r="U7" s="6"/>
      <c r="V7" s="6"/>
      <c r="W7" s="6"/>
      <c r="X7" s="6"/>
      <c r="Y7" s="6"/>
      <c r="Z7" s="6"/>
      <c r="AA7" s="6"/>
      <c r="AB7" s="6"/>
      <c r="AC7" s="6"/>
    </row>
    <row r="8" spans="1:29" ht="61.5" customHeight="1" x14ac:dyDescent="0.25">
      <c r="A8" s="432" t="s">
        <v>566</v>
      </c>
      <c r="B8" s="771" t="s">
        <v>840</v>
      </c>
      <c r="C8" s="771"/>
      <c r="D8" s="771"/>
      <c r="E8" s="771"/>
      <c r="F8" s="771"/>
      <c r="G8" s="771"/>
      <c r="H8" s="771"/>
      <c r="I8" s="771"/>
      <c r="J8" s="771"/>
      <c r="K8" s="771"/>
      <c r="L8" s="6"/>
      <c r="M8" s="6"/>
      <c r="N8" s="6"/>
      <c r="O8" s="6"/>
      <c r="P8" s="6"/>
      <c r="Q8" s="6"/>
      <c r="R8" s="6"/>
      <c r="S8" s="6"/>
      <c r="T8" s="6"/>
      <c r="U8" s="6"/>
      <c r="V8" s="6"/>
      <c r="W8" s="6"/>
      <c r="X8" s="6"/>
      <c r="Y8" s="6"/>
      <c r="Z8" s="6"/>
      <c r="AA8" s="6"/>
      <c r="AB8" s="6"/>
      <c r="AC8" s="6"/>
    </row>
    <row r="9" spans="1:29" ht="33.75" customHeight="1" x14ac:dyDescent="0.25">
      <c r="A9" s="432" t="s">
        <v>567</v>
      </c>
      <c r="B9" s="770" t="s">
        <v>834</v>
      </c>
      <c r="C9" s="771"/>
      <c r="D9" s="771"/>
      <c r="E9" s="771"/>
      <c r="F9" s="771"/>
      <c r="G9" s="771"/>
      <c r="H9" s="771"/>
      <c r="I9" s="771"/>
      <c r="J9" s="771"/>
      <c r="K9" s="771"/>
      <c r="L9" s="6"/>
      <c r="M9" s="6"/>
      <c r="N9" s="6"/>
      <c r="O9" s="6"/>
      <c r="P9" s="6"/>
      <c r="Q9" s="6"/>
      <c r="R9" s="6"/>
      <c r="S9" s="6"/>
      <c r="T9" s="6"/>
      <c r="U9" s="6"/>
      <c r="V9" s="6"/>
      <c r="W9" s="6"/>
      <c r="X9" s="6"/>
      <c r="Y9" s="6"/>
      <c r="Z9" s="6"/>
      <c r="AA9" s="6"/>
      <c r="AB9" s="6"/>
      <c r="AC9" s="6"/>
    </row>
    <row r="10" spans="1:29" ht="54.75" customHeight="1" x14ac:dyDescent="0.25">
      <c r="A10" s="432" t="s">
        <v>568</v>
      </c>
      <c r="B10" s="771" t="s">
        <v>837</v>
      </c>
      <c r="C10" s="771"/>
      <c r="D10" s="771"/>
      <c r="E10" s="771"/>
      <c r="F10" s="771"/>
      <c r="G10" s="771"/>
      <c r="H10" s="771"/>
      <c r="I10" s="771"/>
      <c r="J10" s="771"/>
      <c r="K10" s="771"/>
      <c r="L10" s="6"/>
      <c r="M10" s="6"/>
      <c r="N10" s="6"/>
      <c r="O10" s="6"/>
      <c r="P10" s="6"/>
      <c r="Q10" s="6"/>
      <c r="R10" s="6"/>
      <c r="S10" s="6"/>
      <c r="T10" s="6"/>
      <c r="U10" s="6"/>
      <c r="V10" s="6"/>
      <c r="W10" s="6"/>
      <c r="X10" s="6"/>
      <c r="Y10" s="6"/>
      <c r="Z10" s="6"/>
      <c r="AA10" s="6"/>
      <c r="AB10" s="6"/>
      <c r="AC10" s="6"/>
    </row>
    <row r="11" spans="1:29" ht="50.25" customHeight="1" x14ac:dyDescent="0.25">
      <c r="A11" s="432" t="s">
        <v>569</v>
      </c>
      <c r="B11" s="770" t="s">
        <v>838</v>
      </c>
      <c r="C11" s="771"/>
      <c r="D11" s="771"/>
      <c r="E11" s="771"/>
      <c r="F11" s="771"/>
      <c r="G11" s="771"/>
      <c r="H11" s="771"/>
      <c r="I11" s="771"/>
      <c r="J11" s="771"/>
      <c r="K11" s="771"/>
      <c r="L11" s="6"/>
      <c r="M11" s="6"/>
      <c r="N11" s="6"/>
      <c r="O11" s="6"/>
      <c r="P11" s="6"/>
      <c r="Q11" s="6"/>
      <c r="R11" s="6"/>
      <c r="S11" s="6"/>
      <c r="T11" s="6"/>
      <c r="U11" s="6"/>
      <c r="V11" s="6"/>
      <c r="W11" s="6"/>
      <c r="X11" s="6"/>
      <c r="Y11" s="6"/>
      <c r="Z11" s="6"/>
      <c r="AA11" s="6"/>
      <c r="AB11" s="6"/>
      <c r="AC11" s="6"/>
    </row>
    <row r="12" spans="1:29" ht="112.5" customHeight="1" x14ac:dyDescent="0.25">
      <c r="A12" s="432" t="s">
        <v>570</v>
      </c>
      <c r="B12" s="771" t="s">
        <v>839</v>
      </c>
      <c r="C12" s="771"/>
      <c r="D12" s="771"/>
      <c r="E12" s="771"/>
      <c r="F12" s="771"/>
      <c r="G12" s="771"/>
      <c r="H12" s="771"/>
      <c r="I12" s="771"/>
      <c r="J12" s="771"/>
      <c r="K12" s="771"/>
      <c r="L12" s="6"/>
      <c r="M12" s="6"/>
      <c r="N12" s="6"/>
      <c r="O12" s="6"/>
      <c r="P12" s="6"/>
      <c r="Q12" s="6"/>
      <c r="R12" s="6"/>
      <c r="S12" s="6"/>
      <c r="T12" s="6"/>
      <c r="U12" s="6"/>
      <c r="V12" s="6"/>
      <c r="W12" s="6"/>
      <c r="X12" s="6"/>
      <c r="Y12" s="6"/>
      <c r="Z12" s="6"/>
      <c r="AA12" s="6"/>
      <c r="AB12" s="6"/>
      <c r="AC12" s="6"/>
    </row>
    <row r="13" spans="1:29" ht="110.25" customHeight="1" x14ac:dyDescent="0.25">
      <c r="A13" s="771" t="s">
        <v>212</v>
      </c>
      <c r="B13" s="771"/>
      <c r="C13" s="771"/>
      <c r="D13" s="771"/>
      <c r="E13" s="771"/>
      <c r="F13" s="771"/>
      <c r="G13" s="771"/>
      <c r="H13" s="771"/>
      <c r="I13" s="771"/>
      <c r="J13" s="771"/>
      <c r="K13" s="771"/>
      <c r="L13" s="6"/>
      <c r="M13" s="6"/>
      <c r="N13" s="6"/>
      <c r="O13" s="6"/>
      <c r="P13" s="6"/>
      <c r="Q13" s="6"/>
      <c r="R13" s="6"/>
      <c r="S13" s="6"/>
      <c r="T13" s="6"/>
      <c r="U13" s="6"/>
      <c r="V13" s="6"/>
      <c r="W13" s="6"/>
      <c r="X13" s="6"/>
      <c r="Y13" s="6"/>
      <c r="Z13" s="6"/>
      <c r="AA13" s="6"/>
      <c r="AB13" s="6"/>
      <c r="AC13" s="6"/>
    </row>
    <row r="14" spans="1:29" x14ac:dyDescent="0.25">
      <c r="A14" s="432"/>
      <c r="B14" s="770"/>
      <c r="C14" s="771"/>
      <c r="D14" s="771"/>
      <c r="E14" s="771"/>
      <c r="F14" s="771"/>
      <c r="G14" s="771"/>
      <c r="H14" s="771"/>
      <c r="I14" s="771"/>
      <c r="J14" s="771"/>
      <c r="K14" s="433"/>
      <c r="L14" s="6"/>
      <c r="M14" s="6"/>
      <c r="N14" s="6"/>
      <c r="O14" s="6"/>
      <c r="P14" s="6"/>
      <c r="Q14" s="6"/>
      <c r="R14" s="6"/>
      <c r="S14" s="6"/>
      <c r="T14" s="6"/>
      <c r="U14" s="6"/>
      <c r="V14" s="6"/>
      <c r="W14" s="6"/>
      <c r="X14" s="6"/>
      <c r="Y14" s="6"/>
      <c r="Z14" s="6"/>
      <c r="AA14" s="6"/>
      <c r="AB14" s="6"/>
      <c r="AC14" s="6"/>
    </row>
    <row r="15" spans="1:29" x14ac:dyDescent="0.25">
      <c r="A15" s="772" t="s">
        <v>151</v>
      </c>
      <c r="B15" s="772"/>
      <c r="C15" s="772"/>
      <c r="D15" s="772"/>
      <c r="E15" s="772"/>
      <c r="F15" s="772"/>
      <c r="G15" s="772"/>
      <c r="H15" s="772"/>
      <c r="I15" s="772"/>
      <c r="J15" s="772"/>
      <c r="K15" s="772"/>
      <c r="L15" s="6"/>
      <c r="M15" s="6"/>
      <c r="N15" s="6"/>
      <c r="O15" s="6"/>
      <c r="P15" s="6"/>
      <c r="Q15" s="6"/>
      <c r="R15" s="6"/>
      <c r="S15" s="6"/>
      <c r="T15" s="6"/>
      <c r="U15" s="6"/>
      <c r="V15" s="6"/>
      <c r="W15" s="6"/>
      <c r="X15" s="6"/>
      <c r="Y15" s="6"/>
      <c r="Z15" s="6"/>
      <c r="AA15" s="6"/>
      <c r="AB15" s="6"/>
      <c r="AC15" s="6"/>
    </row>
    <row r="16" spans="1:29" ht="30" customHeight="1" x14ac:dyDescent="0.25">
      <c r="A16" s="434" t="s">
        <v>39</v>
      </c>
      <c r="B16" s="434"/>
      <c r="C16" s="79"/>
      <c r="D16" s="435" t="s">
        <v>571</v>
      </c>
      <c r="E16" s="435"/>
      <c r="F16" s="82">
        <v>20</v>
      </c>
      <c r="G16" s="10" t="s">
        <v>152</v>
      </c>
      <c r="H16" s="10"/>
      <c r="I16" s="6"/>
      <c r="J16" s="6"/>
      <c r="K16" s="6"/>
      <c r="L16" s="6"/>
      <c r="M16" s="6"/>
      <c r="N16" s="6"/>
      <c r="O16" s="6"/>
      <c r="P16" s="6"/>
      <c r="Q16" s="6"/>
      <c r="R16" s="6"/>
      <c r="S16" s="6"/>
      <c r="T16" s="6"/>
      <c r="U16" s="6"/>
      <c r="V16" s="6"/>
      <c r="W16" s="6"/>
      <c r="X16" s="6"/>
      <c r="Y16" s="6"/>
      <c r="Z16" s="6"/>
      <c r="AA16" s="6"/>
      <c r="AB16" s="6"/>
      <c r="AC16" s="6"/>
    </row>
    <row r="17" spans="1:29" x14ac:dyDescent="0.25">
      <c r="A17" s="10"/>
      <c r="B17" s="10"/>
      <c r="C17" s="10"/>
      <c r="D17" s="10"/>
      <c r="E17" s="6"/>
      <c r="F17" s="6"/>
      <c r="G17" s="6"/>
      <c r="H17" s="6"/>
      <c r="I17" s="6"/>
      <c r="J17" s="6"/>
      <c r="K17" s="6"/>
      <c r="L17" s="6"/>
      <c r="M17" s="6"/>
      <c r="N17" s="6"/>
      <c r="O17" s="6"/>
      <c r="P17" s="6"/>
      <c r="Q17" s="6"/>
      <c r="R17" s="6"/>
      <c r="S17" s="6"/>
      <c r="T17" s="6"/>
      <c r="U17" s="6"/>
      <c r="V17" s="6"/>
      <c r="W17" s="6"/>
      <c r="X17" s="6"/>
      <c r="Y17" s="6"/>
      <c r="Z17" s="6"/>
      <c r="AA17" s="6"/>
      <c r="AB17" s="6"/>
      <c r="AC17" s="6"/>
    </row>
    <row r="18" spans="1:29" x14ac:dyDescent="0.25">
      <c r="A18" s="10"/>
      <c r="B18" s="430" t="s">
        <v>153</v>
      </c>
      <c r="C18" s="81"/>
      <c r="D18" s="42"/>
      <c r="E18" s="32"/>
      <c r="F18" s="32"/>
      <c r="G18" s="32"/>
      <c r="H18" s="32"/>
      <c r="I18" s="32"/>
      <c r="J18" s="32"/>
      <c r="K18" s="32"/>
      <c r="L18" s="6"/>
      <c r="M18" s="6"/>
      <c r="N18" s="6"/>
      <c r="O18" s="6"/>
      <c r="P18" s="6"/>
      <c r="Q18" s="6"/>
      <c r="R18" s="6"/>
      <c r="S18" s="6"/>
      <c r="T18" s="6"/>
      <c r="U18" s="6"/>
      <c r="V18" s="6"/>
      <c r="W18" s="6"/>
      <c r="X18" s="6"/>
      <c r="Y18" s="6"/>
      <c r="Z18" s="6"/>
      <c r="AA18" s="6"/>
      <c r="AB18" s="6"/>
      <c r="AC18" s="6"/>
    </row>
    <row r="19" spans="1:29" ht="24" customHeight="1" x14ac:dyDescent="0.25">
      <c r="A19" s="6"/>
      <c r="B19" s="430"/>
      <c r="C19" s="10"/>
      <c r="D19" s="10"/>
      <c r="E19" s="6"/>
      <c r="F19" s="6"/>
      <c r="G19" s="6"/>
      <c r="H19" s="6"/>
      <c r="I19" s="6"/>
      <c r="J19" s="6"/>
      <c r="K19" s="6"/>
      <c r="L19" s="6"/>
      <c r="M19" s="6"/>
      <c r="N19" s="6"/>
      <c r="O19" s="6"/>
      <c r="P19" s="6"/>
      <c r="Q19" s="6"/>
      <c r="R19" s="6"/>
      <c r="S19" s="6"/>
      <c r="T19" s="6"/>
      <c r="U19" s="6"/>
      <c r="V19" s="6"/>
      <c r="W19" s="6"/>
      <c r="X19" s="6"/>
      <c r="Y19" s="6"/>
      <c r="Z19" s="6"/>
      <c r="AA19" s="6"/>
      <c r="AB19" s="6"/>
      <c r="AC19" s="6"/>
    </row>
    <row r="20" spans="1:29" ht="30" x14ac:dyDescent="0.25">
      <c r="A20" s="6"/>
      <c r="B20" s="430" t="s">
        <v>154</v>
      </c>
      <c r="C20" s="397"/>
      <c r="D20" s="42"/>
      <c r="E20" s="32"/>
      <c r="F20" s="32"/>
      <c r="G20" s="32"/>
      <c r="H20" s="32"/>
      <c r="I20" s="32"/>
      <c r="J20" s="32"/>
      <c r="K20" s="32"/>
      <c r="L20" s="6"/>
      <c r="M20" s="6"/>
      <c r="N20" s="6"/>
      <c r="O20" s="6"/>
      <c r="P20" s="6"/>
      <c r="Q20" s="6"/>
      <c r="R20" s="6"/>
      <c r="S20" s="6"/>
      <c r="T20" s="6"/>
      <c r="U20" s="6"/>
      <c r="V20" s="6"/>
      <c r="W20" s="6"/>
      <c r="X20" s="6"/>
      <c r="Y20" s="6"/>
      <c r="Z20" s="6"/>
      <c r="AA20" s="6"/>
      <c r="AB20" s="6"/>
      <c r="AC20" s="6"/>
    </row>
    <row r="21" spans="1:29" ht="17.25" customHeight="1" x14ac:dyDescent="0.25">
      <c r="A21" s="6"/>
      <c r="B21" s="430"/>
      <c r="C21" s="10"/>
      <c r="D21" s="10"/>
      <c r="E21" s="6"/>
      <c r="F21" s="6"/>
      <c r="G21" s="6"/>
      <c r="H21" s="6"/>
      <c r="I21" s="6"/>
      <c r="J21" s="6"/>
      <c r="K21" s="6"/>
      <c r="L21" s="6"/>
      <c r="M21" s="6"/>
      <c r="N21" s="6"/>
      <c r="O21" s="6"/>
      <c r="P21" s="6"/>
      <c r="Q21" s="6"/>
      <c r="R21" s="6"/>
      <c r="S21" s="6"/>
      <c r="T21" s="6"/>
      <c r="U21" s="6"/>
      <c r="V21" s="6"/>
      <c r="W21" s="6"/>
      <c r="X21" s="6"/>
      <c r="Y21" s="6"/>
      <c r="Z21" s="6"/>
      <c r="AA21" s="6"/>
      <c r="AB21" s="6"/>
      <c r="AC21" s="6"/>
    </row>
    <row r="22" spans="1:29" x14ac:dyDescent="0.25">
      <c r="A22" s="6"/>
      <c r="B22" s="430" t="s">
        <v>155</v>
      </c>
      <c r="C22" s="397"/>
      <c r="D22" s="42"/>
      <c r="E22" s="32"/>
      <c r="F22" s="32"/>
      <c r="G22" s="32"/>
      <c r="H22" s="32"/>
      <c r="I22" s="32"/>
      <c r="J22" s="32"/>
      <c r="K22" s="32"/>
      <c r="L22" s="6"/>
      <c r="M22" s="6"/>
      <c r="N22" s="6"/>
      <c r="O22" s="6"/>
      <c r="P22" s="6"/>
      <c r="Q22" s="6"/>
      <c r="R22" s="6"/>
      <c r="S22" s="6"/>
      <c r="T22" s="6"/>
      <c r="U22" s="6"/>
      <c r="V22" s="6"/>
      <c r="W22" s="6"/>
      <c r="X22" s="6"/>
      <c r="Y22" s="6"/>
      <c r="Z22" s="6"/>
      <c r="AA22" s="6"/>
      <c r="AB22" s="6"/>
      <c r="AC22" s="6"/>
    </row>
    <row r="23" spans="1:29" ht="17.2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1:29"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row>
    <row r="26" spans="1:29"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29"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row>
    <row r="28" spans="1:29"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1:29"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1:29"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1:29"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1:29"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9"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1:29"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29"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29"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spans="1:29"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x14ac:dyDescent="0.25">
      <c r="A56" s="6"/>
      <c r="B56" s="6"/>
      <c r="C56" s="6"/>
      <c r="D56" s="6"/>
      <c r="E56" s="6"/>
      <c r="F56" s="6"/>
      <c r="G56" s="6"/>
      <c r="H56" s="6"/>
      <c r="I56" s="6"/>
      <c r="J56" s="6"/>
      <c r="K56" s="6"/>
      <c r="L56" s="6"/>
      <c r="M56" s="6"/>
      <c r="N56" s="6"/>
      <c r="O56" s="6"/>
      <c r="P56" s="6"/>
      <c r="Q56" s="6"/>
      <c r="R56" s="6"/>
      <c r="S56" s="6"/>
      <c r="T56" s="6"/>
      <c r="U56" s="6"/>
      <c r="V56" s="6"/>
      <c r="W56" s="6"/>
    </row>
    <row r="57" spans="1:29" x14ac:dyDescent="0.25">
      <c r="A57" s="6"/>
      <c r="B57" s="6"/>
      <c r="C57" s="6"/>
      <c r="D57" s="6"/>
      <c r="E57" s="6"/>
      <c r="F57" s="6"/>
      <c r="G57" s="6"/>
      <c r="H57" s="6"/>
      <c r="I57" s="6"/>
      <c r="J57" s="6"/>
      <c r="K57" s="6"/>
      <c r="L57" s="6"/>
      <c r="M57" s="6"/>
      <c r="N57" s="6"/>
      <c r="O57" s="6"/>
      <c r="P57" s="6"/>
      <c r="Q57" s="6"/>
      <c r="R57" s="6"/>
      <c r="S57" s="6"/>
      <c r="T57" s="6"/>
      <c r="U57" s="6"/>
      <c r="V57" s="6"/>
      <c r="W57" s="6"/>
    </row>
    <row r="58" spans="1:29" x14ac:dyDescent="0.25">
      <c r="A58" s="6"/>
      <c r="B58" s="6"/>
      <c r="C58" s="6"/>
      <c r="D58" s="6"/>
      <c r="E58" s="6"/>
      <c r="F58" s="6"/>
      <c r="G58" s="6"/>
      <c r="H58" s="6"/>
      <c r="I58" s="6"/>
      <c r="J58" s="6"/>
      <c r="K58" s="6"/>
    </row>
    <row r="59" spans="1:29" x14ac:dyDescent="0.25">
      <c r="A59" s="6"/>
      <c r="B59" s="6"/>
      <c r="C59" s="6"/>
      <c r="D59" s="6"/>
      <c r="E59" s="6"/>
      <c r="F59" s="6"/>
      <c r="G59" s="6"/>
      <c r="H59" s="6"/>
      <c r="I59" s="6"/>
      <c r="J59" s="6"/>
      <c r="K59" s="6"/>
    </row>
    <row r="60" spans="1:29" x14ac:dyDescent="0.25">
      <c r="A60" s="6"/>
      <c r="B60" s="6"/>
      <c r="C60" s="6"/>
      <c r="D60" s="6"/>
      <c r="E60" s="6"/>
      <c r="F60" s="6"/>
      <c r="G60" s="6"/>
      <c r="H60" s="6"/>
      <c r="I60" s="6"/>
      <c r="J60" s="6"/>
      <c r="K60" s="6"/>
    </row>
  </sheetData>
  <sheetProtection algorithmName="SHA-512" hashValue="gaGYTcM5z9pRQUOmFdhN0/5+BB/1j0e773DVbdY38AlzwRDfN40gz7DUdiPKogEX9pOSREZT2Q/QtxaLyVBa7w==" saltValue="VLE1coHGE2ahFTLAVcSaGQ==" spinCount="100000" sheet="1" objects="1" scenarios="1"/>
  <mergeCells count="12">
    <mergeCell ref="B12:K12"/>
    <mergeCell ref="B14:J14"/>
    <mergeCell ref="A1:XFD1"/>
    <mergeCell ref="A15:K15"/>
    <mergeCell ref="A13:K13"/>
    <mergeCell ref="B5:K5"/>
    <mergeCell ref="B6:K6"/>
    <mergeCell ref="B7:K7"/>
    <mergeCell ref="B8:K8"/>
    <mergeCell ref="B9:K9"/>
    <mergeCell ref="B11:K11"/>
    <mergeCell ref="B10:K10"/>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45966"/>
    <pageSetUpPr fitToPage="1"/>
  </sheetPr>
  <dimension ref="A1:AR184"/>
  <sheetViews>
    <sheetView showGridLines="0" showRowColHeaders="0" tabSelected="1" zoomScaleNormal="100" workbookViewId="0">
      <pane ySplit="2" topLeftCell="A3" activePane="bottomLeft" state="frozen"/>
      <selection activeCell="AG18" sqref="AG18"/>
      <selection pane="bottomLeft"/>
    </sheetView>
  </sheetViews>
  <sheetFormatPr defaultColWidth="9.140625" defaultRowHeight="15" x14ac:dyDescent="0.25"/>
  <cols>
    <col min="1" max="1" width="5.85546875" style="59" customWidth="1"/>
    <col min="2" max="2" width="8.28515625" style="54" customWidth="1"/>
    <col min="3" max="3" width="9.28515625" style="54" customWidth="1"/>
    <col min="4" max="4" width="2.42578125" style="54" customWidth="1"/>
    <col min="5" max="5" width="5.5703125" style="54" customWidth="1"/>
    <col min="6" max="6" width="12" style="54" customWidth="1"/>
    <col min="7" max="7" width="16.85546875" style="54" customWidth="1"/>
    <col min="8" max="8" width="24.42578125" style="54" customWidth="1"/>
    <col min="9" max="9" width="2.7109375" style="54" customWidth="1"/>
    <col min="10" max="10" width="5.7109375" style="54" customWidth="1"/>
    <col min="11" max="11" width="2.42578125" style="54" customWidth="1"/>
    <col min="12" max="12" width="9.42578125" style="54" customWidth="1"/>
    <col min="13" max="13" width="2.7109375" style="54" customWidth="1"/>
    <col min="14" max="14" width="7.140625" style="54" customWidth="1"/>
    <col min="15" max="16" width="2.85546875" style="54" customWidth="1"/>
    <col min="17" max="17" width="2.42578125" style="54" customWidth="1"/>
    <col min="18" max="18" width="4.7109375" style="54" customWidth="1"/>
    <col min="19" max="19" width="2.140625" style="54" customWidth="1"/>
    <col min="20" max="20" width="7.140625" style="54" customWidth="1"/>
    <col min="21" max="21" width="9.140625" style="77" customWidth="1"/>
    <col min="22" max="22" width="2.7109375" style="77" hidden="1" customWidth="1"/>
    <col min="23" max="23" width="27.5703125" style="122" hidden="1" customWidth="1"/>
    <col min="24" max="24" width="17.42578125" style="53" hidden="1" customWidth="1"/>
    <col min="25" max="25" width="20.85546875" style="53" hidden="1" customWidth="1"/>
    <col min="26" max="26" width="9.140625" style="59" hidden="1" customWidth="1"/>
    <col min="27" max="27" width="26.28515625" style="59" hidden="1" customWidth="1"/>
    <col min="28" max="28" width="9.140625" style="59" hidden="1" customWidth="1"/>
    <col min="29" max="29" width="23.140625" style="59" hidden="1" customWidth="1"/>
    <col min="30" max="32" width="9.140625" style="59" hidden="1" customWidth="1"/>
    <col min="33" max="34" width="9.140625" style="59" customWidth="1"/>
    <col min="35" max="16384" width="9.140625" style="59"/>
  </cols>
  <sheetData>
    <row r="1" spans="1:29" s="163" customFormat="1" ht="24.95" customHeight="1" x14ac:dyDescent="0.25">
      <c r="A1" s="163" t="s">
        <v>291</v>
      </c>
    </row>
    <row r="2" spans="1:29" s="57" customFormat="1" ht="63" customHeight="1" x14ac:dyDescent="0.2">
      <c r="C2" s="741" t="s">
        <v>841</v>
      </c>
      <c r="D2" s="741"/>
      <c r="E2" s="741"/>
      <c r="F2" s="741"/>
      <c r="G2" s="741"/>
      <c r="H2" s="741"/>
      <c r="I2" s="741"/>
      <c r="J2" s="741"/>
      <c r="K2" s="741"/>
      <c r="L2" s="741"/>
      <c r="M2" s="741"/>
      <c r="N2" s="741"/>
      <c r="O2" s="741"/>
      <c r="P2" s="741"/>
      <c r="Q2" s="741"/>
      <c r="R2" s="741"/>
      <c r="S2" s="741"/>
      <c r="T2" s="737"/>
      <c r="U2" s="737"/>
      <c r="V2" s="737"/>
      <c r="W2" s="737"/>
      <c r="X2" s="737"/>
      <c r="Y2" s="737"/>
      <c r="Z2" s="737"/>
      <c r="AA2" s="737"/>
      <c r="AB2" s="737"/>
      <c r="AC2" s="737"/>
    </row>
    <row r="3" spans="1:29" s="57" customFormat="1" ht="16.5" customHeight="1" x14ac:dyDescent="0.2">
      <c r="B3" s="39"/>
      <c r="C3" s="45" t="s">
        <v>626</v>
      </c>
      <c r="D3" s="45"/>
      <c r="E3" s="45"/>
      <c r="F3" s="45"/>
      <c r="G3" s="45" t="s">
        <v>793</v>
      </c>
      <c r="H3" s="742"/>
      <c r="I3" s="742"/>
      <c r="J3" s="742"/>
      <c r="K3" s="742"/>
      <c r="L3" s="742"/>
      <c r="M3" s="742"/>
      <c r="N3" s="742"/>
      <c r="O3" s="742"/>
      <c r="P3" s="742"/>
      <c r="Q3" s="742"/>
      <c r="R3" s="742"/>
      <c r="S3" s="742"/>
      <c r="T3" s="742"/>
      <c r="U3" s="742"/>
      <c r="V3" s="742"/>
      <c r="W3" s="742"/>
      <c r="X3" s="742"/>
    </row>
    <row r="4" spans="1:29" s="156" customFormat="1" ht="9" customHeight="1" x14ac:dyDescent="0.25">
      <c r="B4" s="39"/>
      <c r="C4" s="39"/>
      <c r="D4" s="39"/>
      <c r="E4" s="39"/>
      <c r="F4" s="39"/>
      <c r="G4" s="39"/>
      <c r="H4" s="57"/>
      <c r="I4" s="57"/>
      <c r="J4" s="57"/>
      <c r="K4" s="57"/>
      <c r="L4" s="57"/>
      <c r="M4" s="57"/>
      <c r="N4" s="57"/>
      <c r="O4" s="57"/>
      <c r="P4" s="57"/>
      <c r="Q4" s="57"/>
      <c r="T4" s="57"/>
      <c r="U4" s="57"/>
      <c r="V4" s="57"/>
      <c r="W4" s="440" t="s">
        <v>672</v>
      </c>
      <c r="X4" s="248" t="s">
        <v>7</v>
      </c>
      <c r="Y4"/>
    </row>
    <row r="5" spans="1:29" s="156" customFormat="1" ht="15" customHeight="1" x14ac:dyDescent="0.25">
      <c r="B5" s="55" t="s">
        <v>236</v>
      </c>
      <c r="C5" s="111" t="s">
        <v>0</v>
      </c>
      <c r="D5" s="57"/>
      <c r="E5" s="57"/>
      <c r="F5" s="57"/>
      <c r="G5" s="605"/>
      <c r="H5" s="543"/>
      <c r="I5" s="543"/>
      <c r="J5" s="543"/>
      <c r="K5" s="543"/>
      <c r="L5" s="543"/>
      <c r="M5" s="543"/>
      <c r="N5" s="543"/>
      <c r="O5" s="543"/>
      <c r="P5" s="544"/>
      <c r="Q5" s="134"/>
      <c r="S5" s="57"/>
      <c r="T5" s="57"/>
      <c r="U5" s="57"/>
      <c r="V5" s="57"/>
      <c r="W5" s="440" t="s">
        <v>672</v>
      </c>
      <c r="X5" s="248" t="s">
        <v>616</v>
      </c>
      <c r="Y5"/>
    </row>
    <row r="6" spans="1:29" s="156" customFormat="1" ht="15" customHeight="1" x14ac:dyDescent="0.25">
      <c r="B6" s="57"/>
      <c r="C6" s="111"/>
      <c r="D6" s="57"/>
      <c r="E6" s="57"/>
      <c r="F6" s="57"/>
      <c r="G6" s="57"/>
      <c r="H6" s="57"/>
      <c r="I6" s="57"/>
      <c r="J6" s="57"/>
      <c r="K6" s="57"/>
      <c r="L6" s="57"/>
      <c r="M6" s="57"/>
      <c r="N6" s="57"/>
      <c r="O6" s="57"/>
      <c r="P6" s="57"/>
      <c r="Q6" s="57"/>
      <c r="R6" s="57"/>
      <c r="S6" s="57"/>
      <c r="T6" s="57"/>
      <c r="U6" s="57"/>
      <c r="V6" s="57"/>
      <c r="X6"/>
      <c r="Y6"/>
    </row>
    <row r="7" spans="1:29" s="156" customFormat="1" ht="15" customHeight="1" x14ac:dyDescent="0.25">
      <c r="B7" s="57"/>
      <c r="C7" s="111" t="s">
        <v>1</v>
      </c>
      <c r="D7" s="57"/>
      <c r="E7" s="57"/>
      <c r="F7" s="57"/>
      <c r="G7" s="605"/>
      <c r="H7" s="545"/>
      <c r="I7" s="545"/>
      <c r="J7" s="545"/>
      <c r="K7" s="545"/>
      <c r="L7" s="545"/>
      <c r="M7" s="545"/>
      <c r="N7" s="545"/>
      <c r="O7" s="545"/>
      <c r="P7" s="546"/>
      <c r="Q7" s="134"/>
      <c r="R7" s="57"/>
      <c r="S7" s="57"/>
      <c r="T7" s="57"/>
      <c r="U7" s="57"/>
      <c r="V7" s="57"/>
      <c r="X7"/>
      <c r="Y7"/>
    </row>
    <row r="8" spans="1:29" s="156" customFormat="1" ht="15" customHeight="1" x14ac:dyDescent="0.25">
      <c r="B8" s="57"/>
      <c r="C8" s="111"/>
      <c r="D8" s="57"/>
      <c r="E8" s="57"/>
      <c r="F8" s="57"/>
      <c r="G8" s="57"/>
      <c r="H8"/>
      <c r="I8" s="57"/>
      <c r="J8" s="57"/>
      <c r="K8" s="57"/>
      <c r="L8" s="57"/>
      <c r="M8" s="57"/>
      <c r="N8"/>
      <c r="O8" s="57"/>
      <c r="P8" s="57"/>
      <c r="Q8" s="57"/>
      <c r="R8" s="57"/>
      <c r="S8" s="57"/>
      <c r="T8" s="57"/>
      <c r="U8" s="57"/>
      <c r="V8" s="57"/>
      <c r="W8" s="440" t="s">
        <v>672</v>
      </c>
      <c r="X8" s="248" t="s">
        <v>314</v>
      </c>
    </row>
    <row r="9" spans="1:29" s="156" customFormat="1" ht="15" customHeight="1" x14ac:dyDescent="0.25">
      <c r="B9" s="57"/>
      <c r="C9" s="111" t="s">
        <v>2</v>
      </c>
      <c r="D9" s="57"/>
      <c r="E9" s="57"/>
      <c r="F9" s="57"/>
      <c r="G9" s="606"/>
      <c r="H9"/>
      <c r="I9" s="522"/>
      <c r="J9" s="587" t="s">
        <v>3</v>
      </c>
      <c r="K9" s="132"/>
      <c r="L9" s="607"/>
      <c r="M9" s="158" t="s">
        <v>341</v>
      </c>
      <c r="N9"/>
      <c r="O9"/>
      <c r="P9"/>
      <c r="Q9"/>
      <c r="R9"/>
      <c r="S9"/>
      <c r="V9" s="123"/>
      <c r="W9" s="440" t="s">
        <v>672</v>
      </c>
      <c r="X9" s="248"/>
      <c r="Y9" s="57"/>
    </row>
    <row r="10" spans="1:29" s="156" customFormat="1" ht="15" customHeight="1" x14ac:dyDescent="0.25">
      <c r="B10" s="57"/>
      <c r="C10" s="111"/>
      <c r="D10" s="57"/>
      <c r="E10" s="57"/>
      <c r="F10" s="57"/>
      <c r="G10"/>
      <c r="H10"/>
      <c r="I10" s="523"/>
      <c r="J10"/>
      <c r="K10"/>
      <c r="L10"/>
      <c r="M10"/>
      <c r="N10"/>
      <c r="O10"/>
      <c r="P10"/>
      <c r="Q10"/>
      <c r="R10"/>
      <c r="S10" s="531"/>
      <c r="T10" s="531"/>
      <c r="U10" s="531"/>
      <c r="V10" s="531"/>
      <c r="W10" s="531"/>
      <c r="X10" s="56"/>
      <c r="Y10" s="56"/>
    </row>
    <row r="11" spans="1:29" s="156" customFormat="1" ht="15" customHeight="1" x14ac:dyDescent="0.25">
      <c r="B11" s="57"/>
      <c r="C11" s="111" t="s">
        <v>560</v>
      </c>
      <c r="D11" s="57"/>
      <c r="E11" s="57"/>
      <c r="F11" s="57"/>
      <c r="G11" s="606"/>
      <c r="H11"/>
      <c r="I11" s="522"/>
      <c r="J11" s="132" t="s">
        <v>578</v>
      </c>
      <c r="K11" s="132"/>
      <c r="L11" s="608"/>
      <c r="M11" s="158" t="s">
        <v>341</v>
      </c>
      <c r="N11"/>
      <c r="O11"/>
      <c r="P11"/>
      <c r="Q11"/>
      <c r="R11"/>
      <c r="S11"/>
      <c r="T11"/>
      <c r="U11"/>
      <c r="V11"/>
      <c r="W11"/>
      <c r="X11" s="57"/>
      <c r="Y11" s="57"/>
    </row>
    <row r="12" spans="1:29" s="156" customFormat="1" ht="15" customHeight="1" x14ac:dyDescent="0.25">
      <c r="B12" s="57"/>
      <c r="C12" s="111"/>
      <c r="D12" s="57"/>
      <c r="E12" s="57"/>
      <c r="F12" s="57"/>
      <c r="G12" s="57"/>
      <c r="H12" s="57"/>
      <c r="I12" s="57"/>
      <c r="J12" s="57"/>
      <c r="K12" s="57"/>
      <c r="L12" s="57"/>
      <c r="M12"/>
      <c r="N12"/>
      <c r="O12"/>
      <c r="P12"/>
      <c r="Q12"/>
      <c r="R12"/>
      <c r="S12"/>
      <c r="T12"/>
      <c r="U12"/>
      <c r="V12"/>
      <c r="W12"/>
      <c r="X12"/>
      <c r="Y12"/>
    </row>
    <row r="13" spans="1:29" s="156" customFormat="1" ht="15" customHeight="1" x14ac:dyDescent="0.25">
      <c r="B13" s="57"/>
      <c r="C13" s="111" t="s">
        <v>5</v>
      </c>
      <c r="D13" s="57"/>
      <c r="E13" s="57"/>
      <c r="F13" s="57"/>
      <c r="G13" s="606" t="str">
        <f>IF(ISBLANK(X13),"",X13)</f>
        <v/>
      </c>
      <c r="H13" s="57"/>
      <c r="I13" s="57"/>
      <c r="J13" s="165" t="s">
        <v>321</v>
      </c>
      <c r="K13" s="57"/>
      <c r="L13" s="57"/>
      <c r="M13"/>
      <c r="N13"/>
      <c r="O13"/>
      <c r="P13"/>
      <c r="Q13"/>
      <c r="R13"/>
      <c r="S13"/>
      <c r="T13"/>
      <c r="U13"/>
      <c r="V13"/>
      <c r="W13" s="436" t="s">
        <v>758</v>
      </c>
      <c r="X13" s="221"/>
      <c r="Y13"/>
    </row>
    <row r="14" spans="1:29" s="156" customFormat="1" ht="15" customHeight="1" x14ac:dyDescent="0.25">
      <c r="B14" s="57"/>
      <c r="C14" s="111"/>
      <c r="D14" s="57"/>
      <c r="E14" s="57"/>
      <c r="F14" s="57"/>
      <c r="G14" s="57"/>
      <c r="H14" s="57"/>
      <c r="I14" s="57"/>
      <c r="J14" s="57"/>
      <c r="K14"/>
      <c r="L14" s="57"/>
      <c r="M14"/>
      <c r="N14" s="6"/>
      <c r="O14"/>
      <c r="P14"/>
      <c r="Q14"/>
      <c r="R14"/>
      <c r="S14"/>
      <c r="T14"/>
      <c r="U14"/>
      <c r="V14" s="289"/>
    </row>
    <row r="15" spans="1:29" s="156" customFormat="1" ht="15" customHeight="1" x14ac:dyDescent="0.25">
      <c r="B15" s="57"/>
      <c r="C15" s="111" t="s">
        <v>324</v>
      </c>
      <c r="D15" s="57"/>
      <c r="E15" s="57"/>
      <c r="F15" s="57"/>
      <c r="G15" s="605"/>
      <c r="H15" s="541"/>
      <c r="I15" s="541"/>
      <c r="J15" s="541"/>
      <c r="K15" s="541"/>
      <c r="L15" s="541"/>
      <c r="M15" s="541"/>
      <c r="N15" s="541"/>
      <c r="O15" s="541"/>
      <c r="P15" s="542"/>
      <c r="Q15" s="134"/>
      <c r="R15"/>
      <c r="S15"/>
      <c r="T15"/>
      <c r="U15"/>
      <c r="V15" s="57"/>
    </row>
    <row r="16" spans="1:29" s="156" customFormat="1" ht="15" customHeight="1" x14ac:dyDescent="0.2">
      <c r="B16" s="57"/>
      <c r="C16" s="111"/>
      <c r="D16" s="57"/>
      <c r="E16" s="57"/>
      <c r="F16" s="57"/>
      <c r="G16" s="57"/>
      <c r="H16" s="57"/>
      <c r="I16" s="57"/>
      <c r="J16" s="57"/>
      <c r="K16" s="57"/>
      <c r="L16" s="57"/>
      <c r="M16" s="57"/>
      <c r="N16" s="57"/>
      <c r="O16" s="57"/>
      <c r="P16" s="57"/>
      <c r="Q16" s="57"/>
      <c r="R16" s="57"/>
      <c r="S16" s="57"/>
      <c r="T16" s="57"/>
      <c r="U16" s="57"/>
      <c r="V16" s="57"/>
    </row>
    <row r="17" spans="2:24" s="156" customFormat="1" ht="15" customHeight="1" x14ac:dyDescent="0.2">
      <c r="B17" s="123" t="s">
        <v>237</v>
      </c>
      <c r="C17" s="111" t="s">
        <v>317</v>
      </c>
      <c r="D17" s="56"/>
      <c r="E17" s="56"/>
      <c r="F17" s="57"/>
      <c r="G17" s="57"/>
      <c r="H17" s="57"/>
      <c r="I17" s="57"/>
      <c r="J17" s="57"/>
      <c r="K17" s="57"/>
      <c r="L17" s="57"/>
      <c r="M17" s="57"/>
      <c r="N17" s="57"/>
      <c r="O17" s="57"/>
      <c r="P17" s="57"/>
      <c r="Q17" s="57"/>
      <c r="R17" s="57"/>
      <c r="S17" s="57"/>
      <c r="T17" s="57"/>
      <c r="U17" s="57"/>
      <c r="V17" s="57"/>
    </row>
    <row r="18" spans="2:24" s="156" customFormat="1" ht="7.5" customHeight="1" x14ac:dyDescent="0.2">
      <c r="B18" s="57"/>
      <c r="C18" s="60"/>
      <c r="D18" s="60"/>
      <c r="E18" s="60"/>
      <c r="F18" s="57"/>
      <c r="G18" s="57"/>
      <c r="H18" s="57"/>
      <c r="I18" s="57"/>
      <c r="J18" s="57"/>
      <c r="K18" s="57"/>
      <c r="L18" s="57"/>
      <c r="M18" s="57"/>
      <c r="O18" s="57"/>
      <c r="P18" s="57"/>
      <c r="Q18" s="57"/>
      <c r="R18" s="57"/>
      <c r="S18" s="57"/>
      <c r="T18" s="57"/>
      <c r="U18" s="57"/>
      <c r="V18" s="57"/>
    </row>
    <row r="19" spans="2:24" s="57" customFormat="1" ht="15" customHeight="1" x14ac:dyDescent="0.2">
      <c r="C19" s="57" t="s">
        <v>368</v>
      </c>
      <c r="D19" s="56"/>
      <c r="E19" s="56"/>
      <c r="F19" s="56"/>
      <c r="G19" s="56"/>
      <c r="J19" s="57" t="s">
        <v>367</v>
      </c>
      <c r="K19" s="56"/>
      <c r="L19" s="56"/>
      <c r="M19" s="56"/>
    </row>
    <row r="20" spans="2:24" s="57" customFormat="1" ht="15" customHeight="1" x14ac:dyDescent="0.25">
      <c r="C20" s="563" t="str">
        <f>IF(X20="Construction and Perm ","X","")</f>
        <v/>
      </c>
      <c r="D20" s="158" t="s">
        <v>341</v>
      </c>
      <c r="E20" s="57" t="s">
        <v>323</v>
      </c>
      <c r="J20" s="563" t="str">
        <f>IF(X20="Existing - Refiance ","X","")</f>
        <v/>
      </c>
      <c r="K20" s="158" t="s">
        <v>341</v>
      </c>
      <c r="L20" s="57" t="s">
        <v>8</v>
      </c>
      <c r="W20" s="438" t="s">
        <v>678</v>
      </c>
      <c r="X20" s="247"/>
    </row>
    <row r="21" spans="2:24" s="57" customFormat="1" ht="15" customHeight="1" x14ac:dyDescent="0.2">
      <c r="C21" s="563" t="str">
        <f>IF(X20="New Construction - Perm only ","X","")</f>
        <v/>
      </c>
      <c r="D21" s="158" t="s">
        <v>341</v>
      </c>
      <c r="E21" s="57" t="s">
        <v>322</v>
      </c>
      <c r="J21" s="563" t="str">
        <f>IF(X20="Existing - Acq/ Rehab ","X","")</f>
        <v/>
      </c>
      <c r="K21" s="158" t="s">
        <v>341</v>
      </c>
      <c r="L21" s="57" t="s">
        <v>639</v>
      </c>
      <c r="R21" s="563"/>
      <c r="S21" s="57" t="s">
        <v>89</v>
      </c>
    </row>
    <row r="22" spans="2:24" s="57" customFormat="1" ht="15" customHeight="1" x14ac:dyDescent="0.2">
      <c r="C22" s="58"/>
      <c r="D22" s="58"/>
      <c r="J22" s="563" t="str">
        <f>IF(X20="Existing - Perm only ","X","")</f>
        <v/>
      </c>
      <c r="K22" s="158" t="s">
        <v>341</v>
      </c>
      <c r="L22" s="57" t="s">
        <v>322</v>
      </c>
      <c r="X22" s="57" t="s">
        <v>39</v>
      </c>
    </row>
    <row r="23" spans="2:24" s="57" customFormat="1" ht="15" customHeight="1" x14ac:dyDescent="0.2"/>
    <row r="24" spans="2:24" s="57" customFormat="1" ht="15" customHeight="1" x14ac:dyDescent="0.2">
      <c r="B24" s="55" t="s">
        <v>238</v>
      </c>
      <c r="C24" s="57" t="s">
        <v>325</v>
      </c>
      <c r="D24" s="56"/>
      <c r="E24" s="56"/>
      <c r="F24" s="56"/>
    </row>
    <row r="25" spans="2:24" s="57" customFormat="1" ht="15" customHeight="1" x14ac:dyDescent="0.2">
      <c r="B25" s="55"/>
      <c r="C25" s="56"/>
      <c r="D25" s="56"/>
      <c r="E25" s="56"/>
      <c r="F25" s="56"/>
    </row>
    <row r="26" spans="2:24" s="57" customFormat="1" ht="15" customHeight="1" x14ac:dyDescent="0.2">
      <c r="C26" s="668"/>
      <c r="D26" s="159"/>
      <c r="E26" s="57" t="s">
        <v>20</v>
      </c>
    </row>
    <row r="27" spans="2:24" s="57" customFormat="1" ht="15" customHeight="1" x14ac:dyDescent="0.2">
      <c r="C27" s="669"/>
      <c r="D27" s="58"/>
      <c r="E27" s="57" t="s">
        <v>369</v>
      </c>
    </row>
    <row r="28" spans="2:24" s="57" customFormat="1" ht="15" customHeight="1" x14ac:dyDescent="0.2">
      <c r="C28" s="668"/>
      <c r="D28" s="159"/>
      <c r="E28" s="124" t="s">
        <v>638</v>
      </c>
    </row>
    <row r="29" spans="2:24" s="57" customFormat="1" ht="15" customHeight="1" x14ac:dyDescent="0.2">
      <c r="C29" s="669"/>
      <c r="D29" s="58"/>
      <c r="E29" s="124" t="s">
        <v>370</v>
      </c>
    </row>
    <row r="30" spans="2:24" s="57" customFormat="1" ht="15" customHeight="1" x14ac:dyDescent="0.2">
      <c r="C30" s="669"/>
      <c r="D30" s="58"/>
      <c r="E30" s="585" t="s">
        <v>636</v>
      </c>
    </row>
    <row r="31" spans="2:24" s="57" customFormat="1" ht="15" customHeight="1" x14ac:dyDescent="0.2">
      <c r="C31" s="668"/>
      <c r="D31" s="58"/>
      <c r="E31" s="585" t="s">
        <v>637</v>
      </c>
    </row>
    <row r="32" spans="2:24" s="57" customFormat="1" ht="15" customHeight="1" x14ac:dyDescent="0.2">
      <c r="C32" s="124"/>
      <c r="D32" s="58"/>
      <c r="E32" s="124"/>
    </row>
    <row r="33" spans="1:25" s="57" customFormat="1" ht="9" customHeight="1" x14ac:dyDescent="0.2">
      <c r="B33" s="532"/>
    </row>
    <row r="34" spans="1:25" s="156" customFormat="1" ht="15" customHeight="1" x14ac:dyDescent="0.25">
      <c r="B34" s="123" t="s">
        <v>239</v>
      </c>
      <c r="C34" s="131" t="s">
        <v>318</v>
      </c>
      <c r="D34" s="288"/>
      <c r="E34" s="288"/>
      <c r="F34" s="57"/>
      <c r="G34" s="57"/>
      <c r="H34" s="709"/>
      <c r="I34" s="541"/>
      <c r="J34" s="542"/>
      <c r="K34" s="57"/>
      <c r="L34" s="57"/>
      <c r="M34" s="56"/>
      <c r="N34" s="57"/>
      <c r="O34" s="57"/>
      <c r="P34" s="57"/>
      <c r="Q34" s="57"/>
      <c r="R34" s="57"/>
      <c r="S34" s="57"/>
      <c r="T34" s="57"/>
      <c r="U34" s="57"/>
      <c r="V34" s="57"/>
      <c r="W34" s="57"/>
      <c r="X34" s="57"/>
      <c r="Y34" s="57"/>
    </row>
    <row r="35" spans="1:25" s="156" customFormat="1" ht="15" customHeight="1" x14ac:dyDescent="0.2">
      <c r="B35" s="57"/>
      <c r="C35" s="57"/>
      <c r="D35" s="57"/>
      <c r="E35" s="57"/>
      <c r="F35" s="56"/>
      <c r="G35" s="57"/>
      <c r="H35" s="57"/>
      <c r="I35" s="57"/>
      <c r="J35" s="57"/>
      <c r="K35" s="57"/>
      <c r="L35" s="57"/>
      <c r="M35" s="57"/>
      <c r="N35" s="57"/>
      <c r="O35" s="57"/>
      <c r="P35" s="57"/>
      <c r="Q35" s="57"/>
      <c r="R35" s="57"/>
      <c r="S35" s="57"/>
      <c r="T35" s="57"/>
      <c r="U35" s="57"/>
      <c r="V35" s="57"/>
      <c r="Y35" s="57"/>
    </row>
    <row r="36" spans="1:25" s="156" customFormat="1" ht="15" customHeight="1" x14ac:dyDescent="0.25">
      <c r="B36" s="123" t="s">
        <v>240</v>
      </c>
      <c r="C36" s="124" t="s">
        <v>10</v>
      </c>
      <c r="D36" s="286"/>
      <c r="E36" s="286"/>
      <c r="F36" s="56"/>
      <c r="G36" s="57"/>
      <c r="H36" s="674">
        <f>LoanTermMos/12</f>
        <v>0</v>
      </c>
      <c r="I36" s="541"/>
      <c r="J36" s="542"/>
      <c r="K36" s="134"/>
      <c r="L36" s="56"/>
      <c r="M36" s="56"/>
      <c r="N36" s="57"/>
      <c r="O36" s="57"/>
      <c r="P36" s="57"/>
      <c r="Q36" s="57"/>
      <c r="S36" s="57"/>
      <c r="T36" s="57"/>
      <c r="U36" s="57"/>
      <c r="V36" s="57"/>
      <c r="W36" s="438" t="s">
        <v>692</v>
      </c>
      <c r="X36" s="248"/>
      <c r="Y36" s="57"/>
    </row>
    <row r="37" spans="1:25" s="156" customFormat="1" ht="15" customHeight="1" x14ac:dyDescent="0.25">
      <c r="B37" s="57"/>
      <c r="C37" s="57"/>
      <c r="D37" s="57"/>
      <c r="E37" s="57"/>
      <c r="F37" s="57"/>
      <c r="G37" s="57"/>
      <c r="H37" s="57"/>
      <c r="I37" s="57"/>
      <c r="J37" s="57"/>
      <c r="K37" s="57"/>
      <c r="L37" s="57"/>
      <c r="M37" s="57"/>
      <c r="N37" s="57"/>
      <c r="O37" s="57"/>
      <c r="P37" s="57"/>
      <c r="Q37" s="57"/>
      <c r="R37" s="57"/>
      <c r="S37" s="57"/>
      <c r="T37" s="57"/>
      <c r="U37" s="57"/>
      <c r="V37" s="57"/>
      <c r="W37" s="438" t="s">
        <v>693</v>
      </c>
      <c r="X37" s="221" t="str">
        <f>IF(LoanTermRequestedYears*12=0, "",LoanTermRequestedYears*12)</f>
        <v/>
      </c>
    </row>
    <row r="38" spans="1:25" s="738" customFormat="1" ht="24.95" customHeight="1" x14ac:dyDescent="0.25">
      <c r="A38" s="738" t="s">
        <v>292</v>
      </c>
    </row>
    <row r="39" spans="1:25" s="155" customFormat="1" ht="15" customHeight="1" x14ac:dyDescent="0.2">
      <c r="A39" s="156"/>
      <c r="B39" s="56"/>
      <c r="C39" s="57"/>
      <c r="D39" s="57"/>
      <c r="E39" s="57"/>
      <c r="F39" s="57"/>
      <c r="G39" s="57"/>
      <c r="H39" s="57"/>
      <c r="I39" s="57"/>
      <c r="J39" s="57"/>
      <c r="K39" s="57"/>
      <c r="L39" s="57"/>
      <c r="M39" s="57"/>
      <c r="N39" s="57"/>
      <c r="O39" s="57"/>
      <c r="P39" s="57"/>
      <c r="Q39" s="57"/>
      <c r="R39" s="57"/>
      <c r="S39" s="57"/>
      <c r="T39" s="57"/>
      <c r="U39" s="57"/>
      <c r="V39" s="57"/>
      <c r="W39" s="156"/>
      <c r="X39" s="156"/>
      <c r="Y39" s="156"/>
    </row>
    <row r="40" spans="1:25" s="155" customFormat="1" ht="15" customHeight="1" x14ac:dyDescent="0.2">
      <c r="A40" s="156"/>
      <c r="B40" s="123" t="s">
        <v>236</v>
      </c>
      <c r="C40" s="111" t="s">
        <v>635</v>
      </c>
      <c r="D40" s="57"/>
      <c r="E40" s="57"/>
      <c r="F40" s="57"/>
      <c r="G40" s="57"/>
      <c r="H40" s="560"/>
      <c r="I40" s="126"/>
      <c r="J40" s="156"/>
      <c r="K40" s="156"/>
      <c r="L40" s="57"/>
      <c r="M40" s="57"/>
      <c r="N40" s="124"/>
      <c r="O40" s="57"/>
      <c r="P40" s="125"/>
      <c r="Q40" s="125"/>
      <c r="R40" s="126"/>
      <c r="S40" s="57"/>
      <c r="T40" s="127"/>
      <c r="U40" s="156"/>
      <c r="V40" s="57"/>
      <c r="W40" s="125"/>
      <c r="X40" s="57"/>
      <c r="Y40" s="156"/>
    </row>
    <row r="41" spans="1:25" s="155" customFormat="1" ht="15" customHeight="1" x14ac:dyDescent="0.2">
      <c r="A41" s="156"/>
      <c r="B41" s="57"/>
      <c r="C41" s="111" t="s">
        <v>13</v>
      </c>
      <c r="D41" s="57"/>
      <c r="E41" s="57"/>
      <c r="F41" s="57"/>
      <c r="G41" s="57"/>
      <c r="H41" s="555"/>
      <c r="I41" s="57"/>
      <c r="J41" s="156"/>
      <c r="K41" s="156"/>
      <c r="L41" s="57"/>
      <c r="M41" s="57"/>
      <c r="N41" s="156"/>
      <c r="O41" s="156"/>
      <c r="P41" s="156"/>
      <c r="Q41" s="156"/>
      <c r="R41" s="156"/>
      <c r="S41" s="156"/>
      <c r="T41" s="559"/>
      <c r="U41" s="156"/>
      <c r="V41" s="57"/>
      <c r="W41" s="125"/>
      <c r="X41" s="57"/>
      <c r="Y41" s="156"/>
    </row>
    <row r="42" spans="1:25" s="155" customFormat="1" ht="15" customHeight="1" x14ac:dyDescent="0.2">
      <c r="A42" s="156"/>
      <c r="B42" s="57"/>
      <c r="C42" s="111" t="s">
        <v>156</v>
      </c>
      <c r="D42" s="57"/>
      <c r="E42" s="57"/>
      <c r="F42" s="125"/>
      <c r="G42" s="126"/>
      <c r="H42" s="560"/>
      <c r="I42" s="57"/>
      <c r="J42" s="156"/>
      <c r="K42" s="156"/>
      <c r="L42" s="57"/>
      <c r="M42" s="57"/>
      <c r="N42" s="57"/>
      <c r="O42" s="57"/>
      <c r="P42" s="125"/>
      <c r="Q42" s="125"/>
      <c r="R42" s="126"/>
      <c r="S42" s="57"/>
      <c r="T42" s="128"/>
      <c r="U42" s="156"/>
      <c r="V42" s="57"/>
      <c r="W42" s="125"/>
      <c r="X42" s="136"/>
      <c r="Y42" s="156"/>
    </row>
    <row r="43" spans="1:25" s="155" customFormat="1" ht="15" customHeight="1" x14ac:dyDescent="0.2">
      <c r="A43" s="156"/>
      <c r="B43" s="57"/>
      <c r="C43" s="111" t="s">
        <v>304</v>
      </c>
      <c r="D43" s="57"/>
      <c r="E43" s="57"/>
      <c r="F43" s="57"/>
      <c r="G43" s="57"/>
      <c r="H43" s="560"/>
      <c r="I43" s="57"/>
      <c r="J43" s="156"/>
      <c r="K43" s="156"/>
      <c r="L43" s="57"/>
      <c r="M43" s="57"/>
      <c r="N43" s="124"/>
      <c r="O43" s="57"/>
      <c r="P43" s="125"/>
      <c r="Q43" s="125"/>
      <c r="R43" s="126"/>
      <c r="S43" s="57"/>
      <c r="T43" s="57"/>
      <c r="U43" s="156"/>
      <c r="V43" s="57"/>
      <c r="W43" s="156"/>
      <c r="X43" s="156"/>
      <c r="Y43" s="156"/>
    </row>
    <row r="44" spans="1:25" s="155" customFormat="1" ht="15" customHeight="1" x14ac:dyDescent="0.25">
      <c r="A44" s="156"/>
      <c r="B44" s="57"/>
      <c r="C44" s="111"/>
      <c r="D44" s="57"/>
      <c r="E44" s="57"/>
      <c r="F44" s="57"/>
      <c r="G44" s="57"/>
      <c r="H44" s="57"/>
      <c r="I44" s="57"/>
      <c r="J44" s="156"/>
      <c r="K44" s="156"/>
      <c r="L44" s="57"/>
      <c r="M44" s="57"/>
      <c r="N44" s="124"/>
      <c r="O44" s="57"/>
      <c r="P44" s="125"/>
      <c r="Q44" s="125"/>
      <c r="R44" s="126"/>
      <c r="S44" s="57"/>
      <c r="T44" s="57"/>
      <c r="U44" s="156"/>
      <c r="V44" s="57"/>
      <c r="W44" s="440" t="s">
        <v>672</v>
      </c>
      <c r="X44" s="599" t="s">
        <v>7</v>
      </c>
      <c r="Y44" s="156"/>
    </row>
    <row r="45" spans="1:25" s="155" customFormat="1" ht="15" customHeight="1" x14ac:dyDescent="0.25">
      <c r="A45" s="156"/>
      <c r="B45" s="57"/>
      <c r="C45" s="155" t="s">
        <v>628</v>
      </c>
      <c r="D45" s="156"/>
      <c r="E45" s="156"/>
      <c r="F45" s="156"/>
      <c r="G45" s="156"/>
      <c r="H45" s="555"/>
      <c r="I45" s="158" t="s">
        <v>341</v>
      </c>
      <c r="J45" s="156" t="s">
        <v>327</v>
      </c>
      <c r="K45" s="156"/>
      <c r="L45" s="57"/>
      <c r="M45" s="57"/>
      <c r="N45" s="156"/>
      <c r="O45" s="156"/>
      <c r="P45" s="156"/>
      <c r="Q45" s="156"/>
      <c r="R45" s="156"/>
      <c r="S45" s="156"/>
      <c r="T45" s="156"/>
      <c r="U45" s="156"/>
      <c r="V45" s="57"/>
      <c r="W45" s="440" t="s">
        <v>672</v>
      </c>
      <c r="X45" s="599" t="s">
        <v>6</v>
      </c>
      <c r="Y45" s="156"/>
    </row>
    <row r="46" spans="1:25" s="155" customFormat="1" ht="15" customHeight="1" x14ac:dyDescent="0.25">
      <c r="A46" s="156"/>
      <c r="B46" s="57"/>
      <c r="C46" s="57"/>
      <c r="D46" s="57"/>
      <c r="E46" s="57"/>
      <c r="F46" s="57"/>
      <c r="G46" s="57"/>
      <c r="H46" s="57"/>
      <c r="I46" s="57"/>
      <c r="J46" s="57"/>
      <c r="K46" s="57"/>
      <c r="L46" s="57"/>
      <c r="M46" s="57"/>
      <c r="N46" s="57"/>
      <c r="O46" s="57"/>
      <c r="P46" s="57"/>
      <c r="Q46" s="57"/>
      <c r="R46" s="57"/>
      <c r="S46" s="57"/>
      <c r="T46" s="57"/>
      <c r="U46" s="57"/>
      <c r="V46" s="57"/>
      <c r="W46" s="438" t="s">
        <v>675</v>
      </c>
      <c r="X46" s="600" t="b">
        <v>1</v>
      </c>
      <c r="Y46" s="156"/>
    </row>
    <row r="47" spans="1:25" s="155" customFormat="1" ht="15" customHeight="1" x14ac:dyDescent="0.25">
      <c r="A47" s="156"/>
      <c r="B47" s="123" t="s">
        <v>237</v>
      </c>
      <c r="C47" s="57" t="s">
        <v>372</v>
      </c>
      <c r="D47" s="56"/>
      <c r="E47" s="56"/>
      <c r="F47" s="57"/>
      <c r="G47" s="57"/>
      <c r="H47" s="57"/>
      <c r="I47" s="57"/>
      <c r="J47" s="57"/>
      <c r="K47" s="57"/>
      <c r="L47" s="57"/>
      <c r="M47" s="57"/>
      <c r="N47" s="57"/>
      <c r="O47" s="57"/>
      <c r="P47" s="57"/>
      <c r="Q47" s="57"/>
      <c r="R47" s="57"/>
      <c r="S47" s="57"/>
      <c r="T47" s="57"/>
      <c r="U47" s="57"/>
      <c r="V47" s="57"/>
      <c r="W47" s="438" t="s">
        <v>676</v>
      </c>
      <c r="X47" s="600" t="str">
        <f>IF(H45="Yes","TRUE","FALSE")</f>
        <v>FALSE</v>
      </c>
      <c r="Y47" s="156"/>
    </row>
    <row r="48" spans="1:25" s="155" customFormat="1" ht="15" customHeight="1" x14ac:dyDescent="0.2">
      <c r="A48" s="156"/>
      <c r="B48" s="57"/>
      <c r="C48" s="584"/>
      <c r="D48" s="60"/>
      <c r="E48" s="60"/>
      <c r="F48" s="129"/>
      <c r="G48" s="129"/>
      <c r="H48" s="129"/>
      <c r="I48" s="129"/>
      <c r="J48" s="129"/>
      <c r="K48" s="129"/>
      <c r="L48" s="129"/>
      <c r="M48" s="129"/>
      <c r="N48" s="129"/>
      <c r="O48" s="129"/>
      <c r="P48" s="57"/>
      <c r="Q48" s="57"/>
      <c r="R48" s="57"/>
      <c r="S48" s="57"/>
      <c r="T48" s="57"/>
      <c r="U48" s="57"/>
      <c r="V48" s="57"/>
      <c r="W48" s="156"/>
      <c r="X48" s="156"/>
      <c r="Y48" s="156"/>
    </row>
    <row r="49" spans="1:25" s="155" customFormat="1" ht="15" customHeight="1" x14ac:dyDescent="0.2">
      <c r="A49" s="156"/>
      <c r="B49" s="57"/>
      <c r="C49" s="60"/>
      <c r="D49" s="60"/>
      <c r="E49" s="60"/>
      <c r="F49" s="129"/>
      <c r="G49" s="129"/>
      <c r="H49" s="129"/>
      <c r="I49" s="129"/>
      <c r="J49" s="129"/>
      <c r="K49" s="129"/>
      <c r="L49" s="129"/>
      <c r="M49" s="129"/>
      <c r="N49" s="129"/>
      <c r="O49" s="129"/>
      <c r="P49" s="57"/>
      <c r="Q49" s="57"/>
      <c r="R49" s="57"/>
      <c r="S49" s="57"/>
      <c r="T49" s="57"/>
      <c r="U49" s="57"/>
      <c r="V49" s="57"/>
      <c r="W49" s="156"/>
      <c r="X49" s="156"/>
      <c r="Y49" s="156"/>
    </row>
    <row r="50" spans="1:25" s="155" customFormat="1" ht="15" customHeight="1" x14ac:dyDescent="0.25">
      <c r="A50" s="156"/>
      <c r="B50" s="57"/>
      <c r="C50" s="561" t="str">
        <f>IF(X53=TRUE,"X","")</f>
        <v/>
      </c>
      <c r="D50" s="158" t="s">
        <v>341</v>
      </c>
      <c r="E50" s="279"/>
      <c r="F50" s="156" t="s">
        <v>157</v>
      </c>
      <c r="G50" s="156"/>
      <c r="H50" s="156"/>
      <c r="I50" s="156"/>
      <c r="J50" s="156"/>
      <c r="K50" s="156"/>
      <c r="L50" s="156"/>
      <c r="M50" s="57"/>
      <c r="N50" s="57"/>
      <c r="O50" s="57"/>
      <c r="P50" s="57"/>
      <c r="Q50" s="57"/>
      <c r="R50" s="57"/>
      <c r="S50" s="57"/>
      <c r="T50" s="57"/>
      <c r="U50" s="156"/>
      <c r="V50" s="156"/>
      <c r="W50" s="440" t="s">
        <v>672</v>
      </c>
      <c r="X50" s="221" t="s">
        <v>314</v>
      </c>
      <c r="Y50" s="156"/>
    </row>
    <row r="51" spans="1:25" s="155" customFormat="1" ht="15" customHeight="1" x14ac:dyDescent="0.2">
      <c r="A51" s="156"/>
      <c r="B51" s="57"/>
      <c r="C51" s="279"/>
      <c r="D51" s="279"/>
      <c r="E51" s="279"/>
      <c r="F51" s="156" t="s">
        <v>14</v>
      </c>
      <c r="G51" s="156"/>
      <c r="H51" s="156"/>
      <c r="I51" s="156"/>
      <c r="J51" s="156"/>
      <c r="K51" s="156"/>
      <c r="L51" s="156"/>
      <c r="M51" s="57"/>
      <c r="N51" s="57"/>
      <c r="O51" s="57"/>
      <c r="P51" s="57"/>
      <c r="Q51" s="57"/>
      <c r="R51" s="57"/>
      <c r="S51" s="57"/>
      <c r="T51" s="57"/>
      <c r="U51" s="156"/>
      <c r="V51" s="156"/>
      <c r="W51" s="156"/>
      <c r="X51" s="156"/>
      <c r="Y51" s="156"/>
    </row>
    <row r="52" spans="1:25" s="155" customFormat="1" ht="15" customHeight="1" x14ac:dyDescent="0.25">
      <c r="A52" s="156"/>
      <c r="B52" s="57"/>
      <c r="C52" s="279"/>
      <c r="D52" s="279"/>
      <c r="E52" s="279"/>
      <c r="F52" s="279" t="s">
        <v>159</v>
      </c>
      <c r="G52" s="156"/>
      <c r="H52" s="156"/>
      <c r="I52" s="156"/>
      <c r="J52" s="156"/>
      <c r="K52" s="156"/>
      <c r="L52" s="156"/>
      <c r="M52" s="57"/>
      <c r="N52" s="57"/>
      <c r="O52" s="57"/>
      <c r="P52" s="57"/>
      <c r="Q52" s="57"/>
      <c r="R52" s="57"/>
      <c r="S52" s="57"/>
      <c r="T52" s="57"/>
      <c r="U52" s="123"/>
      <c r="V52" s="57"/>
      <c r="W52" s="438" t="s">
        <v>674</v>
      </c>
      <c r="X52" s="247" t="str">
        <f>IF(C50="X","Low Income 50%",(IF(C53="X","Low Income 60%","")))</f>
        <v/>
      </c>
      <c r="Y52" s="156"/>
    </row>
    <row r="53" spans="1:25" s="155" customFormat="1" ht="15" customHeight="1" x14ac:dyDescent="0.25">
      <c r="A53" s="156"/>
      <c r="B53" s="57"/>
      <c r="C53" s="561" t="str">
        <f>IF(X54=TRUE,"X","")</f>
        <v/>
      </c>
      <c r="D53" s="158" t="s">
        <v>341</v>
      </c>
      <c r="E53" s="444"/>
      <c r="F53" s="156" t="s">
        <v>158</v>
      </c>
      <c r="G53" s="156"/>
      <c r="H53" s="156"/>
      <c r="I53" s="156"/>
      <c r="J53" s="156"/>
      <c r="K53" s="156"/>
      <c r="L53" s="156"/>
      <c r="M53" s="57"/>
      <c r="N53" s="57"/>
      <c r="O53" s="57"/>
      <c r="P53" s="57"/>
      <c r="Q53" s="57"/>
      <c r="R53" s="57"/>
      <c r="S53" s="57"/>
      <c r="T53" s="57"/>
      <c r="U53" s="57"/>
      <c r="V53" s="57"/>
      <c r="W53" s="436" t="s">
        <v>669</v>
      </c>
      <c r="X53" s="221"/>
      <c r="Y53" s="156"/>
    </row>
    <row r="54" spans="1:25" s="155" customFormat="1" ht="15" customHeight="1" x14ac:dyDescent="0.25">
      <c r="A54" s="156"/>
      <c r="B54" s="57"/>
      <c r="C54" s="444"/>
      <c r="D54" s="444"/>
      <c r="E54" s="444"/>
      <c r="F54" s="156" t="s">
        <v>15</v>
      </c>
      <c r="G54" s="156"/>
      <c r="H54" s="156"/>
      <c r="I54" s="156"/>
      <c r="J54" s="156"/>
      <c r="K54" s="156"/>
      <c r="L54" s="156"/>
      <c r="M54" s="57"/>
      <c r="N54" s="56"/>
      <c r="O54" s="57"/>
      <c r="P54" s="57"/>
      <c r="Q54" s="57"/>
      <c r="R54" s="57"/>
      <c r="S54" s="57"/>
      <c r="T54" s="57"/>
      <c r="U54" s="57"/>
      <c r="V54" s="57"/>
      <c r="W54" s="436" t="s">
        <v>670</v>
      </c>
      <c r="X54" s="221"/>
      <c r="Y54" s="156"/>
    </row>
    <row r="55" spans="1:25" s="155" customFormat="1" ht="15" hidden="1" customHeight="1" x14ac:dyDescent="0.2">
      <c r="A55" s="156"/>
      <c r="B55" s="57"/>
      <c r="C55" s="444"/>
      <c r="D55" s="444"/>
      <c r="E55" s="444"/>
      <c r="F55" s="279" t="s">
        <v>159</v>
      </c>
      <c r="G55" s="156"/>
      <c r="H55" s="156"/>
      <c r="I55" s="156"/>
      <c r="J55" s="156"/>
      <c r="K55" s="156"/>
      <c r="L55" s="156"/>
      <c r="M55" s="57"/>
      <c r="N55" s="56"/>
      <c r="O55" s="57"/>
      <c r="P55" s="57"/>
      <c r="Q55" s="57"/>
      <c r="R55" s="57"/>
      <c r="S55" s="57"/>
      <c r="T55" s="57"/>
      <c r="U55" s="57"/>
      <c r="V55" s="57"/>
      <c r="W55" s="156"/>
      <c r="X55" s="156"/>
      <c r="Y55" s="156"/>
    </row>
    <row r="56" spans="1:25" s="155" customFormat="1" ht="15.75" hidden="1" customHeight="1" x14ac:dyDescent="0.2">
      <c r="A56" s="156"/>
      <c r="B56" s="57"/>
      <c r="C56" s="444"/>
      <c r="D56" s="444"/>
      <c r="E56" s="444"/>
      <c r="F56" s="156" t="s">
        <v>299</v>
      </c>
      <c r="G56" s="156"/>
      <c r="H56" s="156"/>
      <c r="I56" s="156"/>
      <c r="J56" s="156"/>
      <c r="K56" s="156"/>
      <c r="L56" s="156"/>
      <c r="M56" s="57"/>
      <c r="N56" s="56"/>
      <c r="O56" s="57"/>
      <c r="P56" s="57"/>
      <c r="Q56" s="57"/>
      <c r="R56" s="57"/>
      <c r="S56" s="57"/>
      <c r="T56" s="57"/>
      <c r="U56" s="57"/>
      <c r="V56" s="57"/>
      <c r="W56" s="156"/>
      <c r="X56" s="156"/>
      <c r="Y56" s="156"/>
    </row>
    <row r="57" spans="1:25" s="155" customFormat="1" ht="15" hidden="1" customHeight="1" x14ac:dyDescent="0.2">
      <c r="A57" s="156"/>
      <c r="B57" s="57"/>
      <c r="C57" s="561"/>
      <c r="D57" s="158" t="s">
        <v>341</v>
      </c>
      <c r="E57" s="444"/>
      <c r="F57" s="568"/>
      <c r="G57" s="549"/>
      <c r="H57" s="549"/>
      <c r="I57" s="549"/>
      <c r="J57" s="549"/>
      <c r="K57" s="549"/>
      <c r="L57" s="549"/>
      <c r="M57" s="57"/>
      <c r="N57" s="56"/>
      <c r="O57" s="57"/>
      <c r="P57" s="57"/>
      <c r="Q57" s="57"/>
      <c r="R57" s="57"/>
      <c r="S57" s="57"/>
      <c r="T57" s="57"/>
      <c r="U57" s="57"/>
      <c r="V57" s="57"/>
      <c r="W57" s="156"/>
      <c r="X57" s="156"/>
      <c r="Y57" s="156"/>
    </row>
    <row r="58" spans="1:25" s="155" customFormat="1" ht="15" hidden="1" customHeight="1" x14ac:dyDescent="0.2">
      <c r="A58" s="156"/>
      <c r="B58" s="57"/>
      <c r="C58" s="444"/>
      <c r="D58" s="444"/>
      <c r="E58" s="444"/>
      <c r="F58" s="609"/>
      <c r="G58" s="571"/>
      <c r="H58" s="571"/>
      <c r="I58" s="571"/>
      <c r="J58" s="571"/>
      <c r="K58" s="571"/>
      <c r="L58" s="571"/>
      <c r="M58" s="130"/>
      <c r="N58" s="56"/>
      <c r="O58" s="57"/>
      <c r="P58" s="57"/>
      <c r="Q58" s="57"/>
      <c r="R58" s="57"/>
      <c r="S58" s="57"/>
      <c r="T58" s="57"/>
      <c r="U58" s="57"/>
      <c r="V58" s="57"/>
      <c r="W58" s="156"/>
      <c r="X58" s="156"/>
      <c r="Y58" s="156"/>
    </row>
    <row r="59" spans="1:25" s="155" customFormat="1" ht="15" customHeight="1" x14ac:dyDescent="0.2">
      <c r="A59" s="156"/>
      <c r="B59" s="57"/>
      <c r="C59" s="57"/>
      <c r="D59" s="57"/>
      <c r="E59" s="57"/>
      <c r="F59" s="57"/>
      <c r="G59" s="57"/>
      <c r="H59" s="57"/>
      <c r="I59" s="57"/>
      <c r="J59" s="57"/>
      <c r="K59" s="57"/>
      <c r="L59" s="57"/>
      <c r="M59" s="57"/>
      <c r="N59" s="57"/>
      <c r="O59" s="57"/>
      <c r="P59" s="57"/>
      <c r="Q59" s="57"/>
      <c r="R59" s="57"/>
      <c r="S59" s="57"/>
      <c r="T59" s="57"/>
      <c r="U59" s="57"/>
      <c r="V59" s="57"/>
      <c r="W59" s="156"/>
      <c r="X59" s="156"/>
      <c r="Y59" s="156"/>
    </row>
    <row r="60" spans="1:25" s="155" customFormat="1" ht="15" customHeight="1" x14ac:dyDescent="0.2">
      <c r="A60" s="156"/>
      <c r="B60" s="123" t="s">
        <v>238</v>
      </c>
      <c r="C60" s="111" t="s">
        <v>160</v>
      </c>
      <c r="D60" s="56"/>
      <c r="E60" s="56"/>
      <c r="F60" s="57"/>
      <c r="G60" s="57"/>
      <c r="H60" s="57"/>
      <c r="I60" s="57"/>
      <c r="J60" s="57"/>
      <c r="K60" s="57"/>
      <c r="L60" s="57"/>
      <c r="M60" s="57"/>
      <c r="N60" s="56"/>
      <c r="O60" s="57"/>
      <c r="P60" s="57"/>
      <c r="Q60" s="57"/>
      <c r="R60" s="57"/>
      <c r="S60" s="57"/>
      <c r="T60" s="57"/>
      <c r="U60" s="57"/>
      <c r="V60" s="57"/>
      <c r="W60" s="156"/>
      <c r="X60" s="156"/>
      <c r="Y60" s="156"/>
    </row>
    <row r="61" spans="1:25" s="155" customFormat="1" ht="15" customHeight="1" x14ac:dyDescent="0.2">
      <c r="A61" s="156"/>
      <c r="B61" s="57"/>
      <c r="C61" s="60" t="s">
        <v>161</v>
      </c>
      <c r="D61" s="60"/>
      <c r="E61" s="60"/>
      <c r="F61" s="57"/>
      <c r="G61" s="57"/>
      <c r="H61" s="57"/>
      <c r="I61" s="57"/>
      <c r="J61" s="57"/>
      <c r="K61" s="57"/>
      <c r="L61" s="57"/>
      <c r="M61" s="57"/>
      <c r="N61" s="56"/>
      <c r="O61" s="57"/>
      <c r="P61" s="57"/>
      <c r="Q61" s="57"/>
      <c r="R61" s="57"/>
      <c r="S61" s="57"/>
      <c r="T61" s="57"/>
      <c r="U61" s="57"/>
      <c r="V61" s="57"/>
      <c r="W61" s="156"/>
      <c r="X61" s="156"/>
      <c r="Y61" s="156"/>
    </row>
    <row r="62" spans="1:25" s="155" customFormat="1" ht="15" customHeight="1" x14ac:dyDescent="0.2">
      <c r="A62" s="156"/>
      <c r="B62" s="156"/>
      <c r="C62" s="161"/>
      <c r="D62" s="161"/>
      <c r="E62" s="161"/>
      <c r="F62" s="156"/>
      <c r="G62" s="156"/>
      <c r="H62" s="156"/>
      <c r="I62" s="57"/>
      <c r="J62" s="57"/>
      <c r="K62" s="57"/>
      <c r="L62" s="57"/>
      <c r="M62" s="57"/>
      <c r="N62" s="56"/>
      <c r="O62" s="57"/>
      <c r="P62" s="57"/>
      <c r="Q62" s="57"/>
      <c r="R62" s="57"/>
      <c r="S62" s="57"/>
      <c r="T62" s="57"/>
      <c r="U62" s="57"/>
      <c r="V62" s="57"/>
      <c r="W62" s="156"/>
      <c r="X62" s="156"/>
      <c r="Y62" s="156"/>
    </row>
    <row r="63" spans="1:25" s="155" customFormat="1" ht="15" customHeight="1" x14ac:dyDescent="0.25">
      <c r="A63" s="156"/>
      <c r="B63" s="156"/>
      <c r="C63" s="561" t="str">
        <f>IF($X$63="Family","X","")</f>
        <v/>
      </c>
      <c r="D63" s="158" t="s">
        <v>341</v>
      </c>
      <c r="E63" s="156"/>
      <c r="F63" s="445" t="s">
        <v>90</v>
      </c>
      <c r="G63" s="446">
        <v>0</v>
      </c>
      <c r="H63" s="156"/>
      <c r="I63" s="57"/>
      <c r="J63" s="57"/>
      <c r="K63" s="57"/>
      <c r="L63" s="136" t="str">
        <f>IF(L64="X","If 55+ project may not qualify for HUD Financing","")</f>
        <v/>
      </c>
      <c r="M63" s="57"/>
      <c r="N63" s="57"/>
      <c r="O63" s="57"/>
      <c r="P63" s="57"/>
      <c r="Q63" s="57"/>
      <c r="R63" s="57"/>
      <c r="S63" s="136"/>
      <c r="T63" s="57"/>
      <c r="U63" s="57"/>
      <c r="V63" s="57"/>
      <c r="W63" s="438" t="s">
        <v>671</v>
      </c>
      <c r="X63" s="598"/>
      <c r="Y63" s="156"/>
    </row>
    <row r="64" spans="1:25" s="155" customFormat="1" ht="15" customHeight="1" x14ac:dyDescent="0.2">
      <c r="A64" s="156"/>
      <c r="B64" s="156"/>
      <c r="C64" s="561" t="str">
        <f>IF($X$63="Senior","X","")</f>
        <v/>
      </c>
      <c r="D64" s="158" t="s">
        <v>341</v>
      </c>
      <c r="E64" s="156"/>
      <c r="F64" s="445" t="s">
        <v>667</v>
      </c>
      <c r="G64" s="156"/>
      <c r="H64" s="156" t="s">
        <v>668</v>
      </c>
      <c r="I64" s="57"/>
      <c r="J64" s="57"/>
      <c r="K64" s="57"/>
      <c r="L64" s="561"/>
      <c r="M64" s="158" t="s">
        <v>341</v>
      </c>
      <c r="N64" s="131" t="s">
        <v>184</v>
      </c>
      <c r="O64" s="555" t="str">
        <f>IF(X69=TRUE,"X"," ")</f>
        <v xml:space="preserve"> </v>
      </c>
      <c r="P64" s="158" t="s">
        <v>341</v>
      </c>
      <c r="Q64" s="57" t="s">
        <v>165</v>
      </c>
      <c r="R64" s="57"/>
      <c r="S64" s="57"/>
      <c r="T64" s="57"/>
      <c r="U64" s="57"/>
      <c r="V64" s="57"/>
      <c r="W64" s="156"/>
      <c r="X64" s="156"/>
      <c r="Y64" s="156"/>
    </row>
    <row r="65" spans="1:35" s="155" customFormat="1" ht="15" customHeight="1" x14ac:dyDescent="0.25">
      <c r="A65" s="156"/>
      <c r="B65" s="156"/>
      <c r="C65" s="561" t="str">
        <f>IF($X$63="Assisted Living","X","")</f>
        <v/>
      </c>
      <c r="D65" s="158" t="s">
        <v>341</v>
      </c>
      <c r="E65" s="156"/>
      <c r="F65" s="445" t="s">
        <v>665</v>
      </c>
      <c r="G65" s="156"/>
      <c r="H65" s="451" t="s">
        <v>666</v>
      </c>
      <c r="I65" s="57"/>
      <c r="J65" s="57"/>
      <c r="K65" s="57"/>
      <c r="L65" s="555"/>
      <c r="M65" s="158" t="s">
        <v>341</v>
      </c>
      <c r="N65" s="57" t="s">
        <v>327</v>
      </c>
      <c r="O65" s="132"/>
      <c r="P65" s="156"/>
      <c r="Q65" s="156"/>
      <c r="R65" s="156"/>
      <c r="S65" s="136"/>
      <c r="T65" s="57"/>
      <c r="U65" s="57"/>
      <c r="V65" s="57"/>
      <c r="W65" s="440" t="s">
        <v>672</v>
      </c>
      <c r="X65" s="221" t="s">
        <v>314</v>
      </c>
      <c r="Y65" s="156"/>
    </row>
    <row r="66" spans="1:35" s="155" customFormat="1" ht="15" customHeight="1" x14ac:dyDescent="0.25">
      <c r="A66" s="156"/>
      <c r="B66" s="156"/>
      <c r="C66" s="561" t="str">
        <f>IF($X$63="Homeless","X","")</f>
        <v/>
      </c>
      <c r="D66" s="158" t="s">
        <v>341</v>
      </c>
      <c r="E66" s="156"/>
      <c r="F66" s="445" t="s">
        <v>625</v>
      </c>
      <c r="G66" s="156"/>
      <c r="H66" s="156"/>
      <c r="I66" s="57"/>
      <c r="J66" s="57"/>
      <c r="K66" s="57"/>
      <c r="L66" s="132"/>
      <c r="M66" s="132"/>
      <c r="N66" s="57"/>
      <c r="O66" s="132"/>
      <c r="P66" s="156"/>
      <c r="Q66" s="156"/>
      <c r="R66" s="156"/>
      <c r="S66" s="136"/>
      <c r="T66" s="57"/>
      <c r="U66" s="57"/>
      <c r="V66" s="57"/>
      <c r="W66" s="438" t="s">
        <v>763</v>
      </c>
      <c r="X66" s="666" t="str">
        <f>IF(L64="X","TRUE","FALSE")</f>
        <v>FALSE</v>
      </c>
      <c r="Y66" s="156"/>
    </row>
    <row r="67" spans="1:35" s="155" customFormat="1" ht="15" customHeight="1" x14ac:dyDescent="0.25">
      <c r="A67" s="156"/>
      <c r="B67" s="156"/>
      <c r="C67" s="561" t="str">
        <f>IF($X$63="Veterans","X","")</f>
        <v/>
      </c>
      <c r="D67" s="158" t="s">
        <v>341</v>
      </c>
      <c r="E67" s="156"/>
      <c r="F67" s="445" t="s">
        <v>605</v>
      </c>
      <c r="G67" s="156"/>
      <c r="H67" s="156"/>
      <c r="I67" s="57"/>
      <c r="J67" s="57"/>
      <c r="K67" s="57"/>
      <c r="L67" s="132"/>
      <c r="M67" s="132"/>
      <c r="N67" s="57"/>
      <c r="O67" s="132"/>
      <c r="P67" s="156"/>
      <c r="Q67" s="156"/>
      <c r="R67" s="156"/>
      <c r="S67" s="136"/>
      <c r="T67" s="57"/>
      <c r="U67" s="57"/>
      <c r="V67" s="57"/>
      <c r="W67" s="438" t="s">
        <v>764</v>
      </c>
      <c r="X67" s="666" t="str">
        <f>IF(O64="X","TRUE","FALSE")</f>
        <v>FALSE</v>
      </c>
      <c r="Y67" s="156"/>
    </row>
    <row r="68" spans="1:35" s="155" customFormat="1" ht="15" customHeight="1" x14ac:dyDescent="0.25">
      <c r="A68" s="156"/>
      <c r="B68" s="156"/>
      <c r="C68" s="561" t="str">
        <f>IF($X$63="Permanent Supportive Housing ","X","")</f>
        <v/>
      </c>
      <c r="D68" s="158" t="s">
        <v>341</v>
      </c>
      <c r="E68" s="156"/>
      <c r="F68" s="445" t="s">
        <v>162</v>
      </c>
      <c r="G68" s="156"/>
      <c r="H68" s="156"/>
      <c r="I68" s="57"/>
      <c r="J68" s="57"/>
      <c r="K68" s="57"/>
      <c r="L68" s="132"/>
      <c r="M68" s="132"/>
      <c r="N68" s="57"/>
      <c r="O68" s="57"/>
      <c r="P68" s="57"/>
      <c r="Q68" s="57"/>
      <c r="R68" s="57"/>
      <c r="S68" s="57"/>
      <c r="T68" s="57"/>
      <c r="U68" s="57"/>
      <c r="V68" s="57"/>
      <c r="W68" s="436" t="s">
        <v>765</v>
      </c>
      <c r="X68" s="667"/>
      <c r="Y68" s="156"/>
    </row>
    <row r="69" spans="1:35" s="155" customFormat="1" ht="15" customHeight="1" x14ac:dyDescent="0.25">
      <c r="A69" s="156"/>
      <c r="B69" s="156"/>
      <c r="C69" s="561" t="str">
        <f>IF($X$63="Special Needs ","X","")</f>
        <v/>
      </c>
      <c r="D69" s="158" t="s">
        <v>341</v>
      </c>
      <c r="E69" s="156"/>
      <c r="F69" s="445" t="s">
        <v>663</v>
      </c>
      <c r="G69" s="156"/>
      <c r="H69" s="156"/>
      <c r="I69" s="57"/>
      <c r="J69" s="57"/>
      <c r="K69" s="57"/>
      <c r="L69" s="57"/>
      <c r="M69" s="57"/>
      <c r="N69" s="57"/>
      <c r="O69" s="57"/>
      <c r="P69" s="56"/>
      <c r="Q69" s="56"/>
      <c r="R69" s="56"/>
      <c r="S69" s="57"/>
      <c r="T69" s="57"/>
      <c r="U69" s="57"/>
      <c r="V69" s="57"/>
      <c r="W69" s="436" t="s">
        <v>766</v>
      </c>
      <c r="X69" s="667"/>
      <c r="Y69" s="156"/>
    </row>
    <row r="70" spans="1:35" s="155" customFormat="1" ht="15" customHeight="1" x14ac:dyDescent="0.2">
      <c r="A70" s="156"/>
      <c r="B70" s="156"/>
      <c r="C70" s="561"/>
      <c r="D70" s="158" t="s">
        <v>341</v>
      </c>
      <c r="E70" s="156"/>
      <c r="F70" s="445" t="s">
        <v>164</v>
      </c>
      <c r="G70" s="562"/>
      <c r="H70" s="569"/>
      <c r="I70" s="569"/>
      <c r="J70" s="569"/>
      <c r="K70" s="569"/>
      <c r="L70" s="570"/>
      <c r="M70" s="57"/>
      <c r="N70" s="57"/>
      <c r="O70" s="57"/>
      <c r="P70" s="56"/>
      <c r="Q70" s="56"/>
      <c r="R70" s="56"/>
      <c r="S70" s="136"/>
      <c r="T70" s="57"/>
      <c r="U70" s="57"/>
      <c r="V70" s="57"/>
      <c r="W70" s="156"/>
      <c r="X70" s="156"/>
      <c r="Y70" s="156"/>
    </row>
    <row r="71" spans="1:35" s="155" customFormat="1" ht="9" customHeight="1" x14ac:dyDescent="0.2">
      <c r="A71" s="156"/>
      <c r="B71" s="156"/>
      <c r="C71" s="156"/>
      <c r="D71" s="156"/>
      <c r="E71" s="156"/>
      <c r="F71" s="156"/>
      <c r="G71" s="156"/>
      <c r="H71" s="156"/>
      <c r="I71" s="156"/>
      <c r="J71" s="156"/>
      <c r="K71" s="156"/>
      <c r="L71" s="156"/>
      <c r="M71" s="156"/>
      <c r="N71" s="156"/>
      <c r="O71" s="156"/>
      <c r="P71" s="156"/>
      <c r="Q71" s="156"/>
      <c r="R71" s="156"/>
      <c r="S71" s="136"/>
      <c r="T71" s="57"/>
      <c r="U71" s="57"/>
      <c r="V71" s="57"/>
      <c r="W71" s="156"/>
      <c r="X71" s="156"/>
      <c r="Y71" s="156"/>
    </row>
    <row r="72" spans="1:35" s="57" customFormat="1" ht="15" customHeight="1" x14ac:dyDescent="0.25">
      <c r="B72" s="123"/>
      <c r="C72" s="111" t="s">
        <v>91</v>
      </c>
      <c r="H72" s="676" t="s">
        <v>616</v>
      </c>
      <c r="I72" s="158" t="s">
        <v>341</v>
      </c>
      <c r="J72" s="57" t="s">
        <v>618</v>
      </c>
      <c r="O72" s="155"/>
      <c r="Q72" s="155"/>
      <c r="R72" s="155"/>
      <c r="S72" s="155"/>
      <c r="T72" s="155"/>
      <c r="U72" s="155"/>
      <c r="V72" s="155"/>
      <c r="W72" s="436" t="s">
        <v>673</v>
      </c>
      <c r="X72" s="601"/>
      <c r="Y72" s="155"/>
      <c r="Z72" s="155"/>
      <c r="AA72" s="155"/>
      <c r="AB72" s="155"/>
      <c r="AC72" s="155"/>
      <c r="AD72" s="155"/>
      <c r="AE72" s="155"/>
      <c r="AF72" s="155"/>
      <c r="AG72" s="155"/>
      <c r="AH72" s="155"/>
      <c r="AI72" s="155"/>
    </row>
    <row r="73" spans="1:35" s="57" customFormat="1" ht="9" customHeight="1" x14ac:dyDescent="0.25">
      <c r="B73" s="123"/>
      <c r="C73" s="136"/>
      <c r="O73" s="155"/>
      <c r="P73" s="155"/>
      <c r="Q73" s="155"/>
      <c r="R73" s="155"/>
      <c r="S73" s="155"/>
      <c r="T73" s="155"/>
      <c r="U73" s="155"/>
      <c r="V73" s="155"/>
      <c r="W73" s="438" t="s">
        <v>677</v>
      </c>
      <c r="X73" s="601" t="str">
        <f>IF(H72="Yes","TRUE","FALSE")</f>
        <v>FALSE</v>
      </c>
      <c r="Y73" s="155"/>
      <c r="Z73" s="155"/>
      <c r="AA73" s="155"/>
      <c r="AB73" s="155"/>
      <c r="AC73" s="155"/>
      <c r="AD73" s="155"/>
      <c r="AE73" s="155"/>
      <c r="AF73" s="155"/>
      <c r="AG73" s="155"/>
      <c r="AH73" s="155"/>
      <c r="AI73" s="155"/>
    </row>
    <row r="74" spans="1:35" s="57" customFormat="1" ht="15" customHeight="1" x14ac:dyDescent="0.2">
      <c r="B74" s="132" t="str">
        <f>IF(H72="Yes ","3.a","")</f>
        <v>3.a</v>
      </c>
      <c r="C74" s="57" t="str">
        <f>IF(H72="Yes ","       If yes what type(s) of subsidy?","")</f>
        <v xml:space="preserve">       If yes what type(s) of subsidy?</v>
      </c>
      <c r="G74" s="743"/>
      <c r="H74" s="743"/>
      <c r="I74" s="743"/>
      <c r="J74" s="743"/>
      <c r="K74" s="743"/>
      <c r="L74" s="111" t="str">
        <f>IF(H72="Yes ","How many Units?","")</f>
        <v>How many Units?</v>
      </c>
      <c r="M74" s="155"/>
      <c r="N74" s="155"/>
      <c r="O74" s="744"/>
      <c r="P74" s="744"/>
      <c r="Q74" s="586"/>
      <c r="R74" s="155"/>
      <c r="S74" s="155"/>
      <c r="T74" s="155"/>
      <c r="U74" s="155"/>
      <c r="V74" s="155"/>
      <c r="W74" s="155"/>
      <c r="X74" s="155"/>
      <c r="Y74" s="155"/>
      <c r="Z74" s="155"/>
      <c r="AA74" s="155"/>
      <c r="AB74" s="155"/>
      <c r="AC74" s="155"/>
      <c r="AD74" s="155"/>
      <c r="AE74" s="155"/>
      <c r="AF74" s="155"/>
      <c r="AG74" s="155"/>
    </row>
    <row r="75" spans="1:35" s="155" customFormat="1" ht="11.25" customHeight="1" x14ac:dyDescent="0.2">
      <c r="A75" s="156"/>
      <c r="B75" s="156"/>
      <c r="C75" s="57"/>
      <c r="D75" s="57"/>
      <c r="E75" s="57"/>
      <c r="F75" s="57"/>
      <c r="G75" s="156"/>
      <c r="H75" s="57"/>
      <c r="I75" s="57"/>
      <c r="J75" s="57"/>
      <c r="K75" s="57"/>
      <c r="L75" s="57"/>
      <c r="M75" s="57"/>
      <c r="N75" s="57"/>
    </row>
    <row r="76" spans="1:35" s="155" customFormat="1" ht="15" customHeight="1" x14ac:dyDescent="0.2">
      <c r="A76" s="156"/>
      <c r="B76" s="429" t="s">
        <v>239</v>
      </c>
      <c r="C76" s="156" t="s">
        <v>16</v>
      </c>
      <c r="D76" s="279"/>
      <c r="E76" s="279"/>
      <c r="F76" s="279"/>
      <c r="G76" s="279"/>
      <c r="H76" s="156"/>
      <c r="I76" s="57"/>
      <c r="J76" s="57"/>
      <c r="K76" s="57"/>
      <c r="L76" s="57"/>
      <c r="M76" s="57"/>
      <c r="N76" s="57"/>
    </row>
    <row r="77" spans="1:35" s="155" customFormat="1" ht="15" customHeight="1" x14ac:dyDescent="0.2">
      <c r="A77" s="156"/>
      <c r="B77" s="57"/>
      <c r="C77" s="60" t="s">
        <v>167</v>
      </c>
      <c r="D77" s="60"/>
      <c r="E77" s="60"/>
      <c r="F77" s="56"/>
      <c r="G77" s="56"/>
      <c r="H77" s="57"/>
      <c r="I77" s="57"/>
      <c r="J77" s="57"/>
      <c r="K77" s="57"/>
      <c r="L77" s="57"/>
      <c r="M77" s="57"/>
      <c r="N77" s="57"/>
    </row>
    <row r="78" spans="1:35" s="155" customFormat="1" ht="15" customHeight="1" x14ac:dyDescent="0.2">
      <c r="A78" s="156"/>
      <c r="B78" s="57"/>
      <c r="C78" s="56"/>
      <c r="D78" s="56"/>
      <c r="E78" s="56"/>
      <c r="F78" s="56"/>
      <c r="G78" s="56"/>
      <c r="H78" s="57"/>
      <c r="I78" s="57"/>
      <c r="J78" s="57"/>
      <c r="K78" s="57"/>
      <c r="L78" s="57"/>
      <c r="M78" s="57"/>
      <c r="N78" s="57"/>
      <c r="O78" s="56"/>
      <c r="P78" s="57"/>
      <c r="Q78" s="57"/>
      <c r="R78" s="57"/>
      <c r="S78" s="136"/>
      <c r="T78" s="57"/>
      <c r="U78" s="57"/>
      <c r="V78" s="57"/>
      <c r="W78" s="156"/>
      <c r="X78" s="156"/>
      <c r="Y78" s="221" t="s">
        <v>690</v>
      </c>
    </row>
    <row r="79" spans="1:35" s="155" customFormat="1" ht="15" customHeight="1" x14ac:dyDescent="0.25">
      <c r="A79" s="156"/>
      <c r="B79" s="156"/>
      <c r="C79" s="564">
        <f>IF(ISBLANK(X83),"",X83)</f>
        <v>0</v>
      </c>
      <c r="D79" s="447"/>
      <c r="E79" s="156"/>
      <c r="F79" s="445" t="s">
        <v>166</v>
      </c>
      <c r="G79" s="156"/>
      <c r="H79" s="156"/>
      <c r="I79" s="57"/>
      <c r="J79" s="57"/>
      <c r="K79" s="57"/>
      <c r="L79" s="57"/>
      <c r="M79" s="57"/>
      <c r="N79" s="57"/>
      <c r="O79" s="57"/>
      <c r="P79" s="57"/>
      <c r="Q79" s="57"/>
      <c r="R79" s="57"/>
      <c r="S79" s="57"/>
      <c r="T79" s="57"/>
      <c r="U79" s="57"/>
      <c r="V79" s="57"/>
      <c r="W79" s="436" t="s">
        <v>686</v>
      </c>
      <c r="X79" s="221">
        <v>0</v>
      </c>
      <c r="Y79" s="221">
        <f>SUM(X79:X80)</f>
        <v>0</v>
      </c>
    </row>
    <row r="80" spans="1:35" s="155" customFormat="1" ht="15" customHeight="1" x14ac:dyDescent="0.25">
      <c r="A80" s="156"/>
      <c r="B80" s="156"/>
      <c r="C80" s="564">
        <f>IF(ISBLANK(Y79),"",Y79)</f>
        <v>0</v>
      </c>
      <c r="D80" s="447"/>
      <c r="E80" s="156"/>
      <c r="F80" s="445" t="s">
        <v>168</v>
      </c>
      <c r="G80" s="156"/>
      <c r="H80" s="156"/>
      <c r="I80" s="57"/>
      <c r="J80" s="57"/>
      <c r="K80" s="57"/>
      <c r="L80" s="57"/>
      <c r="M80" s="57"/>
      <c r="N80" s="57"/>
      <c r="O80" s="57"/>
      <c r="P80" s="57"/>
      <c r="Q80" s="57"/>
      <c r="R80" s="57"/>
      <c r="S80" s="57"/>
      <c r="T80" s="57"/>
      <c r="U80" s="57"/>
      <c r="V80" s="57"/>
      <c r="W80" s="436" t="s">
        <v>687</v>
      </c>
      <c r="X80" s="221">
        <v>0</v>
      </c>
      <c r="Y80" s="156"/>
    </row>
    <row r="81" spans="1:31" s="155" customFormat="1" ht="15" customHeight="1" x14ac:dyDescent="0.25">
      <c r="A81" s="156"/>
      <c r="B81" s="156"/>
      <c r="C81" s="564">
        <f>IF(ISBLANK(Y81),"",Y81)</f>
        <v>0</v>
      </c>
      <c r="D81" s="447"/>
      <c r="E81" s="156"/>
      <c r="F81" s="445" t="s">
        <v>169</v>
      </c>
      <c r="G81" s="156"/>
      <c r="H81" s="156"/>
      <c r="I81" s="57"/>
      <c r="J81" s="57"/>
      <c r="K81" s="57"/>
      <c r="L81" s="57"/>
      <c r="M81" s="57"/>
      <c r="N81" s="57"/>
      <c r="O81" s="57"/>
      <c r="P81" s="57"/>
      <c r="Q81" s="57"/>
      <c r="R81" s="57"/>
      <c r="S81" s="57"/>
      <c r="T81" s="57"/>
      <c r="U81" s="57"/>
      <c r="V81" s="57"/>
      <c r="W81" s="436" t="s">
        <v>689</v>
      </c>
      <c r="X81" s="221">
        <v>0</v>
      </c>
      <c r="Y81" s="221">
        <f>SUM(X81:X82)</f>
        <v>0</v>
      </c>
    </row>
    <row r="82" spans="1:31" s="155" customFormat="1" ht="15" customHeight="1" x14ac:dyDescent="0.25">
      <c r="A82" s="156"/>
      <c r="B82" s="156"/>
      <c r="C82" s="564">
        <v>0</v>
      </c>
      <c r="D82" s="447"/>
      <c r="E82" s="156"/>
      <c r="F82" s="445" t="s">
        <v>309</v>
      </c>
      <c r="G82" s="562"/>
      <c r="H82" s="569"/>
      <c r="I82" s="569"/>
      <c r="J82" s="570"/>
      <c r="K82" s="134"/>
      <c r="L82" s="57"/>
      <c r="M82" s="57"/>
      <c r="N82" s="57"/>
      <c r="O82" s="57"/>
      <c r="P82" s="57"/>
      <c r="Q82" s="57"/>
      <c r="R82" s="57"/>
      <c r="S82" s="57"/>
      <c r="T82" s="57"/>
      <c r="U82" s="57"/>
      <c r="V82" s="57"/>
      <c r="W82" s="436" t="s">
        <v>688</v>
      </c>
      <c r="X82" s="221">
        <v>0</v>
      </c>
      <c r="Y82" s="156"/>
    </row>
    <row r="83" spans="1:31" s="155" customFormat="1" ht="15" customHeight="1" x14ac:dyDescent="0.25">
      <c r="A83" s="156"/>
      <c r="B83" s="156"/>
      <c r="C83" s="564">
        <f>SUM(C79:C82)</f>
        <v>0</v>
      </c>
      <c r="D83" s="447"/>
      <c r="E83" s="156"/>
      <c r="F83" s="279" t="s">
        <v>373</v>
      </c>
      <c r="G83" s="156"/>
      <c r="H83" s="156"/>
      <c r="I83" s="57"/>
      <c r="J83" s="57"/>
      <c r="K83" s="57"/>
      <c r="L83" s="57"/>
      <c r="M83" s="57"/>
      <c r="N83" s="57"/>
      <c r="O83" s="57"/>
      <c r="P83" s="57"/>
      <c r="Q83" s="57"/>
      <c r="R83" s="57"/>
      <c r="S83" s="57"/>
      <c r="T83" s="57"/>
      <c r="U83" s="57"/>
      <c r="V83" s="57"/>
      <c r="W83" s="436" t="s">
        <v>691</v>
      </c>
      <c r="X83" s="221">
        <v>0</v>
      </c>
      <c r="Y83" s="156"/>
    </row>
    <row r="84" spans="1:31" s="155" customFormat="1" ht="15" customHeight="1" x14ac:dyDescent="0.25">
      <c r="A84" s="156"/>
      <c r="B84" s="156"/>
      <c r="C84" s="156"/>
      <c r="D84" s="156"/>
      <c r="E84" s="156"/>
      <c r="F84" s="279"/>
      <c r="G84" s="156"/>
      <c r="H84" s="156"/>
      <c r="I84" s="57"/>
      <c r="J84" s="57"/>
      <c r="K84" s="57"/>
      <c r="L84" s="57"/>
      <c r="M84" s="57"/>
      <c r="N84" s="57"/>
      <c r="O84" s="57"/>
      <c r="P84" s="57"/>
      <c r="Q84" s="57"/>
      <c r="R84" s="57"/>
      <c r="S84" s="57"/>
      <c r="T84" s="57"/>
      <c r="U84" s="57"/>
      <c r="V84" s="57"/>
      <c r="W84" s="438" t="s">
        <v>789</v>
      </c>
      <c r="X84" s="699">
        <f>C83</f>
        <v>0</v>
      </c>
      <c r="Y84" s="156"/>
    </row>
    <row r="85" spans="1:31" s="168" customFormat="1" ht="15" hidden="1" customHeight="1" x14ac:dyDescent="0.25">
      <c r="A85" s="166"/>
      <c r="B85" s="166"/>
      <c r="C85" s="166" t="s">
        <v>170</v>
      </c>
      <c r="D85" s="166"/>
      <c r="E85" s="166"/>
      <c r="F85" s="166"/>
      <c r="G85" s="565" t="e">
        <f>C83/'Unit Mix (J)'!M40</f>
        <v>#DIV/0!</v>
      </c>
      <c r="H85" s="166"/>
      <c r="I85" s="167"/>
      <c r="J85" s="167"/>
      <c r="K85" s="167"/>
      <c r="L85" s="169"/>
      <c r="M85" s="169"/>
      <c r="N85" s="169"/>
      <c r="O85" s="167"/>
      <c r="P85" s="167"/>
      <c r="Q85" s="167"/>
      <c r="R85" s="167"/>
      <c r="S85" s="167"/>
      <c r="T85" s="167"/>
      <c r="U85" s="167"/>
      <c r="V85" s="167"/>
      <c r="W85" s="166"/>
      <c r="X85" s="166"/>
      <c r="Y85" s="166"/>
    </row>
    <row r="86" spans="1:31" s="168" customFormat="1" ht="6.75" hidden="1" customHeight="1" x14ac:dyDescent="0.25">
      <c r="A86" s="166"/>
      <c r="B86" s="166"/>
      <c r="C86" s="166"/>
      <c r="D86" s="166"/>
      <c r="E86" s="166"/>
      <c r="F86" s="166"/>
      <c r="G86" s="488"/>
      <c r="H86" s="166"/>
      <c r="I86" s="167"/>
      <c r="J86" s="167"/>
      <c r="K86" s="167"/>
      <c r="L86" s="169"/>
      <c r="M86" s="169"/>
      <c r="N86" s="169"/>
      <c r="O86" s="167"/>
      <c r="P86" s="167"/>
      <c r="Q86" s="167"/>
      <c r="R86" s="167"/>
      <c r="S86" s="167"/>
      <c r="T86" s="167"/>
      <c r="U86" s="167"/>
      <c r="V86" s="167"/>
      <c r="W86" s="166"/>
      <c r="X86" s="166"/>
      <c r="Y86" s="166"/>
    </row>
    <row r="87" spans="1:31" s="168" customFormat="1" ht="16.5" hidden="1" customHeight="1" x14ac:dyDescent="0.25">
      <c r="A87" s="166"/>
      <c r="B87" s="166"/>
      <c r="C87" s="166" t="s">
        <v>629</v>
      </c>
      <c r="D87" s="166"/>
      <c r="E87" s="166"/>
      <c r="F87" s="166"/>
      <c r="G87" s="488"/>
      <c r="H87" s="561"/>
      <c r="I87" s="533" t="s">
        <v>341</v>
      </c>
      <c r="J87" s="739" t="s">
        <v>603</v>
      </c>
      <c r="K87" s="740"/>
      <c r="L87" s="169"/>
      <c r="M87" s="169"/>
      <c r="N87" s="169"/>
      <c r="O87" s="167"/>
      <c r="P87" s="167"/>
      <c r="Q87" s="167"/>
      <c r="R87" s="167"/>
      <c r="S87" s="167"/>
      <c r="T87" s="167"/>
      <c r="U87" s="167"/>
      <c r="V87" s="167"/>
      <c r="W87" s="440" t="s">
        <v>672</v>
      </c>
      <c r="X87" s="602" t="s">
        <v>7</v>
      </c>
      <c r="Y87" s="166"/>
    </row>
    <row r="88" spans="1:31" s="168" customFormat="1" ht="15" hidden="1" customHeight="1" x14ac:dyDescent="0.25">
      <c r="A88" s="166"/>
      <c r="B88" s="166"/>
      <c r="C88" s="166"/>
      <c r="D88" s="166"/>
      <c r="E88" s="166"/>
      <c r="F88" s="156" t="s">
        <v>93</v>
      </c>
      <c r="G88" s="156"/>
      <c r="H88" s="566"/>
      <c r="I88" s="547"/>
      <c r="J88" s="548"/>
      <c r="K88" s="548"/>
      <c r="L88" s="547"/>
      <c r="M88" s="547"/>
      <c r="N88" s="547"/>
      <c r="O88" s="547"/>
      <c r="P88" s="547"/>
      <c r="Q88" s="547"/>
      <c r="R88" s="547"/>
      <c r="S88" s="547"/>
      <c r="T88" s="111"/>
      <c r="U88" s="167"/>
      <c r="V88" s="167"/>
      <c r="W88" s="440" t="s">
        <v>672</v>
      </c>
      <c r="X88" s="602" t="s">
        <v>616</v>
      </c>
      <c r="Y88" s="166"/>
    </row>
    <row r="89" spans="1:31" s="168" customFormat="1" ht="15" hidden="1" customHeight="1" x14ac:dyDescent="0.2">
      <c r="A89" s="166"/>
      <c r="B89" s="166"/>
      <c r="C89" s="166"/>
      <c r="D89" s="166"/>
      <c r="E89" s="166"/>
      <c r="F89" s="156"/>
      <c r="G89" s="156"/>
      <c r="H89" s="566"/>
      <c r="I89" s="547"/>
      <c r="J89" s="547"/>
      <c r="K89" s="547"/>
      <c r="L89" s="547"/>
      <c r="M89" s="547"/>
      <c r="N89" s="547"/>
      <c r="O89" s="547"/>
      <c r="P89" s="547"/>
      <c r="Q89" s="547"/>
      <c r="R89" s="547"/>
      <c r="S89" s="547"/>
      <c r="T89" s="111"/>
      <c r="U89" s="167"/>
      <c r="V89" s="167"/>
      <c r="W89" s="166"/>
      <c r="X89" s="166"/>
      <c r="Y89" s="166"/>
    </row>
    <row r="90" spans="1:31" s="168" customFormat="1" ht="15" hidden="1" customHeight="1" x14ac:dyDescent="0.2">
      <c r="A90" s="166"/>
      <c r="B90" s="166"/>
      <c r="C90" s="166"/>
      <c r="D90" s="166"/>
      <c r="E90" s="166"/>
      <c r="F90" s="156"/>
      <c r="G90" s="156"/>
      <c r="H90" s="566"/>
      <c r="I90" s="547"/>
      <c r="J90" s="547"/>
      <c r="K90" s="547"/>
      <c r="L90" s="547"/>
      <c r="M90" s="547"/>
      <c r="N90" s="547"/>
      <c r="O90" s="547"/>
      <c r="P90" s="547"/>
      <c r="Q90" s="547"/>
      <c r="R90" s="547"/>
      <c r="S90" s="547"/>
      <c r="T90" s="111"/>
      <c r="U90" s="167"/>
      <c r="V90" s="167"/>
      <c r="W90" s="166"/>
      <c r="X90" s="166"/>
      <c r="Y90" s="166"/>
    </row>
    <row r="91" spans="1:31" s="155" customFormat="1" ht="15" hidden="1" customHeight="1" x14ac:dyDescent="0.2">
      <c r="A91" s="156"/>
      <c r="B91" s="156"/>
      <c r="C91" s="156"/>
      <c r="D91" s="156"/>
      <c r="E91" s="156"/>
      <c r="F91" s="156"/>
      <c r="G91" s="156"/>
      <c r="H91" s="156"/>
      <c r="I91" s="57"/>
      <c r="J91" s="57"/>
      <c r="K91" s="57"/>
      <c r="L91" s="57"/>
      <c r="M91" s="57"/>
      <c r="N91" s="57"/>
      <c r="O91" s="57"/>
      <c r="P91" s="57"/>
      <c r="Q91" s="57"/>
      <c r="R91" s="57"/>
      <c r="S91" s="57"/>
      <c r="T91" s="57"/>
      <c r="U91" s="57"/>
      <c r="V91" s="57"/>
      <c r="W91" s="156"/>
      <c r="X91" s="156"/>
      <c r="Y91" s="156"/>
    </row>
    <row r="92" spans="1:31" s="155" customFormat="1" ht="15" customHeight="1" x14ac:dyDescent="0.2">
      <c r="A92" s="156"/>
      <c r="B92" s="123" t="s">
        <v>240</v>
      </c>
      <c r="C92" s="56" t="s">
        <v>17</v>
      </c>
      <c r="D92" s="56"/>
      <c r="E92" s="56"/>
      <c r="F92" s="57"/>
      <c r="G92" s="57"/>
      <c r="H92" s="57"/>
      <c r="I92" s="57"/>
      <c r="J92" s="57"/>
      <c r="K92" s="57"/>
      <c r="L92" s="57"/>
      <c r="M92" s="57"/>
      <c r="N92" s="56"/>
      <c r="O92" s="56"/>
      <c r="P92" s="57"/>
      <c r="Q92" s="57"/>
      <c r="R92" s="132"/>
      <c r="S92" s="57"/>
      <c r="T92" s="57"/>
      <c r="U92" s="57"/>
      <c r="V92" s="57"/>
      <c r="W92" s="156"/>
      <c r="X92" s="156"/>
      <c r="Y92" s="156"/>
      <c r="Z92" s="156"/>
    </row>
    <row r="93" spans="1:31" s="155" customFormat="1" ht="15" customHeight="1" x14ac:dyDescent="0.2">
      <c r="A93" s="156"/>
      <c r="B93" s="57"/>
      <c r="C93" s="60" t="s">
        <v>163</v>
      </c>
      <c r="D93" s="60"/>
      <c r="E93" s="57"/>
      <c r="F93" s="57"/>
      <c r="G93" s="156"/>
      <c r="H93" s="57"/>
      <c r="I93" s="57"/>
      <c r="J93" s="57"/>
      <c r="K93" s="57"/>
      <c r="L93" s="57"/>
      <c r="M93" s="57"/>
      <c r="N93" s="57"/>
      <c r="O93" s="57"/>
      <c r="P93" s="57"/>
      <c r="Q93" s="57"/>
      <c r="R93" s="57"/>
      <c r="S93" s="57"/>
      <c r="T93" s="57"/>
      <c r="U93" s="57"/>
      <c r="V93" s="57"/>
      <c r="W93" s="156"/>
      <c r="X93" s="156"/>
      <c r="Y93" s="156"/>
      <c r="Z93" s="156"/>
    </row>
    <row r="94" spans="1:31" s="155" customFormat="1" ht="15" customHeight="1" x14ac:dyDescent="0.2">
      <c r="A94" s="156"/>
      <c r="B94" s="57"/>
      <c r="C94" s="57"/>
      <c r="D94" s="57"/>
      <c r="E94" s="60"/>
      <c r="F94" s="57"/>
      <c r="G94" s="57"/>
      <c r="H94" s="57"/>
      <c r="I94" s="57"/>
      <c r="J94" s="57"/>
      <c r="K94" s="57"/>
      <c r="L94" s="57"/>
      <c r="M94" s="57"/>
      <c r="N94" s="57"/>
      <c r="O94" s="57"/>
      <c r="P94" s="57"/>
      <c r="Q94" s="57"/>
      <c r="R94" s="57"/>
      <c r="S94" s="57"/>
      <c r="T94" s="57"/>
      <c r="U94" s="57"/>
      <c r="V94" s="57"/>
      <c r="W94" s="156"/>
      <c r="X94" s="156"/>
      <c r="Y94" s="156"/>
      <c r="Z94" s="156"/>
    </row>
    <row r="95" spans="1:31" s="168" customFormat="1" ht="15" customHeight="1" x14ac:dyDescent="0.25">
      <c r="A95" s="166"/>
      <c r="B95" s="167"/>
      <c r="C95" s="170" t="s">
        <v>18</v>
      </c>
      <c r="D95" s="171"/>
      <c r="E95" s="171"/>
      <c r="F95" s="171"/>
      <c r="G95" s="172"/>
      <c r="H95" s="171"/>
      <c r="I95" s="171"/>
      <c r="J95" s="171" t="s">
        <v>19</v>
      </c>
      <c r="K95" s="171"/>
      <c r="L95" s="171"/>
      <c r="M95" s="171"/>
      <c r="N95" s="171" t="s">
        <v>371</v>
      </c>
      <c r="O95" s="171"/>
      <c r="P95" s="535"/>
      <c r="Q95" s="535"/>
      <c r="R95" s="535"/>
      <c r="S95" s="535"/>
      <c r="T95" s="535"/>
      <c r="U95" s="536"/>
      <c r="V95" s="167"/>
      <c r="W95" s="436" t="s">
        <v>694</v>
      </c>
      <c r="X95" s="221"/>
      <c r="Y95" s="436" t="s">
        <v>706</v>
      </c>
      <c r="Z95" s="221" t="s">
        <v>718</v>
      </c>
      <c r="AA95" s="603" t="s">
        <v>719</v>
      </c>
      <c r="AB95" s="604" t="str">
        <f>IF(C96="X","TRUE","")</f>
        <v/>
      </c>
      <c r="AC95" s="155"/>
      <c r="AD95" s="155"/>
      <c r="AE95" s="155"/>
    </row>
    <row r="96" spans="1:31" s="155" customFormat="1" ht="15" customHeight="1" x14ac:dyDescent="0.25">
      <c r="A96" s="156"/>
      <c r="B96"/>
      <c r="C96" s="561" t="str">
        <f>IF(X95=TRUE,"X","")</f>
        <v/>
      </c>
      <c r="D96" s="160" t="s">
        <v>341</v>
      </c>
      <c r="E96" s="135" t="s">
        <v>185</v>
      </c>
      <c r="F96" s="135"/>
      <c r="G96"/>
      <c r="H96" s="561"/>
      <c r="I96" s="160" t="s">
        <v>341</v>
      </c>
      <c r="J96" s="135" t="s">
        <v>203</v>
      </c>
      <c r="K96" s="135"/>
      <c r="L96" s="135"/>
      <c r="M96" s="135"/>
      <c r="N96" s="561"/>
      <c r="O96" s="158" t="s">
        <v>341</v>
      </c>
      <c r="P96" s="727" t="s">
        <v>341</v>
      </c>
      <c r="Q96" s="728"/>
      <c r="R96" s="728"/>
      <c r="S96" s="728"/>
      <c r="T96" s="728"/>
      <c r="U96" s="729"/>
      <c r="V96" s="57"/>
      <c r="W96" s="436" t="s">
        <v>695</v>
      </c>
      <c r="X96" s="221"/>
      <c r="Y96" s="436" t="s">
        <v>707</v>
      </c>
      <c r="Z96" s="221"/>
      <c r="AA96" s="603" t="s">
        <v>722</v>
      </c>
      <c r="AB96" s="604" t="str">
        <f t="shared" ref="AB96:AB106" si="0">IF(C97="X","TRUE","")</f>
        <v/>
      </c>
    </row>
    <row r="97" spans="1:37" s="155" customFormat="1" ht="15" customHeight="1" x14ac:dyDescent="0.25">
      <c r="A97" s="156"/>
      <c r="B97"/>
      <c r="C97" s="561" t="str">
        <f t="shared" ref="C97:C108" si="1">IF(X96=TRUE,"X","")</f>
        <v/>
      </c>
      <c r="D97" s="158" t="s">
        <v>341</v>
      </c>
      <c r="E97" s="57" t="s">
        <v>191</v>
      </c>
      <c r="F97" s="57"/>
      <c r="G97"/>
      <c r="H97" s="561" t="str">
        <f>IF(Z96=TRUE,"X","")</f>
        <v/>
      </c>
      <c r="I97" s="158" t="s">
        <v>341</v>
      </c>
      <c r="J97" s="57" t="s">
        <v>198</v>
      </c>
      <c r="K97" s="57"/>
      <c r="L97" s="57"/>
      <c r="M97" s="57"/>
      <c r="N97" s="561"/>
      <c r="O97" s="158" t="s">
        <v>341</v>
      </c>
      <c r="P97" s="730" t="s">
        <v>341</v>
      </c>
      <c r="Q97" s="731"/>
      <c r="R97" s="731"/>
      <c r="S97" s="731"/>
      <c r="T97" s="731"/>
      <c r="U97" s="732"/>
      <c r="V97" s="57"/>
      <c r="W97" s="436" t="s">
        <v>696</v>
      </c>
      <c r="X97" s="221"/>
      <c r="Y97" s="436" t="s">
        <v>708</v>
      </c>
      <c r="Z97" s="221"/>
      <c r="AA97" s="603" t="s">
        <v>723</v>
      </c>
      <c r="AB97" s="604" t="str">
        <f t="shared" si="0"/>
        <v/>
      </c>
    </row>
    <row r="98" spans="1:37" s="155" customFormat="1" ht="15" customHeight="1" x14ac:dyDescent="0.25">
      <c r="A98" s="156"/>
      <c r="B98"/>
      <c r="C98" s="561" t="str">
        <f t="shared" si="1"/>
        <v/>
      </c>
      <c r="D98" s="158" t="s">
        <v>341</v>
      </c>
      <c r="E98" s="439" t="s">
        <v>192</v>
      </c>
      <c r="F98" s="57"/>
      <c r="G98"/>
      <c r="H98" s="561"/>
      <c r="I98" s="158" t="s">
        <v>341</v>
      </c>
      <c r="J98" s="57" t="s">
        <v>262</v>
      </c>
      <c r="K98" s="57"/>
      <c r="L98" s="57"/>
      <c r="M98" s="57"/>
      <c r="N98" s="561"/>
      <c r="O98" s="158" t="s">
        <v>341</v>
      </c>
      <c r="P98" s="730" t="s">
        <v>341</v>
      </c>
      <c r="Q98" s="731"/>
      <c r="R98" s="731"/>
      <c r="S98" s="731"/>
      <c r="T98" s="731"/>
      <c r="U98" s="732"/>
      <c r="V98" s="57"/>
      <c r="W98" s="436" t="s">
        <v>697</v>
      </c>
      <c r="X98" s="221"/>
      <c r="Y98" s="436" t="s">
        <v>709</v>
      </c>
      <c r="Z98" s="221"/>
      <c r="AA98" s="603" t="s">
        <v>724</v>
      </c>
      <c r="AB98" s="604" t="str">
        <f t="shared" si="0"/>
        <v/>
      </c>
    </row>
    <row r="99" spans="1:37" s="155" customFormat="1" ht="15" customHeight="1" x14ac:dyDescent="0.25">
      <c r="A99" s="156"/>
      <c r="B99"/>
      <c r="C99" s="561" t="str">
        <f t="shared" si="1"/>
        <v/>
      </c>
      <c r="D99" s="158" t="s">
        <v>341</v>
      </c>
      <c r="E99" s="57" t="s">
        <v>190</v>
      </c>
      <c r="F99" s="57"/>
      <c r="G99"/>
      <c r="H99" s="561" t="str">
        <f t="shared" ref="H99:H105" si="2">IF(Z98=TRUE,"X","")</f>
        <v/>
      </c>
      <c r="I99" s="158" t="s">
        <v>341</v>
      </c>
      <c r="J99" s="57" t="s">
        <v>204</v>
      </c>
      <c r="K99" s="57"/>
      <c r="L99" s="57"/>
      <c r="M99" s="57"/>
      <c r="N99" s="561"/>
      <c r="O99" s="158" t="s">
        <v>341</v>
      </c>
      <c r="P99" s="730" t="s">
        <v>341</v>
      </c>
      <c r="Q99" s="731"/>
      <c r="R99" s="731"/>
      <c r="S99" s="731"/>
      <c r="T99" s="731"/>
      <c r="U99" s="732"/>
      <c r="V99" s="57"/>
      <c r="W99" s="436" t="s">
        <v>698</v>
      </c>
      <c r="X99" s="221"/>
      <c r="Y99" s="436" t="s">
        <v>710</v>
      </c>
      <c r="Z99" s="221"/>
      <c r="AA99" s="603" t="s">
        <v>725</v>
      </c>
      <c r="AB99" s="604" t="str">
        <f t="shared" si="0"/>
        <v/>
      </c>
    </row>
    <row r="100" spans="1:37" s="155" customFormat="1" ht="15" customHeight="1" x14ac:dyDescent="0.25">
      <c r="A100" s="156"/>
      <c r="B100"/>
      <c r="C100" s="561" t="str">
        <f t="shared" si="1"/>
        <v/>
      </c>
      <c r="D100" s="158" t="s">
        <v>341</v>
      </c>
      <c r="E100" s="57" t="s">
        <v>186</v>
      </c>
      <c r="F100" s="57"/>
      <c r="G100"/>
      <c r="H100" s="561" t="str">
        <f t="shared" si="2"/>
        <v/>
      </c>
      <c r="I100" s="158" t="s">
        <v>341</v>
      </c>
      <c r="J100" s="57" t="s">
        <v>199</v>
      </c>
      <c r="K100" s="57"/>
      <c r="L100" s="57"/>
      <c r="M100" s="57"/>
      <c r="N100" s="561"/>
      <c r="O100" s="158" t="s">
        <v>341</v>
      </c>
      <c r="P100" s="733" t="s">
        <v>341</v>
      </c>
      <c r="Q100" s="734"/>
      <c r="R100" s="734"/>
      <c r="S100" s="734"/>
      <c r="T100" s="734"/>
      <c r="U100" s="735"/>
      <c r="V100" s="57"/>
      <c r="W100" s="436" t="s">
        <v>699</v>
      </c>
      <c r="X100" s="221" t="s">
        <v>718</v>
      </c>
      <c r="Y100" s="436" t="s">
        <v>711</v>
      </c>
      <c r="Z100" s="221"/>
      <c r="AA100" s="603" t="s">
        <v>720</v>
      </c>
      <c r="AB100" s="604" t="str">
        <f t="shared" si="0"/>
        <v/>
      </c>
    </row>
    <row r="101" spans="1:37" s="155" customFormat="1" ht="15" customHeight="1" x14ac:dyDescent="0.25">
      <c r="A101" s="156"/>
      <c r="B101"/>
      <c r="C101" s="561"/>
      <c r="D101" s="158" t="s">
        <v>341</v>
      </c>
      <c r="E101" s="439" t="s">
        <v>196</v>
      </c>
      <c r="F101" s="57"/>
      <c r="G101"/>
      <c r="H101" s="561"/>
      <c r="I101" s="158" t="s">
        <v>341</v>
      </c>
      <c r="J101" s="57" t="s">
        <v>197</v>
      </c>
      <c r="K101" s="57"/>
      <c r="L101" s="57"/>
      <c r="M101" s="57"/>
      <c r="N101" s="57"/>
      <c r="O101" s="57"/>
      <c r="P101" s="57"/>
      <c r="Q101" s="57"/>
      <c r="R101" s="57"/>
      <c r="S101" s="57"/>
      <c r="T101" s="57"/>
      <c r="U101" s="57"/>
      <c r="V101" s="57"/>
      <c r="W101" s="436" t="s">
        <v>700</v>
      </c>
      <c r="X101" s="221"/>
      <c r="Y101" s="436" t="s">
        <v>712</v>
      </c>
      <c r="Z101" s="221" t="s">
        <v>718</v>
      </c>
      <c r="AA101" s="603" t="s">
        <v>726</v>
      </c>
      <c r="AB101" s="604" t="str">
        <f t="shared" si="0"/>
        <v/>
      </c>
    </row>
    <row r="102" spans="1:37" s="155" customFormat="1" ht="15" customHeight="1" x14ac:dyDescent="0.25">
      <c r="A102" s="156"/>
      <c r="B102"/>
      <c r="C102" s="561" t="str">
        <f t="shared" si="1"/>
        <v/>
      </c>
      <c r="D102" s="158" t="s">
        <v>341</v>
      </c>
      <c r="E102" s="439" t="s">
        <v>189</v>
      </c>
      <c r="F102" s="57"/>
      <c r="G102" s="482"/>
      <c r="H102" s="561"/>
      <c r="I102" s="158" t="s">
        <v>341</v>
      </c>
      <c r="J102" s="57" t="s">
        <v>202</v>
      </c>
      <c r="K102" s="57"/>
      <c r="L102" s="57"/>
      <c r="M102" s="57"/>
      <c r="N102" s="57"/>
      <c r="O102" s="60"/>
      <c r="P102" s="161"/>
      <c r="Q102" s="161"/>
      <c r="R102" s="161"/>
      <c r="S102" s="161"/>
      <c r="T102" s="161"/>
      <c r="U102" s="161"/>
      <c r="V102" s="161"/>
      <c r="W102" s="436" t="s">
        <v>701</v>
      </c>
      <c r="X102" s="221"/>
      <c r="Y102" s="436" t="s">
        <v>713</v>
      </c>
      <c r="Z102" s="221"/>
      <c r="AA102" s="603" t="s">
        <v>727</v>
      </c>
      <c r="AB102" s="604" t="str">
        <f t="shared" si="0"/>
        <v/>
      </c>
    </row>
    <row r="103" spans="1:37" s="155" customFormat="1" ht="15" customHeight="1" x14ac:dyDescent="0.25">
      <c r="A103" s="156"/>
      <c r="B103"/>
      <c r="C103" s="561" t="str">
        <f t="shared" si="1"/>
        <v/>
      </c>
      <c r="D103" s="158" t="s">
        <v>341</v>
      </c>
      <c r="E103" s="57" t="s">
        <v>187</v>
      </c>
      <c r="F103" s="57"/>
      <c r="G103"/>
      <c r="H103" s="561" t="str">
        <f t="shared" si="2"/>
        <v/>
      </c>
      <c r="I103" s="158" t="s">
        <v>341</v>
      </c>
      <c r="J103" s="57" t="s">
        <v>201</v>
      </c>
      <c r="K103" s="57"/>
      <c r="L103" s="57"/>
      <c r="M103" s="57"/>
      <c r="N103" s="57"/>
      <c r="O103" s="60"/>
      <c r="P103" s="156"/>
      <c r="Q103" s="156"/>
      <c r="R103" s="156"/>
      <c r="S103" s="156"/>
      <c r="T103" s="156"/>
      <c r="U103" s="156"/>
      <c r="V103" s="156"/>
      <c r="W103" s="436" t="s">
        <v>702</v>
      </c>
      <c r="X103" s="221"/>
      <c r="Y103" s="436" t="s">
        <v>714</v>
      </c>
      <c r="Z103" s="221"/>
      <c r="AA103" s="603" t="s">
        <v>721</v>
      </c>
      <c r="AB103" s="604" t="str">
        <f t="shared" si="0"/>
        <v/>
      </c>
    </row>
    <row r="104" spans="1:37" s="155" customFormat="1" ht="15" customHeight="1" x14ac:dyDescent="0.25">
      <c r="A104" s="156"/>
      <c r="B104"/>
      <c r="C104" s="561" t="str">
        <f t="shared" si="1"/>
        <v/>
      </c>
      <c r="D104" s="158" t="s">
        <v>341</v>
      </c>
      <c r="E104" s="57" t="s">
        <v>830</v>
      </c>
      <c r="F104" s="57"/>
      <c r="G104"/>
      <c r="H104" s="561"/>
      <c r="I104" s="158" t="s">
        <v>341</v>
      </c>
      <c r="J104" s="57" t="s">
        <v>200</v>
      </c>
      <c r="K104" s="57"/>
      <c r="L104" s="57"/>
      <c r="M104" s="57"/>
      <c r="N104" s="57"/>
      <c r="O104" s="156"/>
      <c r="P104" s="156"/>
      <c r="Q104" s="156"/>
      <c r="R104" s="156"/>
      <c r="S104" s="156"/>
      <c r="T104" s="156"/>
      <c r="U104" s="156"/>
      <c r="V104" s="156"/>
      <c r="W104" s="436" t="s">
        <v>703</v>
      </c>
      <c r="X104" s="221"/>
      <c r="Y104" s="436" t="s">
        <v>715</v>
      </c>
      <c r="Z104" s="221"/>
      <c r="AA104" s="603" t="s">
        <v>728</v>
      </c>
      <c r="AB104" s="604" t="str">
        <f t="shared" si="0"/>
        <v/>
      </c>
    </row>
    <row r="105" spans="1:37" s="155" customFormat="1" ht="15" customHeight="1" x14ac:dyDescent="0.25">
      <c r="A105" s="156"/>
      <c r="B105"/>
      <c r="C105" s="561" t="str">
        <f t="shared" si="1"/>
        <v/>
      </c>
      <c r="D105" s="158" t="s">
        <v>341</v>
      </c>
      <c r="E105" s="57" t="s">
        <v>188</v>
      </c>
      <c r="F105" s="57"/>
      <c r="G105"/>
      <c r="H105" s="561" t="str">
        <f t="shared" si="2"/>
        <v/>
      </c>
      <c r="I105" s="158" t="s">
        <v>341</v>
      </c>
      <c r="J105" s="57" t="s">
        <v>328</v>
      </c>
      <c r="K105" s="57"/>
      <c r="L105" s="57"/>
      <c r="M105" s="57"/>
      <c r="N105" s="57"/>
      <c r="O105" s="57"/>
      <c r="P105" s="57"/>
      <c r="Q105" s="57"/>
      <c r="R105" s="57"/>
      <c r="S105" s="57"/>
      <c r="T105" s="57"/>
      <c r="U105" s="57"/>
      <c r="V105" s="57"/>
      <c r="W105" s="436" t="s">
        <v>704</v>
      </c>
      <c r="X105" s="221"/>
      <c r="Y105" s="436" t="s">
        <v>716</v>
      </c>
      <c r="Z105" s="221" t="s">
        <v>718</v>
      </c>
      <c r="AA105" s="603" t="s">
        <v>729</v>
      </c>
      <c r="AB105" s="604" t="str">
        <f t="shared" si="0"/>
        <v/>
      </c>
    </row>
    <row r="106" spans="1:37" s="155" customFormat="1" ht="15" customHeight="1" x14ac:dyDescent="0.25">
      <c r="A106" s="156"/>
      <c r="B106"/>
      <c r="C106" s="561" t="str">
        <f t="shared" si="1"/>
        <v/>
      </c>
      <c r="D106" s="158" t="s">
        <v>341</v>
      </c>
      <c r="E106" s="439" t="s">
        <v>193</v>
      </c>
      <c r="F106" s="57"/>
      <c r="G106" s="482"/>
      <c r="H106" s="561"/>
      <c r="I106" s="158" t="s">
        <v>341</v>
      </c>
      <c r="J106" s="57" t="s">
        <v>329</v>
      </c>
      <c r="K106" s="57"/>
      <c r="L106" s="57"/>
      <c r="M106" s="57"/>
      <c r="N106" s="57"/>
      <c r="O106" s="57"/>
      <c r="P106" s="57"/>
      <c r="Q106" s="57"/>
      <c r="R106" s="57"/>
      <c r="S106" s="57"/>
      <c r="T106" s="57"/>
      <c r="U106" s="57"/>
      <c r="V106" s="57"/>
      <c r="W106" s="436" t="s">
        <v>705</v>
      </c>
      <c r="X106" s="221"/>
      <c r="Y106" s="436" t="s">
        <v>717</v>
      </c>
      <c r="Z106" s="221" t="s">
        <v>718</v>
      </c>
      <c r="AA106" s="603" t="s">
        <v>730</v>
      </c>
      <c r="AB106" s="604" t="str">
        <f t="shared" si="0"/>
        <v/>
      </c>
    </row>
    <row r="107" spans="1:37" s="155" customFormat="1" ht="15" customHeight="1" x14ac:dyDescent="0.25">
      <c r="A107" s="156"/>
      <c r="B107"/>
      <c r="C107" s="561" t="str">
        <f t="shared" si="1"/>
        <v/>
      </c>
      <c r="D107" s="158" t="s">
        <v>341</v>
      </c>
      <c r="E107" s="439" t="s">
        <v>194</v>
      </c>
      <c r="F107" s="57"/>
      <c r="G107" s="482"/>
      <c r="H107" s="561"/>
      <c r="I107" s="158" t="s">
        <v>341</v>
      </c>
      <c r="J107" s="57" t="s">
        <v>205</v>
      </c>
      <c r="K107" s="57"/>
      <c r="L107" s="57"/>
      <c r="M107" s="57"/>
      <c r="N107" s="57"/>
      <c r="O107" s="57"/>
      <c r="P107" s="57"/>
      <c r="Q107" s="57"/>
      <c r="R107" s="57"/>
      <c r="S107" s="57"/>
      <c r="T107" s="57"/>
      <c r="U107" s="57"/>
      <c r="V107" s="57"/>
      <c r="W107" s="166"/>
      <c r="X107" s="166"/>
      <c r="Y107" s="156"/>
    </row>
    <row r="108" spans="1:37" s="155" customFormat="1" ht="15" customHeight="1" x14ac:dyDescent="0.2">
      <c r="A108" s="156"/>
      <c r="B108" s="57"/>
      <c r="C108" s="561" t="str">
        <f t="shared" si="1"/>
        <v/>
      </c>
      <c r="D108" s="158" t="s">
        <v>341</v>
      </c>
      <c r="E108" s="162" t="s">
        <v>195</v>
      </c>
      <c r="F108" s="555"/>
      <c r="G108" s="57"/>
      <c r="H108" s="561" t="str">
        <f>IF($X$95=TRUE,"X","")</f>
        <v/>
      </c>
      <c r="I108" s="158" t="s">
        <v>341</v>
      </c>
      <c r="J108" s="162" t="s">
        <v>195</v>
      </c>
      <c r="K108" s="610"/>
      <c r="L108" s="567"/>
      <c r="M108" s="534"/>
      <c r="N108" s="57"/>
      <c r="O108" s="57"/>
      <c r="P108" s="57"/>
      <c r="Q108" s="57"/>
      <c r="R108" s="57"/>
      <c r="S108" s="57"/>
      <c r="T108" s="57"/>
      <c r="U108" s="57"/>
      <c r="V108" s="57"/>
      <c r="W108" s="166"/>
      <c r="X108" s="166"/>
      <c r="Y108" s="156"/>
    </row>
    <row r="109" spans="1:37" s="155" customFormat="1" ht="15" customHeight="1" x14ac:dyDescent="0.2">
      <c r="A109" s="156"/>
      <c r="B109" s="57"/>
      <c r="C109" s="57"/>
      <c r="D109" s="57"/>
      <c r="E109" s="57"/>
      <c r="F109" s="57"/>
      <c r="G109" s="57"/>
      <c r="H109" s="57"/>
      <c r="I109" s="57"/>
      <c r="J109" s="57"/>
      <c r="K109" s="57"/>
      <c r="L109" s="57"/>
      <c r="M109" s="57"/>
      <c r="N109" s="57"/>
      <c r="O109" s="57"/>
      <c r="P109" s="57"/>
      <c r="Q109" s="57"/>
      <c r="R109" s="57"/>
      <c r="S109" s="57"/>
      <c r="T109" s="57"/>
      <c r="U109" s="57"/>
      <c r="V109" s="57"/>
      <c r="W109" s="156"/>
      <c r="X109" s="156"/>
      <c r="Y109" s="156"/>
    </row>
    <row r="110" spans="1:37" s="736" customFormat="1" ht="24.95" customHeight="1" x14ac:dyDescent="0.25">
      <c r="A110" s="736" t="s">
        <v>602</v>
      </c>
    </row>
    <row r="111" spans="1:37" s="448" customFormat="1" ht="24.95" customHeight="1" x14ac:dyDescent="0.2">
      <c r="F111" s="537"/>
      <c r="G111" s="537"/>
      <c r="H111" s="537"/>
      <c r="I111" s="537"/>
      <c r="J111" s="537"/>
      <c r="K111" s="537"/>
      <c r="L111" s="537"/>
      <c r="M111" s="537"/>
      <c r="N111" s="537"/>
      <c r="O111" s="537"/>
      <c r="P111" s="537"/>
      <c r="Q111" s="537"/>
      <c r="R111" s="537"/>
      <c r="S111" s="537"/>
      <c r="V111" s="486"/>
      <c r="W111" s="486"/>
      <c r="X111" s="486"/>
      <c r="Y111" s="486"/>
      <c r="Z111" s="480"/>
      <c r="AA111" s="480"/>
      <c r="AB111" s="480"/>
      <c r="AC111" s="480"/>
      <c r="AD111" s="480"/>
      <c r="AE111" s="480"/>
      <c r="AF111" s="480"/>
      <c r="AG111" s="480"/>
      <c r="AH111" s="480"/>
      <c r="AI111" s="480"/>
      <c r="AJ111" s="480"/>
      <c r="AK111" s="480"/>
    </row>
    <row r="112" spans="1:37" s="155" customFormat="1" ht="15" customHeight="1" x14ac:dyDescent="0.25">
      <c r="B112" s="156" t="s">
        <v>236</v>
      </c>
      <c r="C112" s="452" t="s">
        <v>630</v>
      </c>
      <c r="F112" s="156"/>
      <c r="G112" s="156"/>
      <c r="H112" s="555"/>
      <c r="I112" s="158" t="s">
        <v>341</v>
      </c>
      <c r="J112" s="57" t="str">
        <f>IF(H112="Ground Lease","  What is ground lease term?","")</f>
        <v/>
      </c>
      <c r="K112" s="156"/>
      <c r="L112" s="156"/>
      <c r="M112" s="156"/>
      <c r="N112" s="156"/>
      <c r="O112" s="726"/>
      <c r="P112" s="726"/>
      <c r="Q112" s="726"/>
      <c r="R112" s="57"/>
      <c r="S112" s="57"/>
      <c r="T112" s="111"/>
      <c r="U112" s="57"/>
      <c r="V112" s="136"/>
      <c r="W112" s="440" t="s">
        <v>672</v>
      </c>
      <c r="X112" s="155" t="s">
        <v>760</v>
      </c>
      <c r="Y112" s="491"/>
      <c r="Z112" s="480"/>
      <c r="AA112" s="480"/>
      <c r="AB112" s="480"/>
      <c r="AC112" s="480"/>
      <c r="AD112" s="480"/>
      <c r="AE112" s="480"/>
      <c r="AF112" s="480"/>
      <c r="AG112" s="480"/>
      <c r="AH112" s="480"/>
      <c r="AI112" s="480"/>
      <c r="AJ112" s="480"/>
      <c r="AK112" s="480"/>
    </row>
    <row r="113" spans="2:44" s="155" customFormat="1" ht="15" customHeight="1" x14ac:dyDescent="0.25">
      <c r="B113" s="156"/>
      <c r="C113" s="156"/>
      <c r="D113" s="156"/>
      <c r="E113" s="449"/>
      <c r="F113" s="449" t="s">
        <v>608</v>
      </c>
      <c r="G113" s="449"/>
      <c r="H113" s="643"/>
      <c r="I113" s="644"/>
      <c r="J113" s="644"/>
      <c r="K113" s="644"/>
      <c r="L113" s="644"/>
      <c r="M113" s="644"/>
      <c r="N113" s="644"/>
      <c r="O113" s="644"/>
      <c r="P113" s="644"/>
      <c r="Q113" s="644"/>
      <c r="R113" s="644"/>
      <c r="S113" s="644"/>
      <c r="T113" s="111"/>
      <c r="U113" s="57"/>
      <c r="V113" s="136"/>
      <c r="W113" s="440" t="s">
        <v>672</v>
      </c>
      <c r="X113" s="155" t="s">
        <v>761</v>
      </c>
      <c r="Y113" s="491"/>
      <c r="Z113" s="480"/>
      <c r="AA113" s="480"/>
      <c r="AB113" s="480"/>
      <c r="AC113" s="480"/>
      <c r="AD113" s="480"/>
      <c r="AE113" s="480"/>
      <c r="AF113" s="480"/>
      <c r="AG113" s="480"/>
      <c r="AH113" s="480"/>
      <c r="AI113" s="480"/>
      <c r="AJ113" s="480"/>
      <c r="AK113" s="480"/>
    </row>
    <row r="114" spans="2:44" s="155" customFormat="1" ht="15" customHeight="1" x14ac:dyDescent="0.25">
      <c r="B114" s="156"/>
      <c r="C114" s="156"/>
      <c r="D114" s="156"/>
      <c r="E114" s="449"/>
      <c r="F114" s="449"/>
      <c r="G114" s="449"/>
      <c r="H114" s="643"/>
      <c r="I114" s="644"/>
      <c r="J114" s="644"/>
      <c r="K114" s="644"/>
      <c r="L114" s="644"/>
      <c r="M114" s="644"/>
      <c r="N114" s="644"/>
      <c r="O114" s="644"/>
      <c r="P114" s="644"/>
      <c r="Q114" s="644"/>
      <c r="R114" s="644"/>
      <c r="S114" s="644"/>
      <c r="T114" s="111"/>
      <c r="U114" s="57"/>
      <c r="V114" s="136"/>
      <c r="W114" s="440" t="s">
        <v>672</v>
      </c>
      <c r="X114" s="155" t="s">
        <v>762</v>
      </c>
      <c r="Y114" s="491"/>
      <c r="Z114" s="480"/>
      <c r="AA114" s="480"/>
      <c r="AB114" s="480"/>
      <c r="AC114" s="480"/>
      <c r="AD114" s="480"/>
      <c r="AE114" s="480"/>
      <c r="AF114" s="480"/>
      <c r="AG114" s="480"/>
      <c r="AH114" s="480"/>
      <c r="AI114" s="480"/>
      <c r="AJ114" s="480"/>
      <c r="AK114" s="480"/>
    </row>
    <row r="115" spans="2:44" s="155" customFormat="1" ht="15" customHeight="1" x14ac:dyDescent="0.25">
      <c r="B115" s="156"/>
      <c r="C115" s="156"/>
      <c r="D115" s="156"/>
      <c r="E115" s="449"/>
      <c r="F115" s="449"/>
      <c r="G115" s="449"/>
      <c r="H115" s="643"/>
      <c r="I115" s="644"/>
      <c r="J115" s="644"/>
      <c r="K115" s="644"/>
      <c r="L115" s="644"/>
      <c r="M115" s="644"/>
      <c r="N115" s="644"/>
      <c r="O115" s="644"/>
      <c r="P115" s="644"/>
      <c r="Q115" s="644"/>
      <c r="R115" s="644"/>
      <c r="S115" s="644"/>
      <c r="T115" s="111"/>
      <c r="U115" s="57"/>
      <c r="V115" s="136"/>
      <c r="W115" s="440" t="s">
        <v>672</v>
      </c>
      <c r="X115" s="155" t="s">
        <v>303</v>
      </c>
      <c r="Y115" s="491"/>
      <c r="Z115" s="480"/>
      <c r="AA115" s="480"/>
      <c r="AB115" s="480"/>
      <c r="AC115" s="480"/>
      <c r="AD115" s="480"/>
      <c r="AE115" s="480"/>
      <c r="AF115" s="480"/>
      <c r="AG115" s="480"/>
      <c r="AH115" s="480"/>
      <c r="AI115" s="480"/>
      <c r="AJ115" s="480"/>
      <c r="AK115" s="480"/>
    </row>
    <row r="116" spans="2:44" s="155" customFormat="1" ht="7.5" customHeight="1" x14ac:dyDescent="0.2">
      <c r="B116" s="156"/>
      <c r="C116" s="156"/>
      <c r="D116" s="156"/>
      <c r="E116" s="449"/>
      <c r="F116" s="449"/>
      <c r="G116" s="449"/>
      <c r="H116" s="503"/>
      <c r="I116" s="192"/>
      <c r="J116" s="192"/>
      <c r="K116" s="192"/>
      <c r="L116" s="192"/>
      <c r="M116" s="192"/>
      <c r="N116" s="192"/>
      <c r="O116" s="192"/>
      <c r="P116" s="192"/>
      <c r="Q116" s="192"/>
      <c r="R116" s="192"/>
      <c r="S116" s="192"/>
      <c r="T116" s="111"/>
      <c r="U116" s="57"/>
      <c r="V116" s="136"/>
      <c r="W116" s="480"/>
      <c r="Y116" s="491"/>
      <c r="Z116" s="480"/>
      <c r="AA116" s="480"/>
      <c r="AB116" s="480"/>
      <c r="AC116" s="480"/>
      <c r="AD116" s="480"/>
      <c r="AE116" s="480"/>
      <c r="AF116" s="480"/>
      <c r="AG116" s="480"/>
      <c r="AH116" s="480"/>
      <c r="AI116" s="480"/>
      <c r="AJ116" s="480"/>
      <c r="AK116" s="480"/>
    </row>
    <row r="117" spans="2:44" s="155" customFormat="1" ht="15" customHeight="1" x14ac:dyDescent="0.2">
      <c r="B117" s="448"/>
      <c r="C117" s="588" t="s">
        <v>617</v>
      </c>
      <c r="D117" s="448"/>
      <c r="E117" s="156" t="s">
        <v>631</v>
      </c>
      <c r="F117" s="156"/>
      <c r="G117" s="537"/>
      <c r="H117" s="508"/>
      <c r="I117" s="701"/>
      <c r="J117" s="701"/>
      <c r="K117" s="725"/>
      <c r="L117" s="725"/>
      <c r="M117" s="725"/>
      <c r="N117" s="725"/>
      <c r="O117" s="725"/>
      <c r="P117" s="725"/>
      <c r="Q117" s="725"/>
      <c r="R117" s="725"/>
      <c r="S117" s="725"/>
      <c r="T117" s="448"/>
      <c r="U117" s="448"/>
      <c r="V117" s="486"/>
      <c r="W117" s="486"/>
      <c r="X117" s="487"/>
      <c r="Y117" s="480"/>
      <c r="Z117" s="480"/>
      <c r="AA117" s="480"/>
      <c r="AB117" s="480"/>
      <c r="AC117" s="480"/>
      <c r="AD117" s="480"/>
      <c r="AE117" s="480"/>
      <c r="AF117" s="480"/>
      <c r="AG117" s="480"/>
      <c r="AH117" s="480"/>
      <c r="AI117" s="480"/>
      <c r="AJ117" s="480"/>
      <c r="AK117" s="480"/>
    </row>
    <row r="118" spans="2:44" s="155" customFormat="1" ht="9.75" customHeight="1" x14ac:dyDescent="0.2">
      <c r="B118" s="448"/>
      <c r="C118" s="489"/>
      <c r="D118" s="448"/>
      <c r="E118" s="480"/>
      <c r="F118" s="156"/>
      <c r="G118" s="537"/>
      <c r="H118" s="537"/>
      <c r="I118" s="537"/>
      <c r="J118" s="537"/>
      <c r="K118" s="181"/>
      <c r="L118" s="181"/>
      <c r="M118" s="181"/>
      <c r="N118" s="181"/>
      <c r="O118" s="181"/>
      <c r="P118" s="181"/>
      <c r="Q118" s="181"/>
      <c r="R118" s="181"/>
      <c r="S118" s="181"/>
      <c r="T118" s="448"/>
      <c r="U118" s="448"/>
      <c r="V118" s="486"/>
      <c r="W118" s="486"/>
      <c r="X118" s="487"/>
      <c r="Y118" s="480"/>
      <c r="Z118" s="480"/>
      <c r="AA118" s="480"/>
      <c r="AB118" s="480"/>
      <c r="AC118" s="480"/>
      <c r="AD118" s="480"/>
      <c r="AE118" s="480"/>
      <c r="AF118" s="480"/>
      <c r="AG118" s="480"/>
      <c r="AH118" s="480"/>
      <c r="AI118" s="480"/>
      <c r="AJ118" s="480"/>
      <c r="AK118" s="480"/>
    </row>
    <row r="119" spans="2:44" s="155" customFormat="1" ht="15" customHeight="1" x14ac:dyDescent="0.2">
      <c r="B119" s="429"/>
      <c r="C119" s="156"/>
      <c r="D119" s="156"/>
      <c r="E119" s="480"/>
      <c r="F119" s="156"/>
      <c r="G119" s="156"/>
      <c r="H119" s="156" t="s">
        <v>300</v>
      </c>
      <c r="I119" s="156"/>
      <c r="J119" s="555"/>
      <c r="K119" s="160" t="s">
        <v>341</v>
      </c>
      <c r="L119" s="57" t="s">
        <v>327</v>
      </c>
      <c r="M119" s="156"/>
      <c r="N119" s="156"/>
      <c r="O119" s="156"/>
      <c r="P119" s="156"/>
      <c r="Q119" s="156"/>
      <c r="R119" s="156"/>
      <c r="S119" s="156"/>
      <c r="T119" s="156"/>
      <c r="U119" s="57"/>
      <c r="V119" s="136"/>
      <c r="W119" s="480"/>
      <c r="X119" s="487"/>
      <c r="Y119" s="480"/>
      <c r="Z119" s="480"/>
      <c r="AA119" s="480"/>
      <c r="AB119" s="480"/>
      <c r="AC119" s="480"/>
      <c r="AD119" s="480"/>
      <c r="AE119" s="480"/>
      <c r="AF119" s="480"/>
      <c r="AG119" s="480"/>
      <c r="AH119" s="480"/>
      <c r="AI119" s="480"/>
      <c r="AJ119" s="480"/>
      <c r="AK119" s="480"/>
    </row>
    <row r="120" spans="2:44" s="155" customFormat="1" ht="13.5" customHeight="1" x14ac:dyDescent="0.2">
      <c r="B120" s="429"/>
      <c r="C120" s="156"/>
      <c r="D120" s="156"/>
      <c r="E120" s="480"/>
      <c r="F120" s="449" t="s">
        <v>353</v>
      </c>
      <c r="G120" s="449"/>
      <c r="H120" s="643"/>
      <c r="I120" s="644"/>
      <c r="J120" s="644"/>
      <c r="K120" s="644"/>
      <c r="L120" s="644"/>
      <c r="M120" s="644"/>
      <c r="N120" s="644"/>
      <c r="O120" s="644"/>
      <c r="P120" s="644"/>
      <c r="Q120" s="644"/>
      <c r="R120" s="644"/>
      <c r="S120" s="644"/>
      <c r="T120" s="111"/>
      <c r="U120" s="57"/>
      <c r="V120" s="136"/>
      <c r="W120" s="480"/>
      <c r="X120" s="480"/>
      <c r="Y120" s="480"/>
      <c r="Z120" s="480"/>
      <c r="AA120" s="480"/>
      <c r="AB120" s="480"/>
      <c r="AC120" s="480"/>
      <c r="AD120" s="480"/>
      <c r="AE120" s="480"/>
      <c r="AF120" s="480"/>
      <c r="AG120" s="480"/>
      <c r="AH120" s="480"/>
      <c r="AI120" s="480"/>
      <c r="AJ120" s="480"/>
      <c r="AK120" s="480"/>
    </row>
    <row r="121" spans="2:44" s="155" customFormat="1" ht="15" customHeight="1" x14ac:dyDescent="0.25">
      <c r="B121" s="156"/>
      <c r="F121" s="449"/>
      <c r="G121" s="449"/>
      <c r="H121" s="643"/>
      <c r="I121" s="644"/>
      <c r="J121" s="644"/>
      <c r="K121" s="644"/>
      <c r="L121" s="644"/>
      <c r="M121" s="644"/>
      <c r="N121" s="644"/>
      <c r="O121" s="644"/>
      <c r="P121" s="644"/>
      <c r="Q121" s="644"/>
      <c r="R121" s="644"/>
      <c r="S121" s="644"/>
      <c r="T121" s="111"/>
      <c r="U121" s="57"/>
      <c r="V121" s="136"/>
      <c r="W121" s="440" t="s">
        <v>672</v>
      </c>
      <c r="X121" s="602" t="s">
        <v>7</v>
      </c>
      <c r="Y121" s="480"/>
      <c r="Z121" s="480"/>
      <c r="AA121" s="480"/>
      <c r="AB121" s="480"/>
      <c r="AC121" s="480"/>
      <c r="AD121" s="480"/>
      <c r="AE121" s="480"/>
      <c r="AF121" s="480"/>
      <c r="AG121" s="480"/>
      <c r="AH121" s="480"/>
      <c r="AI121" s="480"/>
      <c r="AJ121" s="480"/>
      <c r="AK121" s="480"/>
    </row>
    <row r="122" spans="2:44" s="155" customFormat="1" ht="15" customHeight="1" x14ac:dyDescent="0.25">
      <c r="B122" s="156"/>
      <c r="C122" s="156"/>
      <c r="D122" s="156"/>
      <c r="E122" s="449"/>
      <c r="F122" s="449"/>
      <c r="G122" s="449"/>
      <c r="H122" s="643"/>
      <c r="I122" s="644"/>
      <c r="J122" s="644"/>
      <c r="K122" s="644"/>
      <c r="L122" s="644"/>
      <c r="M122" s="644"/>
      <c r="N122" s="644"/>
      <c r="O122" s="644"/>
      <c r="P122" s="644"/>
      <c r="Q122" s="644"/>
      <c r="R122" s="644"/>
      <c r="S122" s="644"/>
      <c r="T122" s="111"/>
      <c r="U122" s="57"/>
      <c r="V122" s="136"/>
      <c r="W122" s="440" t="s">
        <v>672</v>
      </c>
      <c r="X122" s="602" t="s">
        <v>616</v>
      </c>
      <c r="Y122" s="480"/>
      <c r="Z122" s="480"/>
      <c r="AA122" s="480"/>
      <c r="AB122" s="480"/>
      <c r="AC122" s="480"/>
      <c r="AD122" s="480"/>
      <c r="AE122" s="480"/>
      <c r="AF122" s="480"/>
      <c r="AG122" s="480"/>
      <c r="AH122" s="480"/>
      <c r="AI122" s="480"/>
      <c r="AJ122" s="480"/>
      <c r="AK122" s="480"/>
    </row>
    <row r="123" spans="2:44" s="155" customFormat="1" ht="15" customHeight="1" x14ac:dyDescent="0.25">
      <c r="B123" s="156"/>
      <c r="C123" s="480"/>
      <c r="D123" s="156"/>
      <c r="E123" s="156"/>
      <c r="F123" s="156"/>
      <c r="G123" s="156"/>
      <c r="H123" s="156"/>
      <c r="I123" s="156"/>
      <c r="J123" s="156"/>
      <c r="K123" s="156"/>
      <c r="L123" s="57"/>
      <c r="M123" s="57"/>
      <c r="N123" s="57"/>
      <c r="O123" s="57"/>
      <c r="P123" s="57"/>
      <c r="Q123" s="57"/>
      <c r="R123" s="57"/>
      <c r="S123" s="57"/>
      <c r="T123" s="111"/>
      <c r="U123" s="57"/>
      <c r="V123" s="136"/>
      <c r="W123" s="480"/>
      <c r="X123"/>
      <c r="Y123" s="491"/>
      <c r="Z123" s="480"/>
      <c r="AA123" s="480"/>
      <c r="AB123" s="480"/>
      <c r="AC123" s="480"/>
      <c r="AD123" s="480"/>
      <c r="AE123" s="480"/>
      <c r="AF123" s="480"/>
      <c r="AG123" s="480"/>
      <c r="AH123" s="480"/>
      <c r="AI123" s="480"/>
      <c r="AJ123" s="480"/>
      <c r="AK123" s="480"/>
    </row>
    <row r="124" spans="2:44" s="155" customFormat="1" ht="15" customHeight="1" x14ac:dyDescent="0.25">
      <c r="B124" s="429" t="s">
        <v>237</v>
      </c>
      <c r="C124" s="156" t="s">
        <v>273</v>
      </c>
      <c r="D124" s="156"/>
      <c r="E124" s="156"/>
      <c r="F124" s="156"/>
      <c r="G124" s="156"/>
      <c r="H124" s="156"/>
      <c r="I124" s="156"/>
      <c r="J124" s="156"/>
      <c r="K124" s="156"/>
      <c r="L124" s="57"/>
      <c r="M124" s="57"/>
      <c r="N124" s="555"/>
      <c r="O124" s="160" t="s">
        <v>341</v>
      </c>
      <c r="P124" s="57" t="s">
        <v>327</v>
      </c>
      <c r="Q124" s="57"/>
      <c r="R124" s="57"/>
      <c r="S124" s="57"/>
      <c r="T124" s="111"/>
      <c r="U124" s="57"/>
      <c r="V124" s="136"/>
      <c r="W124" s="480"/>
      <c r="X124"/>
      <c r="Y124" s="494"/>
      <c r="Z124" s="480"/>
      <c r="AA124" s="480"/>
      <c r="AB124" s="480"/>
      <c r="AC124" s="480"/>
      <c r="AD124" s="480"/>
      <c r="AE124" s="480"/>
      <c r="AF124" s="480"/>
      <c r="AG124" s="480"/>
      <c r="AH124" s="480"/>
      <c r="AI124" s="480"/>
      <c r="AJ124" s="480"/>
      <c r="AK124" s="480"/>
    </row>
    <row r="125" spans="2:44" s="155" customFormat="1" ht="15" customHeight="1" x14ac:dyDescent="0.25">
      <c r="B125" s="156"/>
      <c r="C125" s="450"/>
      <c r="D125" s="450"/>
      <c r="E125" s="450"/>
      <c r="F125" s="449" t="s">
        <v>93</v>
      </c>
      <c r="G125" s="449"/>
      <c r="H125" s="568"/>
      <c r="I125" s="549"/>
      <c r="J125" s="549"/>
      <c r="K125" s="549"/>
      <c r="L125" s="549"/>
      <c r="M125" s="549"/>
      <c r="N125" s="549"/>
      <c r="O125" s="549"/>
      <c r="P125" s="549"/>
      <c r="Q125" s="549"/>
      <c r="R125" s="549"/>
      <c r="S125" s="549"/>
      <c r="T125" s="111"/>
      <c r="U125" s="57"/>
      <c r="V125" s="136"/>
      <c r="W125" s="480"/>
      <c r="X125"/>
      <c r="Y125" s="494"/>
      <c r="Z125" s="480"/>
      <c r="AA125" s="480"/>
      <c r="AB125" s="480"/>
      <c r="AC125" s="480"/>
      <c r="AD125" s="480"/>
      <c r="AE125" s="480"/>
      <c r="AF125" s="480"/>
      <c r="AG125" s="480"/>
      <c r="AH125" s="480"/>
      <c r="AI125" s="480"/>
      <c r="AJ125" s="480"/>
      <c r="AK125" s="480"/>
    </row>
    <row r="126" spans="2:44" s="155" customFormat="1" ht="15" customHeight="1" x14ac:dyDescent="0.25">
      <c r="B126" s="156"/>
      <c r="C126" s="451"/>
      <c r="D126" s="451"/>
      <c r="E126" s="451"/>
      <c r="F126" s="156"/>
      <c r="G126" s="156"/>
      <c r="H126" s="568"/>
      <c r="I126" s="549"/>
      <c r="J126" s="549"/>
      <c r="K126" s="549"/>
      <c r="L126" s="549"/>
      <c r="M126" s="549"/>
      <c r="N126" s="549"/>
      <c r="O126" s="549"/>
      <c r="P126" s="549"/>
      <c r="Q126" s="549"/>
      <c r="R126" s="549"/>
      <c r="S126" s="549"/>
      <c r="T126" s="111"/>
      <c r="U126" s="57"/>
      <c r="V126" s="136"/>
      <c r="W126" s="480"/>
      <c r="X126"/>
      <c r="Y126" s="491"/>
      <c r="Z126" s="480"/>
      <c r="AA126" s="480"/>
      <c r="AB126" s="480"/>
      <c r="AC126" s="480"/>
      <c r="AD126" s="480"/>
      <c r="AE126" s="480"/>
      <c r="AF126" s="480"/>
      <c r="AG126" s="480"/>
      <c r="AH126" s="480"/>
      <c r="AI126" s="480"/>
      <c r="AJ126" s="480"/>
      <c r="AK126" s="480"/>
    </row>
    <row r="127" spans="2:44" s="155" customFormat="1" ht="15" customHeight="1" x14ac:dyDescent="0.25">
      <c r="B127" s="156"/>
      <c r="C127" s="451"/>
      <c r="D127" s="451"/>
      <c r="E127" s="451"/>
      <c r="F127" s="156"/>
      <c r="G127" s="451"/>
      <c r="H127" s="568"/>
      <c r="I127" s="549"/>
      <c r="J127" s="549"/>
      <c r="K127" s="549"/>
      <c r="L127" s="549"/>
      <c r="M127" s="549"/>
      <c r="N127" s="549"/>
      <c r="O127" s="549"/>
      <c r="P127" s="549"/>
      <c r="Q127" s="549"/>
      <c r="R127" s="549"/>
      <c r="S127" s="549"/>
      <c r="T127" s="111"/>
      <c r="U127" s="57"/>
      <c r="V127" s="136"/>
      <c r="W127" s="480"/>
      <c r="X127"/>
      <c r="Y127" s="491"/>
      <c r="Z127" s="480"/>
      <c r="AA127" s="480"/>
      <c r="AB127" s="480"/>
      <c r="AC127" s="480"/>
      <c r="AD127" s="480"/>
      <c r="AE127" s="480"/>
      <c r="AF127" s="480"/>
      <c r="AG127" s="480"/>
      <c r="AH127" s="480"/>
      <c r="AI127" s="480"/>
      <c r="AJ127" s="480"/>
      <c r="AK127" s="480"/>
      <c r="AR127" s="156"/>
    </row>
    <row r="128" spans="2:44" s="155" customFormat="1" ht="15" customHeight="1" x14ac:dyDescent="0.25">
      <c r="B128" s="156"/>
      <c r="C128" s="480"/>
      <c r="D128" s="451"/>
      <c r="E128" s="451"/>
      <c r="F128" s="156"/>
      <c r="G128" s="451"/>
      <c r="H128" s="451"/>
      <c r="I128" s="451"/>
      <c r="J128" s="451"/>
      <c r="K128" s="451"/>
      <c r="L128" s="131"/>
      <c r="M128" s="131"/>
      <c r="N128" s="131"/>
      <c r="O128" s="131"/>
      <c r="P128" s="131"/>
      <c r="Q128" s="131"/>
      <c r="R128" s="57"/>
      <c r="S128" s="57"/>
      <c r="T128" s="111"/>
      <c r="U128" s="57"/>
      <c r="V128" s="136"/>
      <c r="W128" s="480"/>
      <c r="X128"/>
      <c r="Y128" s="491"/>
      <c r="Z128" s="480"/>
      <c r="AA128" s="480"/>
      <c r="AB128" s="480"/>
      <c r="AC128" s="480"/>
      <c r="AD128" s="480"/>
      <c r="AE128" s="480"/>
      <c r="AF128" s="480"/>
      <c r="AG128" s="480"/>
      <c r="AH128" s="480"/>
      <c r="AI128" s="480"/>
      <c r="AJ128" s="480"/>
      <c r="AK128" s="480"/>
    </row>
    <row r="129" spans="1:37" s="155" customFormat="1" ht="13.5" customHeight="1" x14ac:dyDescent="0.25">
      <c r="B129" s="429" t="s">
        <v>238</v>
      </c>
      <c r="C129" s="452" t="s">
        <v>94</v>
      </c>
      <c r="D129" s="452"/>
      <c r="E129" s="452"/>
      <c r="F129" s="156"/>
      <c r="G129" s="156"/>
      <c r="H129" s="555"/>
      <c r="I129" s="160" t="s">
        <v>341</v>
      </c>
      <c r="J129" s="57" t="s">
        <v>327</v>
      </c>
      <c r="K129" s="156"/>
      <c r="L129" s="57"/>
      <c r="M129" s="57"/>
      <c r="N129" s="57"/>
      <c r="O129" s="57"/>
      <c r="P129" s="57"/>
      <c r="Q129" s="57"/>
      <c r="R129" s="57"/>
      <c r="S129" s="57"/>
      <c r="T129" s="111"/>
      <c r="U129" s="57"/>
      <c r="V129" s="136"/>
      <c r="W129" s="480"/>
      <c r="X129"/>
      <c r="Y129" s="491"/>
      <c r="Z129" s="480"/>
      <c r="AA129" s="480"/>
      <c r="AB129" s="480"/>
      <c r="AC129" s="480"/>
      <c r="AD129" s="480" t="s">
        <v>632</v>
      </c>
      <c r="AE129" s="480"/>
      <c r="AF129" s="480"/>
      <c r="AG129" s="480"/>
      <c r="AH129" s="480"/>
      <c r="AI129" s="480"/>
      <c r="AJ129" s="480"/>
      <c r="AK129" s="480"/>
    </row>
    <row r="130" spans="1:37" s="155" customFormat="1" ht="15" customHeight="1" x14ac:dyDescent="0.25">
      <c r="B130" s="156"/>
      <c r="C130" s="156"/>
      <c r="D130" s="156"/>
      <c r="E130" s="156"/>
      <c r="F130" s="449" t="s">
        <v>93</v>
      </c>
      <c r="G130" s="449"/>
      <c r="H130" s="568"/>
      <c r="I130" s="549"/>
      <c r="J130" s="549"/>
      <c r="K130" s="549"/>
      <c r="L130" s="549"/>
      <c r="M130" s="549"/>
      <c r="N130" s="549"/>
      <c r="O130" s="549"/>
      <c r="P130" s="549"/>
      <c r="Q130" s="549"/>
      <c r="R130" s="549"/>
      <c r="S130" s="549"/>
      <c r="T130" s="111"/>
      <c r="U130" s="57"/>
      <c r="V130" s="136"/>
      <c r="W130" s="480"/>
      <c r="X130"/>
      <c r="Y130" s="491"/>
      <c r="Z130" s="480"/>
      <c r="AA130" s="480"/>
      <c r="AC130" s="480"/>
      <c r="AD130" s="480"/>
      <c r="AE130" s="480"/>
    </row>
    <row r="131" spans="1:37" s="155" customFormat="1" ht="15" customHeight="1" x14ac:dyDescent="0.25">
      <c r="B131" s="156"/>
      <c r="C131" s="156"/>
      <c r="D131" s="156"/>
      <c r="E131" s="156"/>
      <c r="F131" s="156"/>
      <c r="G131" s="156"/>
      <c r="H131" s="558"/>
      <c r="I131" s="548"/>
      <c r="J131" s="548"/>
      <c r="K131" s="548"/>
      <c r="L131" s="548"/>
      <c r="M131" s="548"/>
      <c r="N131" s="548"/>
      <c r="O131" s="548"/>
      <c r="P131" s="548"/>
      <c r="Q131" s="548"/>
      <c r="R131" s="548"/>
      <c r="S131" s="548"/>
      <c r="T131" s="111"/>
      <c r="U131" s="57"/>
      <c r="V131" s="136"/>
      <c r="W131" s="480"/>
      <c r="X131"/>
      <c r="Y131" s="491"/>
      <c r="Z131" s="480"/>
      <c r="AA131" s="480"/>
      <c r="AC131" s="480"/>
      <c r="AD131" s="480"/>
      <c r="AE131" s="480"/>
    </row>
    <row r="132" spans="1:37" s="155" customFormat="1" ht="15" customHeight="1" x14ac:dyDescent="0.25">
      <c r="B132" s="156"/>
      <c r="C132" s="156"/>
      <c r="D132" s="156"/>
      <c r="E132" s="156"/>
      <c r="F132" s="156"/>
      <c r="G132" s="156"/>
      <c r="H132" s="558"/>
      <c r="I132" s="548"/>
      <c r="J132" s="548"/>
      <c r="K132" s="548"/>
      <c r="L132" s="548"/>
      <c r="M132" s="548"/>
      <c r="N132" s="548"/>
      <c r="O132" s="548"/>
      <c r="P132" s="548"/>
      <c r="Q132" s="548"/>
      <c r="R132" s="548"/>
      <c r="S132" s="548"/>
      <c r="T132" s="111"/>
      <c r="U132" s="57"/>
      <c r="V132" s="136"/>
      <c r="W132" s="480"/>
      <c r="X132"/>
      <c r="Y132" s="491"/>
      <c r="Z132" s="480"/>
      <c r="AA132" s="480"/>
    </row>
    <row r="133" spans="1:37" s="155" customFormat="1" ht="15" customHeight="1" x14ac:dyDescent="0.25">
      <c r="B133" s="57"/>
      <c r="C133" s="57"/>
      <c r="D133" s="57"/>
      <c r="E133" s="57"/>
      <c r="F133" s="57"/>
      <c r="G133" s="57"/>
      <c r="H133" s="57"/>
      <c r="I133" s="57"/>
      <c r="J133" s="57"/>
      <c r="K133" s="57"/>
      <c r="L133" s="57"/>
      <c r="M133" s="57"/>
      <c r="N133" s="57"/>
      <c r="O133" s="57"/>
      <c r="P133" s="57"/>
      <c r="Q133" s="57"/>
      <c r="R133" s="57"/>
      <c r="S133" s="57"/>
      <c r="T133" s="111"/>
      <c r="U133" s="57"/>
      <c r="V133" s="136"/>
      <c r="W133" s="480"/>
      <c r="X133"/>
      <c r="Y133" s="491"/>
      <c r="Z133" s="480"/>
      <c r="AA133" s="480"/>
    </row>
    <row r="134" spans="1:37" s="155" customFormat="1" ht="15" customHeight="1" x14ac:dyDescent="0.25">
      <c r="B134" s="157" t="s">
        <v>239</v>
      </c>
      <c r="C134" s="124" t="s">
        <v>11</v>
      </c>
      <c r="D134" s="124"/>
      <c r="E134" s="57"/>
      <c r="F134" s="125"/>
      <c r="G134" s="560"/>
      <c r="H134" s="111"/>
      <c r="I134" s="111"/>
      <c r="J134" s="111"/>
      <c r="K134" s="111"/>
      <c r="L134" s="137"/>
      <c r="M134" s="137"/>
      <c r="O134" s="111"/>
      <c r="P134" s="111"/>
      <c r="Q134" s="111"/>
      <c r="R134" s="111"/>
      <c r="S134" s="111"/>
      <c r="T134" s="111"/>
      <c r="U134" s="57"/>
      <c r="V134" s="136"/>
      <c r="W134" s="480"/>
      <c r="X134"/>
      <c r="Y134" s="491"/>
      <c r="Z134" s="480"/>
      <c r="AA134" s="480"/>
    </row>
    <row r="135" spans="1:37" s="155" customFormat="1" ht="15" customHeight="1" x14ac:dyDescent="0.25">
      <c r="B135" s="111"/>
      <c r="C135" s="111"/>
      <c r="D135" s="111"/>
      <c r="E135" s="111"/>
      <c r="F135" s="111"/>
      <c r="G135" s="111"/>
      <c r="H135" s="111"/>
      <c r="I135" s="111"/>
      <c r="J135" s="111"/>
      <c r="K135" s="111"/>
      <c r="L135" s="111"/>
      <c r="M135" s="111"/>
      <c r="N135" s="111"/>
      <c r="O135" s="111"/>
      <c r="P135" s="111"/>
      <c r="Q135" s="111"/>
      <c r="R135" s="111"/>
      <c r="S135" s="111"/>
      <c r="T135" s="111"/>
      <c r="U135" s="57"/>
      <c r="V135" s="136"/>
      <c r="W135" s="480"/>
      <c r="X135"/>
      <c r="Y135" s="491"/>
      <c r="Z135" s="480"/>
      <c r="AA135" s="480"/>
    </row>
    <row r="136" spans="1:37" ht="15" customHeight="1" x14ac:dyDescent="0.25">
      <c r="A136" s="155"/>
      <c r="B136" s="111"/>
      <c r="C136" s="111"/>
      <c r="D136" s="111"/>
      <c r="E136" s="155"/>
      <c r="F136" s="155"/>
      <c r="G136" s="155"/>
      <c r="H136" s="155"/>
      <c r="I136" s="155"/>
      <c r="J136" s="155"/>
      <c r="K136" s="155"/>
      <c r="L136" s="155"/>
      <c r="M136" s="155"/>
      <c r="N136" s="155"/>
      <c r="O136" s="155"/>
      <c r="P136" s="111"/>
      <c r="Q136" s="111"/>
      <c r="R136" s="111"/>
      <c r="S136" s="111"/>
      <c r="T136" s="111"/>
      <c r="U136" s="57"/>
      <c r="V136" s="136"/>
      <c r="W136" s="480"/>
      <c r="X136"/>
      <c r="Y136" s="492"/>
      <c r="Z136" s="484"/>
      <c r="AA136" s="484"/>
    </row>
    <row r="137" spans="1:37" x14ac:dyDescent="0.25">
      <c r="A137" s="155"/>
      <c r="B137" s="111"/>
      <c r="C137" s="111"/>
      <c r="D137" s="111"/>
      <c r="E137" s="111"/>
      <c r="F137" s="111"/>
      <c r="G137" s="111"/>
      <c r="H137" s="111"/>
      <c r="I137" s="111"/>
      <c r="J137" s="111"/>
      <c r="K137" s="111"/>
      <c r="L137" s="111"/>
      <c r="M137" s="111"/>
      <c r="N137" s="111"/>
      <c r="O137" s="111"/>
      <c r="P137" s="111"/>
      <c r="Q137" s="111"/>
      <c r="R137" s="111"/>
      <c r="S137" s="111"/>
      <c r="T137" s="111"/>
      <c r="U137" s="57"/>
      <c r="V137" s="136"/>
      <c r="W137" s="480"/>
      <c r="X137"/>
      <c r="Y137" s="492"/>
      <c r="Z137" s="484"/>
      <c r="AA137" s="484"/>
    </row>
    <row r="138" spans="1:37" x14ac:dyDescent="0.25">
      <c r="V138" s="483"/>
      <c r="W138" s="484"/>
      <c r="X138"/>
      <c r="Y138" s="492"/>
      <c r="Z138" s="484"/>
      <c r="AA138" s="484"/>
    </row>
    <row r="139" spans="1:37" x14ac:dyDescent="0.25">
      <c r="V139" s="483"/>
      <c r="W139" s="484"/>
      <c r="X139"/>
      <c r="Y139" s="492"/>
      <c r="Z139" s="484"/>
      <c r="AA139" s="484"/>
    </row>
    <row r="140" spans="1:37" x14ac:dyDescent="0.25">
      <c r="V140" s="483"/>
      <c r="W140" s="484"/>
      <c r="X140"/>
      <c r="Y140" s="492"/>
      <c r="Z140" s="484"/>
      <c r="AA140" s="484"/>
    </row>
    <row r="141" spans="1:37" x14ac:dyDescent="0.25">
      <c r="V141" s="483"/>
      <c r="W141" s="484"/>
      <c r="X141"/>
      <c r="Y141" s="492"/>
      <c r="Z141" s="484"/>
      <c r="AA141" s="484"/>
    </row>
    <row r="142" spans="1:37" x14ac:dyDescent="0.25">
      <c r="V142" s="483"/>
      <c r="W142" s="484"/>
      <c r="X142"/>
      <c r="Y142" s="492"/>
      <c r="Z142" s="484"/>
      <c r="AA142" s="484"/>
    </row>
    <row r="143" spans="1:37" x14ac:dyDescent="0.25">
      <c r="V143" s="483"/>
      <c r="W143" s="484"/>
      <c r="X143"/>
      <c r="Y143" s="492"/>
      <c r="Z143" s="484"/>
      <c r="AA143" s="484"/>
    </row>
    <row r="144" spans="1:37" x14ac:dyDescent="0.25">
      <c r="V144" s="483"/>
      <c r="W144" s="484"/>
      <c r="X144" s="495"/>
      <c r="Y144" s="492"/>
      <c r="Z144" s="484"/>
      <c r="AA144" s="484"/>
    </row>
    <row r="145" spans="22:27" x14ac:dyDescent="0.25">
      <c r="V145" s="483"/>
      <c r="W145" s="484"/>
      <c r="X145"/>
      <c r="Y145" s="492"/>
      <c r="Z145" s="484"/>
      <c r="AA145" s="484"/>
    </row>
    <row r="146" spans="22:27" x14ac:dyDescent="0.25">
      <c r="V146" s="483"/>
      <c r="W146" s="484"/>
      <c r="X146"/>
      <c r="Y146" s="492"/>
      <c r="Z146" s="484"/>
      <c r="AA146" s="484"/>
    </row>
    <row r="147" spans="22:27" x14ac:dyDescent="0.25">
      <c r="V147" s="483"/>
      <c r="W147" s="484"/>
      <c r="X147"/>
      <c r="Y147" s="492"/>
      <c r="Z147" s="484"/>
      <c r="AA147" s="484"/>
    </row>
    <row r="148" spans="22:27" x14ac:dyDescent="0.25">
      <c r="V148" s="483"/>
      <c r="W148" s="484"/>
      <c r="X148"/>
      <c r="Y148" s="492"/>
      <c r="Z148" s="484"/>
      <c r="AA148" s="484"/>
    </row>
    <row r="149" spans="22:27" x14ac:dyDescent="0.25">
      <c r="V149" s="483"/>
      <c r="W149" s="484"/>
      <c r="X149"/>
      <c r="Y149" s="492"/>
      <c r="Z149" s="484"/>
      <c r="AA149" s="484"/>
    </row>
    <row r="150" spans="22:27" x14ac:dyDescent="0.25">
      <c r="V150" s="483"/>
      <c r="W150" s="484"/>
      <c r="X150"/>
      <c r="Y150" s="492"/>
      <c r="Z150" s="484"/>
      <c r="AA150" s="484"/>
    </row>
    <row r="151" spans="22:27" x14ac:dyDescent="0.25">
      <c r="V151" s="483"/>
      <c r="W151" s="484"/>
      <c r="X151"/>
      <c r="Y151" s="492"/>
      <c r="Z151" s="484"/>
      <c r="AA151" s="484"/>
    </row>
    <row r="152" spans="22:27" x14ac:dyDescent="0.25">
      <c r="V152" s="483"/>
      <c r="W152" s="484"/>
      <c r="X152"/>
      <c r="Y152" s="492"/>
      <c r="Z152" s="484"/>
      <c r="AA152" s="484"/>
    </row>
    <row r="153" spans="22:27" x14ac:dyDescent="0.25">
      <c r="V153" s="483"/>
      <c r="W153" s="484"/>
      <c r="X153"/>
      <c r="Y153" s="492"/>
      <c r="Z153" s="484"/>
      <c r="AA153" s="484"/>
    </row>
    <row r="154" spans="22:27" x14ac:dyDescent="0.25">
      <c r="V154" s="483"/>
      <c r="W154" s="484"/>
      <c r="X154" s="495"/>
      <c r="Y154" s="492"/>
      <c r="Z154" s="484"/>
      <c r="AA154" s="484"/>
    </row>
    <row r="155" spans="22:27" x14ac:dyDescent="0.25">
      <c r="V155" s="483"/>
      <c r="W155" s="484"/>
      <c r="X155"/>
      <c r="Y155" s="492"/>
      <c r="Z155" s="484"/>
      <c r="AA155" s="484"/>
    </row>
    <row r="156" spans="22:27" x14ac:dyDescent="0.25">
      <c r="V156" s="483"/>
      <c r="W156" s="484"/>
      <c r="X156"/>
      <c r="Y156" s="492"/>
      <c r="Z156" s="484"/>
      <c r="AA156" s="484"/>
    </row>
    <row r="157" spans="22:27" x14ac:dyDescent="0.25">
      <c r="X157"/>
      <c r="Y157" s="492"/>
    </row>
    <row r="158" spans="22:27" x14ac:dyDescent="0.25">
      <c r="X158"/>
      <c r="Y158" s="492"/>
    </row>
    <row r="159" spans="22:27" x14ac:dyDescent="0.25">
      <c r="X159"/>
      <c r="Y159" s="492"/>
    </row>
    <row r="160" spans="22:27" x14ac:dyDescent="0.25">
      <c r="X160"/>
      <c r="Y160" s="492"/>
    </row>
    <row r="161" spans="24:25" x14ac:dyDescent="0.25">
      <c r="X161"/>
      <c r="Y161" s="492"/>
    </row>
    <row r="162" spans="24:25" x14ac:dyDescent="0.25">
      <c r="X162"/>
      <c r="Y162" s="492"/>
    </row>
    <row r="163" spans="24:25" x14ac:dyDescent="0.25">
      <c r="X163"/>
      <c r="Y163" s="492"/>
    </row>
    <row r="164" spans="24:25" x14ac:dyDescent="0.25">
      <c r="X164"/>
      <c r="Y164" s="492"/>
    </row>
    <row r="165" spans="24:25" x14ac:dyDescent="0.25">
      <c r="X165"/>
      <c r="Y165" s="492"/>
    </row>
    <row r="166" spans="24:25" x14ac:dyDescent="0.25">
      <c r="X166"/>
      <c r="Y166" s="492"/>
    </row>
    <row r="167" spans="24:25" x14ac:dyDescent="0.25">
      <c r="X167"/>
      <c r="Y167" s="492"/>
    </row>
    <row r="168" spans="24:25" x14ac:dyDescent="0.25">
      <c r="X168"/>
      <c r="Y168" s="492"/>
    </row>
    <row r="169" spans="24:25" x14ac:dyDescent="0.25">
      <c r="X169"/>
      <c r="Y169" s="492"/>
    </row>
    <row r="170" spans="24:25" x14ac:dyDescent="0.25">
      <c r="X170"/>
      <c r="Y170" s="492"/>
    </row>
    <row r="171" spans="24:25" x14ac:dyDescent="0.25">
      <c r="X171"/>
      <c r="Y171" s="492"/>
    </row>
    <row r="172" spans="24:25" x14ac:dyDescent="0.25">
      <c r="X172"/>
      <c r="Y172" s="492"/>
    </row>
    <row r="173" spans="24:25" x14ac:dyDescent="0.25">
      <c r="X173"/>
      <c r="Y173" s="492"/>
    </row>
    <row r="174" spans="24:25" x14ac:dyDescent="0.25">
      <c r="X174"/>
      <c r="Y174" s="492"/>
    </row>
    <row r="175" spans="24:25" x14ac:dyDescent="0.25">
      <c r="X175"/>
      <c r="Y175" s="492"/>
    </row>
    <row r="176" spans="24:25" x14ac:dyDescent="0.25">
      <c r="X176"/>
      <c r="Y176" s="493"/>
    </row>
    <row r="177" spans="24:24" x14ac:dyDescent="0.25">
      <c r="X177"/>
    </row>
    <row r="178" spans="24:24" x14ac:dyDescent="0.25">
      <c r="X178"/>
    </row>
    <row r="179" spans="24:24" x14ac:dyDescent="0.25">
      <c r="X179"/>
    </row>
    <row r="180" spans="24:24" x14ac:dyDescent="0.25">
      <c r="X180"/>
    </row>
    <row r="181" spans="24:24" x14ac:dyDescent="0.25">
      <c r="X181"/>
    </row>
    <row r="182" spans="24:24" x14ac:dyDescent="0.25">
      <c r="X182"/>
    </row>
    <row r="183" spans="24:24" x14ac:dyDescent="0.25">
      <c r="X183"/>
    </row>
    <row r="184" spans="24:24" x14ac:dyDescent="0.25">
      <c r="X184"/>
    </row>
  </sheetData>
  <sheetProtection algorithmName="SHA-512" hashValue="ShVONuu4V1JJVQjlYVykPw9lY9GdRTnzEhiJ7MXtVk30tEhXTVNL7DGOgazHcAC7J7Si7Fz7CZHPMult9e+1ag==" saltValue="5NnytCClhWjo+i8etF+PdA==" spinCount="100000" sheet="1" objects="1" scenarios="1"/>
  <mergeCells count="15">
    <mergeCell ref="T2:AC2"/>
    <mergeCell ref="A38:XFD38"/>
    <mergeCell ref="J87:K87"/>
    <mergeCell ref="C2:S2"/>
    <mergeCell ref="H3:X3"/>
    <mergeCell ref="G74:K74"/>
    <mergeCell ref="O74:P74"/>
    <mergeCell ref="K117:S117"/>
    <mergeCell ref="O112:Q112"/>
    <mergeCell ref="P96:U96"/>
    <mergeCell ref="P97:U97"/>
    <mergeCell ref="P98:U98"/>
    <mergeCell ref="P99:U99"/>
    <mergeCell ref="P100:U100"/>
    <mergeCell ref="A110:XFD110"/>
  </mergeCells>
  <conditionalFormatting sqref="O112:Q112">
    <cfRule type="expression" dxfId="5" priority="14">
      <formula>$H$112="Ground Lease"</formula>
    </cfRule>
  </conditionalFormatting>
  <conditionalFormatting sqref="G74:K74 O74:P74">
    <cfRule type="expression" dxfId="4" priority="1">
      <formula>$H$72="Yes "</formula>
    </cfRule>
  </conditionalFormatting>
  <dataValidations count="16">
    <dataValidation type="list" errorStyle="warning" showInputMessage="1" showErrorMessage="1" errorTitle="SmartDox" error="The value you entered for the dropdown is not valid." sqref="V10:V11 L11" xr:uid="{00000000-0002-0000-0000-000003000000}">
      <formula1>SD_D_PL_State_Name</formula1>
    </dataValidation>
    <dataValidation errorStyle="warning" showInputMessage="1" showErrorMessage="1" errorTitle="SmartDox" error="The value you entered for the dropdown is not valid." sqref="L10" xr:uid="{00000000-0002-0000-0000-000004000000}"/>
    <dataValidation type="list" allowBlank="1" showInputMessage="1" showErrorMessage="1" sqref="H45 L65" xr:uid="{62F8A934-8281-4EA4-85DC-35D448E0910A}">
      <formula1>$X$44:$X$45</formula1>
    </dataValidation>
    <dataValidation type="list" errorStyle="warning" allowBlank="1" showInputMessage="1" showErrorMessage="1" sqref="H72" xr:uid="{ECF059BB-962F-4A60-9C71-4FD927A1B8C1}">
      <formula1>$X$4:$X$5</formula1>
    </dataValidation>
    <dataValidation type="list" allowBlank="1" showInputMessage="1" showErrorMessage="1" sqref="C50 C53 C57" xr:uid="{66C3C6FA-1B5B-4790-A9FB-3AA33E5671C5}">
      <formula1>$X$50</formula1>
    </dataValidation>
    <dataValidation type="list" allowBlank="1" showInputMessage="1" showErrorMessage="1" sqref="Q15 C71" xr:uid="{00000000-0002-0000-0000-000001000000}">
      <formula1>$U$8:$U$9</formula1>
    </dataValidation>
    <dataValidation type="list" errorStyle="warning" allowBlank="1" showInputMessage="1" showErrorMessage="1" sqref="O14" xr:uid="{00000000-0002-0000-0000-000005000000}">
      <formula1>$U$8:$U$9</formula1>
    </dataValidation>
    <dataValidation type="list" allowBlank="1" showInputMessage="1" showErrorMessage="1" sqref="H87" xr:uid="{43992FE1-B9DC-47BC-B3E4-6CBDBC53B935}">
      <formula1>$X$87:$X$88</formula1>
    </dataValidation>
    <dataValidation type="list" allowBlank="1" showInputMessage="1" showErrorMessage="1" sqref="C63:C70 C96:C108 N96:N100 H96" xr:uid="{675369E0-5CA1-45BF-9A46-BB8FE1A4A4E8}">
      <formula1>$X$65</formula1>
    </dataValidation>
    <dataValidation type="list" errorStyle="warning" allowBlank="1" showInputMessage="1" showErrorMessage="1" sqref="C20:C21 J20:J22" xr:uid="{4EDD44BB-D88E-4485-8488-E2B00BACAA70}">
      <formula1>$X$8:$X$9</formula1>
    </dataValidation>
    <dataValidation type="list" allowBlank="1" showInputMessage="1" showErrorMessage="1" sqref="N124 J119 H129" xr:uid="{76B773A8-9480-41DF-A610-5BCA6E566569}">
      <formula1>$X$121:$X$122</formula1>
    </dataValidation>
    <dataValidation type="list" errorStyle="warning" allowBlank="1" showInputMessage="1" showErrorMessage="1" sqref="H97:H108 L64 O64" xr:uid="{D26D6B98-92FD-4406-A2CD-BA3ADFB01263}">
      <formula1>$X$65</formula1>
    </dataValidation>
    <dataValidation type="list" allowBlank="1" showInputMessage="1" showErrorMessage="1" sqref="Z120" xr:uid="{00000000-0002-0000-0000-000000000000}">
      <formula1>$X$110:$X$119</formula1>
    </dataValidation>
    <dataValidation type="list" allowBlank="1" showInputMessage="1" showErrorMessage="1" sqref="H112" xr:uid="{E2D79FC7-2118-476C-98AD-4CBD1BD6C68A}">
      <formula1>$X$112:$X$115</formula1>
    </dataValidation>
    <dataValidation type="list" errorStyle="warning" showInputMessage="1" showErrorMessage="1" errorTitle="SmartDox" error="The value you entered for the dropdown is not valid." sqref="X63" xr:uid="{2269B08B-619A-4465-8ED2-5E0841B6D969}">
      <formula1>SD_D_PL_PropertyType_Name</formula1>
    </dataValidation>
    <dataValidation type="list" errorStyle="warning" showInputMessage="1" showErrorMessage="1" errorTitle="SmartDox" error="The value you entered for the dropdown is not valid." sqref="X52" xr:uid="{786948C7-5865-4519-861E-75A3B14FE630}">
      <formula1>SD_D_PL_StrategicQualifierType_Name</formula1>
    </dataValidation>
  </dataValidations>
  <hyperlinks>
    <hyperlink ref="J13" r:id="rId1" xr:uid="{00000000-0004-0000-0000-000000000000}"/>
  </hyperlinks>
  <pageMargins left="0.5" right="0.5" top="1.125" bottom="0.5" header="0.3" footer="0.3"/>
  <pageSetup scale="71" fitToHeight="3" orientation="portrait" verticalDpi="4294967295" r:id="rId2"/>
  <headerFooter differentFirst="1" scaleWithDoc="0">
    <firstHeader>&amp;L&amp;G&amp;R&amp;G</firstHeader>
    <firstFooter>&amp;L&amp;8&amp;P</firstFooter>
  </headerFooter>
  <legacyDrawingHF r:id="rId3"/>
  <extLst>
    <ext xmlns:x14="http://schemas.microsoft.com/office/spreadsheetml/2009/9/main" uri="{CCE6A557-97BC-4b89-ADB6-D9C93CAAB3DF}">
      <x14:dataValidations xmlns:xm="http://schemas.microsoft.com/office/excel/2006/main" count="1">
        <x14:dataValidation type="list" errorStyle="warning" showInputMessage="1" showErrorMessage="1" errorTitle="SmartDox" error="The value you entered for the dropdown is not valid." xr:uid="{C8B444B0-D693-4C3A-B43B-07912A292CD5}">
          <x14:formula1>
            <xm:f>SD_Dropdowns!$GO$2:$GO$24</xm:f>
          </x14:formula1>
          <xm:sqref>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45966"/>
    <pageSetUpPr fitToPage="1"/>
  </sheetPr>
  <dimension ref="A1:AG175"/>
  <sheetViews>
    <sheetView showGridLines="0" showRowColHeaders="0" zoomScaleNormal="100" workbookViewId="0">
      <selection activeCell="AG18" sqref="AG18"/>
    </sheetView>
  </sheetViews>
  <sheetFormatPr defaultColWidth="9.140625" defaultRowHeight="15" x14ac:dyDescent="0.25"/>
  <cols>
    <col min="1" max="1" width="4.85546875" style="2" customWidth="1"/>
    <col min="2" max="2" width="4.7109375" style="176" customWidth="1"/>
    <col min="3" max="3" width="5" style="3" customWidth="1"/>
    <col min="4" max="4" width="2.42578125" style="3" customWidth="1"/>
    <col min="5" max="5" width="19.5703125" style="3" customWidth="1"/>
    <col min="6" max="6" width="12.140625" style="3" customWidth="1"/>
    <col min="7" max="7" width="11.7109375" style="3" customWidth="1"/>
    <col min="8" max="10" width="9.140625" style="3"/>
    <col min="11" max="11" width="10.5703125" style="3" bestFit="1" customWidth="1"/>
    <col min="12" max="12" width="10.42578125" style="3" customWidth="1"/>
    <col min="13" max="13" width="6" style="2" customWidth="1"/>
    <col min="14" max="14" width="2.28515625" style="3" customWidth="1"/>
    <col min="15" max="15" width="0.140625" style="3" customWidth="1"/>
    <col min="16" max="16" width="8.5703125" style="3" hidden="1" customWidth="1"/>
    <col min="17" max="17" width="2.42578125" style="3" hidden="1" customWidth="1"/>
    <col min="18" max="18" width="17.5703125" style="3" hidden="1" customWidth="1"/>
    <col min="19" max="19" width="10.7109375" style="3" hidden="1" customWidth="1"/>
    <col min="20" max="20" width="2.85546875" style="3" hidden="1" customWidth="1"/>
    <col min="21" max="21" width="3.85546875" style="3" hidden="1" customWidth="1"/>
    <col min="22" max="30" width="9.140625" style="3" hidden="1" customWidth="1"/>
    <col min="31" max="31" width="9.140625" style="3" customWidth="1"/>
    <col min="32" max="16384" width="9.140625" style="3"/>
  </cols>
  <sheetData>
    <row r="1" spans="1:26" s="745" customFormat="1" ht="24.95" customHeight="1" x14ac:dyDescent="0.25">
      <c r="A1" s="745" t="s">
        <v>293</v>
      </c>
    </row>
    <row r="2" spans="1:26" s="50" customFormat="1" ht="15" customHeight="1" x14ac:dyDescent="0.2">
      <c r="A2" s="39"/>
      <c r="B2" s="43"/>
      <c r="C2" s="39"/>
      <c r="D2" s="39"/>
      <c r="E2" s="39"/>
      <c r="F2" s="39"/>
      <c r="G2" s="39"/>
      <c r="H2" s="39"/>
      <c r="I2" s="39"/>
      <c r="J2" s="39"/>
      <c r="K2" s="39"/>
      <c r="L2" s="39"/>
      <c r="M2" s="39"/>
    </row>
    <row r="3" spans="1:26" s="50" customFormat="1" ht="15" customHeight="1" x14ac:dyDescent="0.2">
      <c r="A3" s="39"/>
      <c r="B3" s="453" t="s">
        <v>374</v>
      </c>
      <c r="M3" s="454"/>
    </row>
    <row r="4" spans="1:26" s="50" customFormat="1" ht="15" customHeight="1" x14ac:dyDescent="0.2">
      <c r="A4" s="39"/>
      <c r="B4" s="52" t="s">
        <v>375</v>
      </c>
    </row>
    <row r="5" spans="1:26" s="50" customFormat="1" ht="15" customHeight="1" x14ac:dyDescent="0.2">
      <c r="A5" s="39"/>
      <c r="B5" s="52"/>
    </row>
    <row r="6" spans="1:26" s="50" customFormat="1" ht="15" customHeight="1" x14ac:dyDescent="0.25">
      <c r="A6" s="39"/>
      <c r="B6" s="52" t="s">
        <v>236</v>
      </c>
      <c r="C6" s="36" t="s">
        <v>609</v>
      </c>
      <c r="D6" s="36"/>
      <c r="E6" s="36"/>
      <c r="F6" s="674" t="str">
        <f>CONCATENATE(S6)</f>
        <v/>
      </c>
      <c r="G6" s="455"/>
      <c r="H6" s="455"/>
      <c r="I6" s="455"/>
      <c r="J6" s="455"/>
      <c r="K6" s="455"/>
      <c r="L6" s="456"/>
      <c r="R6" s="437" t="s">
        <v>731</v>
      </c>
      <c r="S6" s="611"/>
    </row>
    <row r="7" spans="1:26" s="50" customFormat="1" ht="15" customHeight="1" x14ac:dyDescent="0.2">
      <c r="A7" s="39"/>
      <c r="B7" s="52"/>
      <c r="C7" s="36"/>
      <c r="D7" s="36"/>
      <c r="E7" s="36"/>
    </row>
    <row r="8" spans="1:26" s="50" customFormat="1" ht="15" customHeight="1" x14ac:dyDescent="0.25">
      <c r="A8" s="39"/>
      <c r="B8" s="52"/>
      <c r="C8" s="36" t="s">
        <v>88</v>
      </c>
      <c r="D8" s="36"/>
      <c r="E8" s="36"/>
      <c r="F8" s="554" t="str">
        <f>CONCATENATE(S8)</f>
        <v/>
      </c>
      <c r="G8" s="455"/>
      <c r="H8" s="455"/>
      <c r="I8" s="455"/>
      <c r="J8" s="455"/>
      <c r="K8" s="455"/>
      <c r="L8" s="456"/>
      <c r="R8" s="437" t="s">
        <v>732</v>
      </c>
      <c r="S8" s="611"/>
    </row>
    <row r="9" spans="1:26" s="50" customFormat="1" ht="15" customHeight="1" x14ac:dyDescent="0.2">
      <c r="A9" s="39"/>
      <c r="B9" s="52"/>
      <c r="C9" s="36"/>
      <c r="D9" s="36"/>
      <c r="E9" s="36"/>
    </row>
    <row r="10" spans="1:26" s="50" customFormat="1" ht="15" customHeight="1" x14ac:dyDescent="0.25">
      <c r="A10" s="39"/>
      <c r="B10" s="52"/>
      <c r="C10" s="36" t="s">
        <v>2</v>
      </c>
      <c r="D10" s="36"/>
      <c r="E10" s="36"/>
      <c r="F10" s="554" t="str">
        <f>CONCATENATE(S10)</f>
        <v/>
      </c>
      <c r="G10" s="456"/>
      <c r="H10" s="457" t="s">
        <v>21</v>
      </c>
      <c r="I10" s="676" t="str">
        <f>CONCATENATE(W10)</f>
        <v/>
      </c>
      <c r="J10" s="457" t="s">
        <v>4</v>
      </c>
      <c r="K10" s="702"/>
      <c r="L10" s="456"/>
      <c r="R10" s="437" t="s">
        <v>733</v>
      </c>
      <c r="S10" s="611"/>
      <c r="V10" s="437" t="s">
        <v>735</v>
      </c>
      <c r="W10" s="612"/>
      <c r="X10" s="437" t="s">
        <v>736</v>
      </c>
      <c r="Z10" s="611"/>
    </row>
    <row r="11" spans="1:26" s="50" customFormat="1" ht="15" customHeight="1" x14ac:dyDescent="0.2">
      <c r="A11" s="39"/>
      <c r="B11" s="52"/>
      <c r="C11" s="36"/>
      <c r="D11" s="36"/>
      <c r="E11" s="36"/>
      <c r="H11" s="457"/>
    </row>
    <row r="12" spans="1:26" s="50" customFormat="1" ht="15" customHeight="1" x14ac:dyDescent="0.25">
      <c r="A12" s="39"/>
      <c r="B12" s="52"/>
      <c r="C12" s="36" t="s">
        <v>22</v>
      </c>
      <c r="D12" s="36"/>
      <c r="E12" s="589"/>
      <c r="F12" s="674" t="str">
        <f>CONCATENATE(S12,(W12))</f>
        <v/>
      </c>
      <c r="G12" s="458"/>
      <c r="H12" s="458"/>
      <c r="I12" s="458"/>
      <c r="J12" s="458"/>
      <c r="K12" s="458"/>
      <c r="L12" s="459"/>
      <c r="R12" s="437" t="s">
        <v>734</v>
      </c>
      <c r="S12" s="611"/>
      <c r="V12" s="437" t="s">
        <v>737</v>
      </c>
      <c r="W12" s="611"/>
    </row>
    <row r="13" spans="1:26" s="50" customFormat="1" ht="15" customHeight="1" x14ac:dyDescent="0.2">
      <c r="A13" s="39"/>
      <c r="B13" s="52"/>
      <c r="C13" s="36"/>
      <c r="D13" s="36"/>
      <c r="E13" s="36"/>
      <c r="H13" s="457"/>
    </row>
    <row r="14" spans="1:26" s="50" customFormat="1" ht="15" customHeight="1" x14ac:dyDescent="0.25">
      <c r="A14" s="39"/>
      <c r="B14" s="52"/>
      <c r="C14" s="36" t="s">
        <v>23</v>
      </c>
      <c r="D14" s="36"/>
      <c r="E14" s="670" t="s">
        <v>767</v>
      </c>
      <c r="F14" s="675" t="str">
        <f>CONCATENATE(S14)</f>
        <v/>
      </c>
      <c r="G14" s="461"/>
      <c r="H14" s="457" t="s">
        <v>376</v>
      </c>
      <c r="I14" s="677" t="str">
        <f>CONCATENATE(W14)</f>
        <v/>
      </c>
      <c r="J14" s="462"/>
      <c r="K14" s="462"/>
      <c r="L14" s="463"/>
      <c r="M14" s="464"/>
      <c r="R14" s="437" t="s">
        <v>738</v>
      </c>
      <c r="S14" s="671"/>
      <c r="V14" s="437" t="s">
        <v>739</v>
      </c>
      <c r="W14" s="611"/>
    </row>
    <row r="15" spans="1:26" s="50" customFormat="1" ht="15" customHeight="1" x14ac:dyDescent="0.2">
      <c r="A15" s="39"/>
      <c r="B15" s="52"/>
      <c r="E15" s="454"/>
      <c r="F15" s="454"/>
      <c r="G15" s="454"/>
      <c r="H15" s="457"/>
      <c r="I15" s="454"/>
      <c r="J15" s="454"/>
      <c r="K15" s="454"/>
      <c r="L15" s="454"/>
      <c r="M15" s="454"/>
    </row>
    <row r="16" spans="1:26" s="50" customFormat="1" ht="15" customHeight="1" x14ac:dyDescent="0.2">
      <c r="A16" s="39"/>
      <c r="B16" s="52" t="s">
        <v>237</v>
      </c>
      <c r="C16" s="50" t="s">
        <v>171</v>
      </c>
      <c r="R16" s="50" t="s">
        <v>314</v>
      </c>
    </row>
    <row r="17" spans="1:13" s="50" customFormat="1" ht="15" customHeight="1" x14ac:dyDescent="0.2">
      <c r="A17" s="39"/>
      <c r="B17" s="52"/>
      <c r="C17" s="676"/>
      <c r="D17" s="160" t="s">
        <v>341</v>
      </c>
      <c r="E17" s="50" t="s">
        <v>24</v>
      </c>
    </row>
    <row r="18" spans="1:13" s="50" customFormat="1" ht="15" customHeight="1" x14ac:dyDescent="0.2">
      <c r="A18" s="39"/>
      <c r="B18" s="52"/>
      <c r="C18" s="676"/>
      <c r="D18" s="160" t="s">
        <v>341</v>
      </c>
      <c r="E18" s="50" t="s">
        <v>25</v>
      </c>
    </row>
    <row r="19" spans="1:13" s="50" customFormat="1" ht="15" customHeight="1" x14ac:dyDescent="0.2">
      <c r="A19" s="39"/>
      <c r="B19" s="52"/>
      <c r="C19" s="676"/>
      <c r="D19" s="160" t="s">
        <v>341</v>
      </c>
      <c r="E19" s="50" t="s">
        <v>26</v>
      </c>
    </row>
    <row r="20" spans="1:13" s="50" customFormat="1" ht="15" customHeight="1" x14ac:dyDescent="0.2">
      <c r="A20" s="39"/>
      <c r="B20" s="52"/>
      <c r="C20" s="676"/>
      <c r="D20" s="160" t="s">
        <v>341</v>
      </c>
      <c r="E20" s="50" t="s">
        <v>27</v>
      </c>
    </row>
    <row r="21" spans="1:13" s="50" customFormat="1" ht="15" customHeight="1" x14ac:dyDescent="0.2">
      <c r="A21" s="39"/>
      <c r="B21" s="52"/>
      <c r="C21" s="676"/>
      <c r="D21" s="160" t="s">
        <v>341</v>
      </c>
      <c r="E21" s="50" t="s">
        <v>28</v>
      </c>
    </row>
    <row r="22" spans="1:13" s="50" customFormat="1" ht="15" customHeight="1" x14ac:dyDescent="0.2">
      <c r="A22" s="39"/>
      <c r="B22" s="52"/>
      <c r="C22" s="676"/>
      <c r="D22" s="160" t="s">
        <v>341</v>
      </c>
      <c r="E22" s="50" t="s">
        <v>29</v>
      </c>
    </row>
    <row r="23" spans="1:13" s="50" customFormat="1" ht="15" customHeight="1" x14ac:dyDescent="0.2">
      <c r="A23" s="39"/>
      <c r="B23" s="52"/>
      <c r="C23" s="676"/>
      <c r="D23" s="160" t="s">
        <v>341</v>
      </c>
      <c r="E23" s="50" t="s">
        <v>30</v>
      </c>
    </row>
    <row r="24" spans="1:13" s="50" customFormat="1" ht="15" customHeight="1" x14ac:dyDescent="0.2">
      <c r="A24" s="39"/>
      <c r="B24" s="52"/>
      <c r="C24" s="676"/>
      <c r="D24" s="160" t="s">
        <v>341</v>
      </c>
      <c r="E24" s="50" t="s">
        <v>195</v>
      </c>
      <c r="F24" s="678"/>
      <c r="G24" s="465"/>
      <c r="H24" s="465"/>
      <c r="I24" s="465"/>
      <c r="M24" s="454"/>
    </row>
    <row r="25" spans="1:13" s="50" customFormat="1" ht="15" customHeight="1" x14ac:dyDescent="0.2">
      <c r="A25" s="39"/>
      <c r="B25" s="52"/>
    </row>
    <row r="26" spans="1:13" s="50" customFormat="1" ht="15" customHeight="1" x14ac:dyDescent="0.2">
      <c r="A26" s="39"/>
      <c r="B26" s="466"/>
      <c r="C26" s="746"/>
      <c r="D26" s="747"/>
      <c r="E26" s="748"/>
      <c r="F26" s="50" t="s">
        <v>792</v>
      </c>
      <c r="G26" s="49"/>
      <c r="H26" s="49"/>
      <c r="I26" s="49"/>
    </row>
    <row r="27" spans="1:13" s="50" customFormat="1" ht="15" customHeight="1" x14ac:dyDescent="0.2">
      <c r="A27" s="39"/>
      <c r="B27" s="52"/>
    </row>
    <row r="28" spans="1:13" s="50" customFormat="1" ht="15" customHeight="1" x14ac:dyDescent="0.2">
      <c r="A28" s="39"/>
      <c r="B28" s="52" t="s">
        <v>238</v>
      </c>
      <c r="C28" s="50" t="s">
        <v>31</v>
      </c>
    </row>
    <row r="29" spans="1:13" s="50" customFormat="1" ht="15" customHeight="1" x14ac:dyDescent="0.2">
      <c r="A29" s="39"/>
      <c r="B29" s="43"/>
      <c r="C29" s="563"/>
      <c r="D29" s="160" t="s">
        <v>341</v>
      </c>
      <c r="E29" s="39" t="s">
        <v>32</v>
      </c>
      <c r="F29" s="39"/>
      <c r="G29" s="39"/>
      <c r="H29" s="39"/>
      <c r="I29" s="39"/>
      <c r="J29" s="39"/>
      <c r="K29" s="39"/>
      <c r="L29" s="39"/>
      <c r="M29" s="39"/>
    </row>
    <row r="30" spans="1:13" s="50" customFormat="1" ht="15" customHeight="1" x14ac:dyDescent="0.2">
      <c r="A30" s="39"/>
      <c r="B30" s="43"/>
      <c r="C30" s="563"/>
      <c r="D30" s="160" t="s">
        <v>341</v>
      </c>
      <c r="E30" s="524" t="s">
        <v>33</v>
      </c>
      <c r="F30" s="525"/>
      <c r="G30" s="679"/>
      <c r="J30" s="39"/>
      <c r="K30" s="39"/>
      <c r="L30" s="39"/>
      <c r="M30" s="39"/>
    </row>
    <row r="31" spans="1:13" s="50" customFormat="1" ht="5.25" customHeight="1" x14ac:dyDescent="0.2">
      <c r="A31" s="39"/>
      <c r="B31" s="43"/>
      <c r="E31" s="39"/>
      <c r="F31" s="39"/>
      <c r="G31" s="39"/>
      <c r="J31" s="39"/>
      <c r="K31" s="39"/>
      <c r="L31" s="39"/>
      <c r="M31" s="39"/>
    </row>
    <row r="32" spans="1:13" s="50" customFormat="1" ht="15" customHeight="1" x14ac:dyDescent="0.2">
      <c r="A32" s="39"/>
      <c r="B32" s="43"/>
      <c r="C32" s="39" t="s">
        <v>206</v>
      </c>
      <c r="D32" s="39"/>
      <c r="E32" s="39"/>
      <c r="F32" s="39"/>
      <c r="G32" s="679"/>
      <c r="J32" s="39"/>
      <c r="K32" s="39"/>
      <c r="L32" s="39"/>
      <c r="M32" s="39"/>
    </row>
    <row r="33" spans="1:33" ht="15" customHeight="1" x14ac:dyDescent="0.25">
      <c r="B33" s="43"/>
      <c r="C33" s="39"/>
      <c r="D33" s="39"/>
      <c r="E33" s="39"/>
      <c r="F33" s="39"/>
      <c r="G33" s="39"/>
      <c r="H33" s="39"/>
      <c r="I33" s="39"/>
      <c r="J33" s="39"/>
      <c r="K33" s="39"/>
      <c r="L33" s="39"/>
      <c r="M33" s="174"/>
    </row>
    <row r="34" spans="1:33" s="745" customFormat="1" ht="24.95" customHeight="1" x14ac:dyDescent="0.25">
      <c r="A34" s="745" t="s">
        <v>294</v>
      </c>
    </row>
    <row r="35" spans="1:33" s="2" customFormat="1" ht="4.5" customHeight="1" x14ac:dyDescent="0.25">
      <c r="A35" s="78"/>
      <c r="B35" s="24"/>
      <c r="C35" s="24"/>
      <c r="D35" s="24"/>
      <c r="E35" s="24"/>
      <c r="F35" s="24"/>
      <c r="G35" s="24"/>
      <c r="H35" s="24"/>
      <c r="I35" s="24"/>
      <c r="J35" s="24"/>
      <c r="K35" s="24"/>
      <c r="L35" s="24"/>
      <c r="M35" s="24"/>
      <c r="N35" s="24"/>
      <c r="O35" s="24"/>
      <c r="P35" s="24"/>
      <c r="Q35" s="24"/>
      <c r="R35" s="24"/>
      <c r="S35" s="24"/>
      <c r="T35" s="24"/>
      <c r="U35" s="25"/>
      <c r="V35" s="25"/>
      <c r="W35" s="467"/>
      <c r="X35" s="25"/>
      <c r="Y35" s="467"/>
      <c r="Z35" s="25"/>
      <c r="AA35" s="25"/>
      <c r="AB35" s="25"/>
      <c r="AC35" s="25"/>
      <c r="AD35" s="25"/>
      <c r="AE35" s="25"/>
      <c r="AF35" s="25"/>
      <c r="AG35" s="25"/>
    </row>
    <row r="36" spans="1:33" s="2" customFormat="1" ht="15" customHeight="1" x14ac:dyDescent="0.25">
      <c r="A36" s="78"/>
      <c r="B36" s="24"/>
      <c r="C36" s="583" t="s">
        <v>654</v>
      </c>
      <c r="D36" s="24"/>
      <c r="E36" s="24"/>
      <c r="F36" s="24"/>
      <c r="G36" s="24"/>
      <c r="H36" s="24"/>
      <c r="I36" s="24"/>
      <c r="J36" s="24"/>
      <c r="K36" s="24"/>
      <c r="L36" s="24"/>
      <c r="M36" s="24"/>
      <c r="N36" s="24"/>
      <c r="O36" s="24"/>
      <c r="P36" s="24"/>
      <c r="Q36" s="24"/>
      <c r="R36" s="24"/>
      <c r="S36" s="24"/>
      <c r="T36" s="24"/>
      <c r="U36" s="25"/>
      <c r="V36" s="25"/>
      <c r="W36" s="467"/>
      <c r="X36" s="25"/>
      <c r="Y36" s="467"/>
      <c r="Z36" s="25"/>
      <c r="AA36" s="25"/>
      <c r="AB36" s="25"/>
      <c r="AC36" s="25"/>
      <c r="AD36" s="25"/>
      <c r="AE36" s="25"/>
      <c r="AF36" s="25"/>
      <c r="AG36" s="25"/>
    </row>
    <row r="37" spans="1:33" s="2" customFormat="1" ht="6" customHeight="1" x14ac:dyDescent="0.25">
      <c r="A37" s="78"/>
      <c r="B37" s="24"/>
      <c r="C37" s="24"/>
      <c r="D37" s="24"/>
      <c r="E37" s="24"/>
      <c r="F37" s="25"/>
      <c r="G37" s="24"/>
      <c r="H37" s="24"/>
      <c r="I37" s="24"/>
      <c r="J37" s="24"/>
      <c r="K37" s="24"/>
      <c r="L37" s="24"/>
      <c r="M37" s="24"/>
      <c r="N37" s="24"/>
      <c r="O37" s="24"/>
      <c r="P37" s="24"/>
      <c r="Q37" s="24"/>
      <c r="R37" s="24"/>
      <c r="V37" s="25"/>
      <c r="W37" s="467"/>
      <c r="X37" s="25"/>
      <c r="Y37" s="467"/>
      <c r="Z37" s="25"/>
      <c r="AA37" s="25"/>
      <c r="AB37" s="25"/>
      <c r="AC37" s="25"/>
      <c r="AD37" s="25"/>
      <c r="AE37" s="25"/>
      <c r="AF37" s="25"/>
      <c r="AG37" s="25"/>
    </row>
    <row r="38" spans="1:33" s="2" customFormat="1" ht="15" customHeight="1" x14ac:dyDescent="0.25">
      <c r="A38" s="43"/>
      <c r="B38" s="43" t="s">
        <v>236</v>
      </c>
      <c r="C38" s="36" t="s">
        <v>324</v>
      </c>
      <c r="D38" s="49"/>
      <c r="E38" s="50"/>
      <c r="F38" s="39"/>
      <c r="G38" s="674">
        <f>'Project (A-C)'!G15</f>
        <v>0</v>
      </c>
      <c r="H38" s="455"/>
      <c r="I38" s="455"/>
      <c r="J38" s="455"/>
      <c r="K38" s="469"/>
      <c r="L38" s="36" t="s">
        <v>649</v>
      </c>
      <c r="M38" s="676"/>
      <c r="N38" s="160" t="s">
        <v>341</v>
      </c>
      <c r="O38" s="498"/>
      <c r="P38" s="24" t="s">
        <v>327</v>
      </c>
      <c r="Q38" s="24" t="s">
        <v>341</v>
      </c>
      <c r="R38" s="24"/>
      <c r="Y38" s="2" t="s">
        <v>604</v>
      </c>
    </row>
    <row r="39" spans="1:33" s="2" customFormat="1" ht="15" customHeight="1" x14ac:dyDescent="0.25">
      <c r="A39" s="43"/>
      <c r="B39" s="43"/>
      <c r="C39" s="39"/>
      <c r="D39" s="39"/>
      <c r="E39" s="39"/>
      <c r="F39" s="50"/>
      <c r="G39" s="50"/>
      <c r="H39" s="50"/>
      <c r="I39" s="50"/>
      <c r="J39" s="50"/>
      <c r="K39" s="50"/>
      <c r="L39" s="50"/>
      <c r="M39" s="50"/>
      <c r="N39" s="497"/>
      <c r="O39" s="498"/>
      <c r="P39" s="498"/>
      <c r="Q39" s="498"/>
      <c r="R39" s="498"/>
      <c r="S39" s="498"/>
      <c r="T39" s="498"/>
      <c r="U39" s="498"/>
      <c r="Y39" s="2" t="s">
        <v>6</v>
      </c>
    </row>
    <row r="40" spans="1:33" s="2" customFormat="1" ht="15" customHeight="1" x14ac:dyDescent="0.25">
      <c r="A40" s="43"/>
      <c r="B40" s="43"/>
      <c r="C40" s="39" t="s">
        <v>88</v>
      </c>
      <c r="D40" s="39"/>
      <c r="E40" s="39"/>
      <c r="F40" s="674"/>
      <c r="G40" s="468"/>
      <c r="H40" s="468"/>
      <c r="I40" s="468"/>
      <c r="J40" s="468"/>
      <c r="K40" s="468"/>
      <c r="L40" s="469"/>
      <c r="M40" s="50"/>
      <c r="N40" s="78"/>
    </row>
    <row r="41" spans="1:33" s="2" customFormat="1" ht="15" customHeight="1" x14ac:dyDescent="0.25">
      <c r="A41" s="43"/>
      <c r="B41" s="43"/>
      <c r="C41" s="39"/>
      <c r="D41" s="39"/>
      <c r="E41" s="39"/>
      <c r="F41" s="50"/>
      <c r="G41" s="50"/>
      <c r="H41" s="50"/>
      <c r="I41" s="50"/>
      <c r="J41" s="50"/>
      <c r="K41" s="50"/>
      <c r="L41" s="50"/>
      <c r="M41" s="50"/>
      <c r="N41" s="78"/>
    </row>
    <row r="42" spans="1:33" s="2" customFormat="1" ht="15" customHeight="1" x14ac:dyDescent="0.25">
      <c r="A42" s="43"/>
      <c r="B42" s="43"/>
      <c r="C42" s="39" t="s">
        <v>2</v>
      </c>
      <c r="D42" s="39"/>
      <c r="E42" s="39"/>
      <c r="F42" s="554"/>
      <c r="G42" s="470"/>
      <c r="H42" s="457" t="s">
        <v>21</v>
      </c>
      <c r="I42" s="676"/>
      <c r="J42" s="457" t="s">
        <v>4</v>
      </c>
      <c r="K42" s="703"/>
      <c r="L42" s="471"/>
      <c r="M42" s="50"/>
      <c r="N42" s="78"/>
    </row>
    <row r="43" spans="1:33" s="2" customFormat="1" ht="15" customHeight="1" x14ac:dyDescent="0.25">
      <c r="A43" s="43"/>
      <c r="B43" s="43"/>
      <c r="C43" s="39"/>
      <c r="D43" s="39"/>
      <c r="E43" s="39"/>
      <c r="F43" s="50"/>
      <c r="G43" s="50"/>
      <c r="H43" s="457"/>
      <c r="I43" s="472"/>
      <c r="J43" s="50"/>
      <c r="K43" s="50"/>
      <c r="L43" s="50"/>
      <c r="M43" s="50"/>
      <c r="N43" s="78"/>
    </row>
    <row r="44" spans="1:33" s="2" customFormat="1" ht="15" customHeight="1" x14ac:dyDescent="0.25">
      <c r="A44" s="43"/>
      <c r="B44" s="43"/>
      <c r="C44" s="9" t="s">
        <v>22</v>
      </c>
      <c r="D44" s="39"/>
      <c r="E44" s="47"/>
      <c r="F44" s="674"/>
      <c r="G44" s="468"/>
      <c r="H44" s="468"/>
      <c r="I44" s="468"/>
      <c r="J44" s="468"/>
      <c r="K44" s="468"/>
      <c r="L44" s="469"/>
      <c r="M44" s="50"/>
      <c r="N44" s="78"/>
    </row>
    <row r="45" spans="1:33" s="2" customFormat="1" ht="15" customHeight="1" x14ac:dyDescent="0.25">
      <c r="A45" s="43"/>
      <c r="B45" s="43"/>
      <c r="C45" s="9"/>
      <c r="D45" s="39"/>
      <c r="E45" s="39"/>
      <c r="F45" s="50"/>
      <c r="G45" s="50"/>
      <c r="H45" s="457"/>
      <c r="I45" s="50"/>
      <c r="J45" s="50"/>
      <c r="K45" s="50"/>
      <c r="L45" s="50"/>
      <c r="M45" s="50"/>
      <c r="N45" s="78"/>
    </row>
    <row r="46" spans="1:33" s="2" customFormat="1" ht="15" customHeight="1" x14ac:dyDescent="0.25">
      <c r="A46" s="43"/>
      <c r="B46" s="43"/>
      <c r="C46" s="9" t="s">
        <v>23</v>
      </c>
      <c r="D46" s="39"/>
      <c r="E46" s="48"/>
      <c r="F46" s="678"/>
      <c r="G46" s="473"/>
      <c r="H46" s="590" t="s">
        <v>376</v>
      </c>
      <c r="I46" s="677"/>
      <c r="J46" s="474"/>
      <c r="K46" s="474"/>
      <c r="L46" s="474"/>
      <c r="M46" s="459"/>
    </row>
    <row r="47" spans="1:33" s="2" customFormat="1" ht="15" customHeight="1" x14ac:dyDescent="0.25">
      <c r="A47" s="43"/>
      <c r="B47" s="43"/>
      <c r="C47" s="39"/>
      <c r="D47" s="39"/>
      <c r="E47" s="48"/>
      <c r="F47" s="499"/>
      <c r="G47" s="475"/>
      <c r="H47" s="457"/>
      <c r="I47" s="500"/>
      <c r="J47" s="475"/>
      <c r="K47" s="475"/>
      <c r="L47" s="475"/>
    </row>
    <row r="48" spans="1:33" s="2" customFormat="1" ht="15" customHeight="1" x14ac:dyDescent="0.25">
      <c r="A48" s="43"/>
      <c r="B48" s="43"/>
      <c r="C48" s="50" t="s">
        <v>610</v>
      </c>
      <c r="D48" s="39"/>
      <c r="E48" s="48"/>
      <c r="F48" s="39"/>
      <c r="G48" s="674"/>
      <c r="H48" s="455"/>
      <c r="I48" s="455"/>
      <c r="J48" s="455"/>
      <c r="K48" s="474"/>
      <c r="L48" s="474"/>
      <c r="M48" s="459"/>
      <c r="N48" s="475"/>
    </row>
    <row r="49" spans="2:20" ht="15" customHeight="1" x14ac:dyDescent="0.25">
      <c r="B49" s="43"/>
      <c r="C49" s="39"/>
      <c r="D49" s="39"/>
      <c r="E49" s="39"/>
      <c r="F49" s="50"/>
      <c r="G49" s="50"/>
      <c r="H49" s="50"/>
      <c r="I49" s="50"/>
      <c r="J49" s="50"/>
      <c r="K49" s="50"/>
      <c r="L49" s="50"/>
      <c r="N49" s="2"/>
      <c r="O49" s="2"/>
      <c r="P49" s="2"/>
      <c r="Q49" s="2"/>
      <c r="R49" s="2"/>
      <c r="S49" s="2"/>
      <c r="T49" s="2"/>
    </row>
    <row r="50" spans="2:20" ht="15" customHeight="1" x14ac:dyDescent="0.25">
      <c r="B50" s="43" t="s">
        <v>237</v>
      </c>
      <c r="C50" s="36" t="s">
        <v>172</v>
      </c>
      <c r="D50" s="49"/>
      <c r="E50" s="50"/>
      <c r="F50" s="50"/>
      <c r="G50" s="674"/>
      <c r="H50" s="455"/>
      <c r="I50" s="455"/>
      <c r="J50" s="455"/>
      <c r="K50" s="455"/>
      <c r="L50" s="455"/>
      <c r="M50" s="459"/>
      <c r="N50" s="2"/>
      <c r="O50" s="2"/>
      <c r="P50" s="2"/>
      <c r="Q50" s="2"/>
      <c r="R50" s="2"/>
      <c r="S50" s="2"/>
      <c r="T50" s="2"/>
    </row>
    <row r="51" spans="2:20" ht="15" customHeight="1" x14ac:dyDescent="0.25">
      <c r="B51" s="43"/>
      <c r="C51" s="39"/>
      <c r="D51" s="39"/>
      <c r="E51" s="39"/>
      <c r="F51" s="50"/>
      <c r="G51" s="50"/>
      <c r="H51" s="50"/>
      <c r="I51" s="50"/>
      <c r="J51" s="50"/>
      <c r="K51" s="50"/>
      <c r="L51" s="50"/>
      <c r="N51" s="2"/>
      <c r="O51" s="2"/>
      <c r="P51" s="2"/>
      <c r="Q51" s="2"/>
      <c r="R51" s="2"/>
      <c r="S51" s="2"/>
      <c r="T51" s="2"/>
    </row>
    <row r="52" spans="2:20" ht="15" customHeight="1" x14ac:dyDescent="0.25">
      <c r="B52" s="43"/>
      <c r="C52" s="39" t="s">
        <v>88</v>
      </c>
      <c r="D52" s="39"/>
      <c r="E52" s="39"/>
      <c r="F52" s="674"/>
      <c r="G52" s="468"/>
      <c r="H52" s="468"/>
      <c r="I52" s="468"/>
      <c r="J52" s="468"/>
      <c r="K52" s="468"/>
      <c r="L52" s="469"/>
      <c r="N52" s="2"/>
      <c r="O52" s="2"/>
      <c r="P52" s="2"/>
      <c r="Q52" s="2"/>
      <c r="R52" s="2"/>
      <c r="S52" s="2"/>
      <c r="T52" s="2"/>
    </row>
    <row r="53" spans="2:20" ht="15" customHeight="1" x14ac:dyDescent="0.25">
      <c r="B53" s="43"/>
      <c r="C53" s="39"/>
      <c r="D53" s="39"/>
      <c r="E53" s="39"/>
      <c r="F53" s="50"/>
      <c r="G53" s="50"/>
      <c r="H53" s="50"/>
      <c r="I53" s="50"/>
      <c r="J53" s="50"/>
      <c r="K53" s="50"/>
      <c r="L53" s="50"/>
      <c r="N53" s="2"/>
      <c r="O53" s="2"/>
      <c r="P53" s="2"/>
      <c r="Q53" s="2"/>
      <c r="R53" s="2"/>
      <c r="S53" s="2"/>
      <c r="T53" s="2"/>
    </row>
    <row r="54" spans="2:20" ht="15" customHeight="1" x14ac:dyDescent="0.25">
      <c r="B54" s="43"/>
      <c r="C54" s="39" t="s">
        <v>2</v>
      </c>
      <c r="D54" s="39"/>
      <c r="E54" s="39"/>
      <c r="F54" s="554"/>
      <c r="G54" s="470"/>
      <c r="H54" s="457" t="s">
        <v>21</v>
      </c>
      <c r="I54" s="563"/>
      <c r="J54" s="457" t="s">
        <v>4</v>
      </c>
      <c r="K54" s="704"/>
      <c r="L54" s="471"/>
      <c r="N54" s="2"/>
      <c r="O54" s="2"/>
      <c r="P54" s="2"/>
      <c r="Q54" s="2"/>
      <c r="R54" s="2"/>
      <c r="S54" s="2"/>
      <c r="T54" s="2"/>
    </row>
    <row r="55" spans="2:20" ht="15" customHeight="1" x14ac:dyDescent="0.25">
      <c r="B55" s="43"/>
      <c r="C55" s="39"/>
      <c r="D55" s="39"/>
      <c r="E55" s="39"/>
      <c r="F55" s="50"/>
      <c r="G55" s="50"/>
      <c r="H55" s="457"/>
      <c r="I55" s="472"/>
      <c r="J55" s="50"/>
      <c r="K55" s="50"/>
      <c r="L55" s="50"/>
      <c r="N55" s="2"/>
      <c r="O55" s="2"/>
      <c r="P55" s="2"/>
      <c r="Q55" s="2"/>
      <c r="R55" s="2"/>
      <c r="S55" s="2"/>
      <c r="T55" s="2"/>
    </row>
    <row r="56" spans="2:20" ht="15" customHeight="1" x14ac:dyDescent="0.25">
      <c r="B56" s="43"/>
      <c r="C56" s="39" t="s">
        <v>22</v>
      </c>
      <c r="D56" s="39"/>
      <c r="E56" s="47"/>
      <c r="F56" s="674"/>
      <c r="G56" s="468"/>
      <c r="H56" s="468"/>
      <c r="I56" s="468"/>
      <c r="J56" s="468"/>
      <c r="K56" s="468"/>
      <c r="L56" s="469"/>
      <c r="N56" s="2"/>
      <c r="O56" s="2"/>
      <c r="P56" s="2"/>
      <c r="Q56" s="2"/>
      <c r="R56" s="2"/>
      <c r="S56" s="2"/>
      <c r="T56" s="2"/>
    </row>
    <row r="57" spans="2:20" ht="15" customHeight="1" x14ac:dyDescent="0.25">
      <c r="B57" s="43"/>
      <c r="C57" s="39"/>
      <c r="D57" s="39"/>
      <c r="E57" s="39"/>
      <c r="F57" s="50"/>
      <c r="G57" s="50"/>
      <c r="H57" s="457"/>
      <c r="I57" s="50"/>
      <c r="J57" s="50"/>
      <c r="K57" s="50"/>
      <c r="L57" s="50"/>
      <c r="N57" s="2"/>
      <c r="O57" s="2"/>
      <c r="P57" s="2"/>
      <c r="Q57" s="2"/>
      <c r="R57" s="2"/>
      <c r="S57" s="2"/>
      <c r="T57" s="2"/>
    </row>
    <row r="58" spans="2:20" ht="15" customHeight="1" x14ac:dyDescent="0.25">
      <c r="B58" s="43"/>
      <c r="C58" s="39" t="s">
        <v>23</v>
      </c>
      <c r="D58" s="39"/>
      <c r="E58" s="48"/>
      <c r="F58" s="678"/>
      <c r="G58" s="473"/>
      <c r="H58" s="457" t="s">
        <v>376</v>
      </c>
      <c r="I58" s="677"/>
      <c r="J58" s="474"/>
      <c r="K58" s="474"/>
      <c r="L58" s="474"/>
      <c r="M58" s="459"/>
      <c r="N58" s="2"/>
      <c r="O58" s="2"/>
      <c r="P58" s="2"/>
      <c r="Q58" s="2"/>
      <c r="R58" s="2"/>
      <c r="S58" s="2"/>
      <c r="T58" s="2"/>
    </row>
    <row r="59" spans="2:20" ht="15" customHeight="1" x14ac:dyDescent="0.25">
      <c r="B59" s="43"/>
      <c r="C59" s="39"/>
      <c r="D59" s="39"/>
      <c r="E59" s="48"/>
      <c r="F59" s="475"/>
      <c r="G59" s="475"/>
      <c r="H59" s="457"/>
      <c r="I59" s="476"/>
      <c r="J59" s="475"/>
      <c r="K59" s="475"/>
      <c r="L59" s="475"/>
      <c r="M59" s="472"/>
    </row>
    <row r="60" spans="2:20" ht="15" customHeight="1" x14ac:dyDescent="0.25">
      <c r="B60" s="43" t="s">
        <v>238</v>
      </c>
      <c r="C60" s="36" t="s">
        <v>330</v>
      </c>
      <c r="D60" s="49"/>
      <c r="E60" s="50"/>
      <c r="F60" s="50"/>
      <c r="G60" s="674"/>
      <c r="H60" s="458"/>
      <c r="I60" s="458"/>
      <c r="J60" s="458"/>
      <c r="K60" s="458"/>
      <c r="L60" s="458"/>
      <c r="M60" s="459"/>
    </row>
    <row r="61" spans="2:20" ht="15" customHeight="1" x14ac:dyDescent="0.25">
      <c r="B61" s="43"/>
      <c r="C61" s="39"/>
      <c r="D61" s="39"/>
      <c r="E61" s="39"/>
      <c r="F61" s="50"/>
      <c r="G61" s="50"/>
      <c r="H61" s="50"/>
      <c r="I61" s="50"/>
      <c r="J61" s="50"/>
      <c r="K61" s="50"/>
      <c r="L61" s="50"/>
      <c r="M61" s="50"/>
    </row>
    <row r="62" spans="2:20" ht="15" customHeight="1" x14ac:dyDescent="0.25">
      <c r="B62" s="43"/>
      <c r="C62" s="39" t="s">
        <v>88</v>
      </c>
      <c r="D62" s="39"/>
      <c r="E62" s="39"/>
      <c r="F62" s="674"/>
      <c r="G62" s="468"/>
      <c r="H62" s="468"/>
      <c r="I62" s="468"/>
      <c r="J62" s="468"/>
      <c r="K62" s="468"/>
      <c r="L62" s="469"/>
      <c r="M62" s="50"/>
    </row>
    <row r="63" spans="2:20" ht="15" customHeight="1" x14ac:dyDescent="0.25">
      <c r="B63" s="43"/>
      <c r="C63" s="39"/>
      <c r="D63" s="39"/>
      <c r="E63" s="39"/>
      <c r="F63" s="50"/>
      <c r="G63" s="50"/>
      <c r="H63" s="50"/>
      <c r="I63" s="50"/>
      <c r="J63" s="50"/>
      <c r="K63" s="50"/>
      <c r="L63" s="50"/>
      <c r="M63" s="50"/>
    </row>
    <row r="64" spans="2:20" ht="15" customHeight="1" x14ac:dyDescent="0.25">
      <c r="B64" s="43"/>
      <c r="C64" s="39" t="s">
        <v>2</v>
      </c>
      <c r="D64" s="39"/>
      <c r="E64" s="39"/>
      <c r="F64" s="674"/>
      <c r="G64" s="470"/>
      <c r="H64" s="457" t="s">
        <v>21</v>
      </c>
      <c r="I64" s="676"/>
      <c r="J64" s="457" t="s">
        <v>4</v>
      </c>
      <c r="K64" s="703"/>
      <c r="L64" s="471"/>
      <c r="M64" s="50"/>
    </row>
    <row r="65" spans="2:19" ht="15" customHeight="1" x14ac:dyDescent="0.25">
      <c r="B65" s="43"/>
      <c r="C65" s="39"/>
      <c r="D65" s="39"/>
      <c r="E65" s="39"/>
      <c r="F65" s="50"/>
      <c r="G65" s="50"/>
      <c r="H65" s="457"/>
      <c r="I65" s="472"/>
      <c r="J65" s="50"/>
      <c r="K65" s="50"/>
      <c r="L65" s="50"/>
      <c r="M65" s="50"/>
    </row>
    <row r="66" spans="2:19" ht="15" customHeight="1" x14ac:dyDescent="0.25">
      <c r="B66" s="43"/>
      <c r="C66" s="39" t="s">
        <v>22</v>
      </c>
      <c r="D66" s="39"/>
      <c r="E66" s="47"/>
      <c r="F66" s="680"/>
      <c r="G66" s="468"/>
      <c r="H66" s="468"/>
      <c r="I66" s="468"/>
      <c r="J66" s="468"/>
      <c r="K66" s="468"/>
      <c r="L66" s="469"/>
      <c r="M66" s="50"/>
    </row>
    <row r="67" spans="2:19" ht="15" customHeight="1" x14ac:dyDescent="0.25">
      <c r="B67" s="43"/>
      <c r="C67" s="39"/>
      <c r="D67" s="39"/>
      <c r="E67" s="39"/>
      <c r="F67" s="50"/>
      <c r="G67" s="50"/>
      <c r="H67" s="457"/>
      <c r="I67" s="50"/>
      <c r="J67" s="50"/>
      <c r="K67" s="50"/>
      <c r="L67" s="50"/>
      <c r="M67" s="50"/>
    </row>
    <row r="68" spans="2:19" ht="15" customHeight="1" x14ac:dyDescent="0.25">
      <c r="B68" s="43"/>
      <c r="C68" s="39" t="s">
        <v>23</v>
      </c>
      <c r="D68" s="39"/>
      <c r="E68" s="48"/>
      <c r="F68" s="678"/>
      <c r="G68" s="473"/>
      <c r="H68" s="457" t="s">
        <v>376</v>
      </c>
      <c r="I68" s="677"/>
      <c r="J68" s="474"/>
      <c r="K68" s="474"/>
      <c r="L68" s="474"/>
      <c r="M68" s="469"/>
    </row>
    <row r="69" spans="2:19" ht="15" customHeight="1" x14ac:dyDescent="0.25">
      <c r="B69" s="43"/>
      <c r="C69" s="39"/>
      <c r="D69" s="39"/>
      <c r="E69" s="46"/>
      <c r="F69" s="454"/>
      <c r="G69" s="454"/>
      <c r="H69" s="457"/>
      <c r="I69" s="454"/>
      <c r="J69" s="454"/>
      <c r="K69" s="454"/>
      <c r="L69" s="454"/>
      <c r="M69" s="454"/>
    </row>
    <row r="70" spans="2:19" ht="15" customHeight="1" x14ac:dyDescent="0.25">
      <c r="B70" s="43" t="s">
        <v>239</v>
      </c>
      <c r="C70" s="591" t="s">
        <v>92</v>
      </c>
      <c r="D70" s="51"/>
      <c r="E70" s="39"/>
      <c r="F70" s="50"/>
      <c r="G70" s="554" t="str">
        <f>CONCATENATE(N70)</f>
        <v/>
      </c>
      <c r="H70" s="455"/>
      <c r="I70" s="455"/>
      <c r="J70" s="455"/>
      <c r="K70" s="455"/>
      <c r="L70" s="455"/>
      <c r="M70" s="456"/>
      <c r="R70" s="613" t="s">
        <v>740</v>
      </c>
      <c r="S70" s="614" t="str">
        <f>CONCATENATE(G70)</f>
        <v/>
      </c>
    </row>
    <row r="71" spans="2:19" ht="15" customHeight="1" x14ac:dyDescent="0.25">
      <c r="B71" s="43"/>
      <c r="C71" s="39"/>
      <c r="D71" s="39"/>
      <c r="E71" s="39"/>
      <c r="F71" s="50"/>
      <c r="G71" s="50"/>
      <c r="H71" s="50"/>
      <c r="I71" s="50"/>
      <c r="J71" s="50"/>
      <c r="K71" s="50"/>
      <c r="L71" s="50"/>
      <c r="M71" s="454"/>
    </row>
    <row r="72" spans="2:19" ht="15" customHeight="1" x14ac:dyDescent="0.25">
      <c r="B72" s="43"/>
      <c r="C72" s="39" t="s">
        <v>88</v>
      </c>
      <c r="D72" s="39"/>
      <c r="E72" s="39"/>
      <c r="F72" s="674"/>
      <c r="G72" s="539"/>
      <c r="H72" s="539"/>
      <c r="I72" s="539"/>
      <c r="J72" s="539"/>
      <c r="K72" s="539"/>
      <c r="L72" s="540"/>
      <c r="M72" s="50"/>
    </row>
    <row r="73" spans="2:19" ht="15" customHeight="1" x14ac:dyDescent="0.25">
      <c r="B73" s="43"/>
      <c r="C73" s="39"/>
      <c r="D73" s="39"/>
      <c r="E73" s="39"/>
      <c r="F73" s="50"/>
      <c r="G73" s="50"/>
      <c r="H73" s="50"/>
      <c r="I73" s="50"/>
      <c r="J73" s="50"/>
      <c r="K73" s="50"/>
      <c r="L73" s="50"/>
      <c r="M73" s="50"/>
    </row>
    <row r="74" spans="2:19" ht="15" customHeight="1" x14ac:dyDescent="0.25">
      <c r="B74" s="43"/>
      <c r="C74" s="39" t="s">
        <v>2</v>
      </c>
      <c r="D74" s="39"/>
      <c r="E74" s="39"/>
      <c r="F74" s="674"/>
      <c r="G74" s="540"/>
      <c r="H74" s="457" t="s">
        <v>21</v>
      </c>
      <c r="I74" s="676"/>
      <c r="J74" s="457" t="s">
        <v>4</v>
      </c>
      <c r="K74" s="703"/>
      <c r="L74" s="540"/>
      <c r="M74" s="50"/>
    </row>
    <row r="75" spans="2:19" ht="15" customHeight="1" x14ac:dyDescent="0.25">
      <c r="B75" s="43"/>
      <c r="C75" s="39"/>
      <c r="D75" s="39"/>
      <c r="E75" s="39"/>
      <c r="F75" s="50"/>
      <c r="G75" s="50"/>
      <c r="H75" s="457"/>
      <c r="I75" s="705"/>
      <c r="J75" s="50"/>
      <c r="K75" s="50"/>
      <c r="L75" s="50"/>
      <c r="M75" s="50"/>
    </row>
    <row r="76" spans="2:19" ht="15" customHeight="1" x14ac:dyDescent="0.25">
      <c r="B76" s="43"/>
      <c r="C76" s="39" t="s">
        <v>22</v>
      </c>
      <c r="D76" s="39"/>
      <c r="E76" s="47"/>
      <c r="F76" s="674"/>
      <c r="G76" s="539"/>
      <c r="H76" s="539"/>
      <c r="I76" s="539"/>
      <c r="J76" s="539"/>
      <c r="K76" s="539"/>
      <c r="L76" s="540"/>
      <c r="M76" s="50"/>
    </row>
    <row r="77" spans="2:19" ht="15" customHeight="1" x14ac:dyDescent="0.25">
      <c r="B77" s="43"/>
      <c r="C77" s="39"/>
      <c r="D77" s="39"/>
      <c r="E77" s="39"/>
      <c r="F77" s="50"/>
      <c r="G77" s="50"/>
      <c r="H77" s="457"/>
      <c r="I77" s="50"/>
      <c r="J77" s="50"/>
      <c r="K77" s="50"/>
      <c r="L77" s="50"/>
      <c r="M77" s="50"/>
    </row>
    <row r="78" spans="2:19" ht="15" customHeight="1" x14ac:dyDescent="0.25">
      <c r="B78" s="43"/>
      <c r="C78" s="39" t="s">
        <v>23</v>
      </c>
      <c r="D78" s="39"/>
      <c r="E78" s="48"/>
      <c r="F78" s="678"/>
      <c r="G78" s="473"/>
      <c r="H78" s="457" t="s">
        <v>376</v>
      </c>
      <c r="I78" s="677"/>
      <c r="J78" s="474"/>
      <c r="K78" s="474"/>
      <c r="L78" s="474"/>
      <c r="M78" s="469"/>
    </row>
    <row r="79" spans="2:19" ht="15" customHeight="1" x14ac:dyDescent="0.25">
      <c r="B79" s="43"/>
      <c r="C79" s="39"/>
      <c r="D79" s="39"/>
      <c r="E79" s="48"/>
      <c r="F79" s="460"/>
      <c r="G79" s="460"/>
      <c r="H79" s="457"/>
      <c r="I79" s="477"/>
      <c r="J79" s="477"/>
      <c r="K79" s="477"/>
      <c r="L79" s="460"/>
      <c r="M79" s="454"/>
    </row>
    <row r="80" spans="2:19" ht="15" customHeight="1" x14ac:dyDescent="0.25">
      <c r="B80" s="52" t="s">
        <v>240</v>
      </c>
      <c r="C80" s="9" t="s">
        <v>331</v>
      </c>
      <c r="D80" s="45"/>
      <c r="E80" s="39"/>
      <c r="F80" s="48"/>
      <c r="G80" s="674"/>
      <c r="H80" s="455"/>
      <c r="I80" s="455"/>
      <c r="J80" s="455"/>
      <c r="K80" s="455"/>
      <c r="L80" s="456"/>
      <c r="M80" s="50"/>
      <c r="N80"/>
      <c r="R80" s="613" t="s">
        <v>742</v>
      </c>
      <c r="S80" s="614" t="str">
        <f>CONCATENATE(G80)</f>
        <v/>
      </c>
    </row>
    <row r="81" spans="2:19" ht="15" customHeight="1" x14ac:dyDescent="0.25">
      <c r="B81" s="43"/>
      <c r="C81" s="39"/>
      <c r="D81" s="39"/>
      <c r="E81" s="39"/>
      <c r="F81" s="50"/>
      <c r="G81" s="50"/>
      <c r="H81" s="50"/>
      <c r="I81" s="50"/>
      <c r="J81" s="50"/>
      <c r="K81" s="50"/>
      <c r="L81" s="50"/>
      <c r="M81" s="454"/>
    </row>
    <row r="82" spans="2:19" ht="15" customHeight="1" x14ac:dyDescent="0.25">
      <c r="B82" s="43"/>
      <c r="C82" s="39" t="s">
        <v>88</v>
      </c>
      <c r="D82" s="39"/>
      <c r="E82" s="39"/>
      <c r="F82" s="674"/>
      <c r="G82" s="468"/>
      <c r="H82" s="468"/>
      <c r="I82" s="468"/>
      <c r="J82" s="468"/>
      <c r="K82" s="468"/>
      <c r="L82" s="469"/>
      <c r="M82" s="50"/>
    </row>
    <row r="83" spans="2:19" ht="15" customHeight="1" x14ac:dyDescent="0.25">
      <c r="B83" s="43"/>
      <c r="C83" s="39"/>
      <c r="D83" s="39"/>
      <c r="E83" s="39"/>
      <c r="F83" s="50"/>
      <c r="G83" s="50"/>
      <c r="H83" s="50"/>
      <c r="I83" s="50"/>
      <c r="J83" s="50"/>
      <c r="K83" s="50"/>
      <c r="L83" s="50"/>
      <c r="M83" s="50"/>
    </row>
    <row r="84" spans="2:19" ht="15" customHeight="1" x14ac:dyDescent="0.25">
      <c r="B84" s="43"/>
      <c r="C84" s="39" t="s">
        <v>2</v>
      </c>
      <c r="D84" s="39"/>
      <c r="E84" s="39"/>
      <c r="F84" s="674"/>
      <c r="G84" s="469"/>
      <c r="H84" s="457" t="s">
        <v>21</v>
      </c>
      <c r="I84" s="676"/>
      <c r="J84" s="457" t="s">
        <v>4</v>
      </c>
      <c r="K84" s="703"/>
      <c r="L84" s="471"/>
      <c r="M84" s="50"/>
    </row>
    <row r="85" spans="2:19" ht="15" customHeight="1" x14ac:dyDescent="0.25">
      <c r="B85" s="43"/>
      <c r="C85" s="39"/>
      <c r="D85" s="39"/>
      <c r="E85" s="39"/>
      <c r="F85" s="50"/>
      <c r="G85" s="50"/>
      <c r="H85" s="457"/>
      <c r="I85" s="50"/>
      <c r="J85" s="50"/>
      <c r="K85" s="50"/>
      <c r="L85" s="50"/>
      <c r="M85" s="50"/>
    </row>
    <row r="86" spans="2:19" ht="15" customHeight="1" x14ac:dyDescent="0.25">
      <c r="B86" s="43"/>
      <c r="C86" s="39" t="s">
        <v>22</v>
      </c>
      <c r="D86" s="39"/>
      <c r="E86" s="47"/>
      <c r="F86" s="674"/>
      <c r="G86" s="468"/>
      <c r="H86" s="468"/>
      <c r="I86" s="468"/>
      <c r="J86" s="468"/>
      <c r="K86" s="468"/>
      <c r="L86" s="469"/>
      <c r="M86" s="50"/>
    </row>
    <row r="87" spans="2:19" ht="15" customHeight="1" x14ac:dyDescent="0.25">
      <c r="B87" s="43"/>
      <c r="C87" s="39"/>
      <c r="D87" s="39"/>
      <c r="E87" s="39"/>
      <c r="F87" s="50"/>
      <c r="G87" s="50"/>
      <c r="H87" s="457"/>
      <c r="I87" s="50"/>
      <c r="J87" s="50"/>
      <c r="K87" s="50"/>
      <c r="L87" s="50"/>
      <c r="M87" s="50"/>
    </row>
    <row r="88" spans="2:19" ht="15" customHeight="1" x14ac:dyDescent="0.25">
      <c r="B88" s="43"/>
      <c r="C88" s="39" t="s">
        <v>23</v>
      </c>
      <c r="D88" s="39"/>
      <c r="E88" s="48"/>
      <c r="F88" s="678"/>
      <c r="G88" s="473"/>
      <c r="H88" s="457" t="s">
        <v>376</v>
      </c>
      <c r="I88" s="677"/>
      <c r="J88" s="474"/>
      <c r="K88" s="474"/>
      <c r="L88" s="474"/>
      <c r="M88" s="469"/>
    </row>
    <row r="89" spans="2:19" ht="15" customHeight="1" x14ac:dyDescent="0.25">
      <c r="B89" s="43"/>
      <c r="C89" s="39"/>
      <c r="D89" s="39"/>
      <c r="E89" s="48"/>
      <c r="F89" s="460"/>
      <c r="G89" s="460"/>
      <c r="H89" s="457"/>
      <c r="I89" s="477"/>
      <c r="J89" s="477"/>
      <c r="K89" s="477"/>
      <c r="L89" s="460"/>
      <c r="M89" s="454"/>
    </row>
    <row r="90" spans="2:19" ht="15" customHeight="1" x14ac:dyDescent="0.25">
      <c r="B90" s="52" t="s">
        <v>275</v>
      </c>
      <c r="C90" s="9" t="s">
        <v>641</v>
      </c>
      <c r="D90" s="45"/>
      <c r="E90" s="39"/>
      <c r="F90" s="50"/>
      <c r="G90" s="674" t="str">
        <f>CONCATENATE(N90)</f>
        <v/>
      </c>
      <c r="H90" s="458"/>
      <c r="I90" s="458"/>
      <c r="J90" s="458"/>
      <c r="K90" s="458"/>
      <c r="L90" s="459"/>
      <c r="M90" s="50"/>
      <c r="R90" s="613" t="s">
        <v>743</v>
      </c>
      <c r="S90" s="614" t="str">
        <f>CONCATENATE(G90)</f>
        <v/>
      </c>
    </row>
    <row r="91" spans="2:19" ht="15" customHeight="1" x14ac:dyDescent="0.25">
      <c r="B91" s="43"/>
      <c r="C91" s="39"/>
      <c r="D91" s="39"/>
      <c r="E91" s="39"/>
      <c r="F91" s="50"/>
      <c r="G91" s="50"/>
      <c r="H91" s="50"/>
      <c r="I91" s="50"/>
      <c r="J91" s="50"/>
      <c r="K91" s="50"/>
      <c r="L91" s="50"/>
      <c r="M91" s="454"/>
    </row>
    <row r="92" spans="2:19" ht="15" customHeight="1" x14ac:dyDescent="0.25">
      <c r="B92" s="43"/>
      <c r="C92" s="39" t="s">
        <v>88</v>
      </c>
      <c r="D92" s="39"/>
      <c r="E92" s="39"/>
      <c r="F92" s="674"/>
      <c r="G92" s="468"/>
      <c r="H92" s="468"/>
      <c r="I92" s="468"/>
      <c r="J92" s="468"/>
      <c r="K92" s="468"/>
      <c r="L92" s="469"/>
      <c r="M92" s="50"/>
    </row>
    <row r="93" spans="2:19" ht="15" customHeight="1" x14ac:dyDescent="0.25">
      <c r="B93" s="43"/>
      <c r="C93" s="39"/>
      <c r="D93" s="39"/>
      <c r="E93" s="39"/>
      <c r="F93" s="50"/>
      <c r="G93" s="50"/>
      <c r="H93" s="50"/>
      <c r="I93" s="50"/>
      <c r="J93" s="50"/>
      <c r="K93" s="50"/>
      <c r="L93" s="50"/>
      <c r="M93" s="50"/>
    </row>
    <row r="94" spans="2:19" ht="15" customHeight="1" x14ac:dyDescent="0.25">
      <c r="B94" s="43"/>
      <c r="C94" s="39" t="s">
        <v>2</v>
      </c>
      <c r="D94" s="39"/>
      <c r="E94" s="39"/>
      <c r="F94" s="674"/>
      <c r="G94" s="469"/>
      <c r="H94" s="457" t="s">
        <v>21</v>
      </c>
      <c r="I94" s="676"/>
      <c r="J94" s="457" t="s">
        <v>4</v>
      </c>
      <c r="K94" s="703"/>
      <c r="L94" s="471"/>
      <c r="M94" s="50"/>
    </row>
    <row r="95" spans="2:19" ht="15" customHeight="1" x14ac:dyDescent="0.25">
      <c r="B95" s="43"/>
      <c r="C95" s="39"/>
      <c r="D95" s="39"/>
      <c r="E95" s="39"/>
      <c r="F95" s="50"/>
      <c r="G95" s="50"/>
      <c r="H95" s="457"/>
      <c r="I95" s="50"/>
      <c r="J95" s="50"/>
      <c r="K95" s="50"/>
      <c r="L95" s="50"/>
      <c r="M95" s="50"/>
    </row>
    <row r="96" spans="2:19" ht="15" customHeight="1" x14ac:dyDescent="0.25">
      <c r="B96" s="43"/>
      <c r="C96" s="39" t="s">
        <v>22</v>
      </c>
      <c r="D96" s="39"/>
      <c r="E96" s="47"/>
      <c r="F96" s="674"/>
      <c r="G96" s="468"/>
      <c r="H96" s="468"/>
      <c r="I96" s="468"/>
      <c r="J96" s="468"/>
      <c r="K96" s="468"/>
      <c r="L96" s="469"/>
      <c r="M96" s="50"/>
    </row>
    <row r="97" spans="2:19" ht="15" customHeight="1" x14ac:dyDescent="0.25">
      <c r="B97" s="43"/>
      <c r="C97" s="39"/>
      <c r="D97" s="39"/>
      <c r="E97" s="39"/>
      <c r="F97" s="50"/>
      <c r="G97" s="50"/>
      <c r="H97" s="457"/>
      <c r="I97" s="50"/>
      <c r="J97" s="50"/>
      <c r="K97" s="50"/>
      <c r="L97" s="50"/>
      <c r="M97" s="50"/>
    </row>
    <row r="98" spans="2:19" ht="15" customHeight="1" x14ac:dyDescent="0.25">
      <c r="B98" s="43"/>
      <c r="C98" s="39" t="s">
        <v>23</v>
      </c>
      <c r="D98" s="39"/>
      <c r="E98" s="48"/>
      <c r="F98" s="678"/>
      <c r="G98" s="473"/>
      <c r="H98" s="457" t="s">
        <v>376</v>
      </c>
      <c r="I98" s="677"/>
      <c r="J98" s="474"/>
      <c r="K98" s="474"/>
      <c r="L98" s="474"/>
      <c r="M98" s="469"/>
    </row>
    <row r="99" spans="2:19" ht="15" customHeight="1" x14ac:dyDescent="0.25">
      <c r="B99" s="43"/>
      <c r="C99" s="39"/>
      <c r="D99" s="39"/>
      <c r="E99" s="48"/>
      <c r="F99" s="48"/>
      <c r="G99" s="48"/>
      <c r="H99" s="48"/>
      <c r="I99" s="48"/>
      <c r="J99" s="48"/>
      <c r="K99" s="475"/>
      <c r="L99" s="475"/>
      <c r="M99" s="472"/>
    </row>
    <row r="100" spans="2:19" ht="15" customHeight="1" x14ac:dyDescent="0.25">
      <c r="B100" s="52" t="s">
        <v>332</v>
      </c>
      <c r="C100" s="9" t="s">
        <v>642</v>
      </c>
      <c r="D100" s="39"/>
      <c r="E100" s="48"/>
      <c r="F100" s="48"/>
      <c r="G100" s="674"/>
      <c r="H100" s="458"/>
      <c r="I100" s="458"/>
      <c r="J100" s="458"/>
      <c r="K100" s="458"/>
      <c r="L100" s="459"/>
      <c r="M100" s="472"/>
    </row>
    <row r="101" spans="2:19" ht="15" customHeight="1" x14ac:dyDescent="0.25">
      <c r="B101" s="43"/>
      <c r="C101" s="39"/>
      <c r="D101" s="39"/>
      <c r="E101" s="48"/>
      <c r="F101" s="48"/>
      <c r="G101" s="48"/>
      <c r="H101" s="48"/>
      <c r="I101" s="48"/>
      <c r="J101" s="48"/>
      <c r="K101" s="475"/>
      <c r="L101" s="475"/>
      <c r="M101" s="472"/>
    </row>
    <row r="102" spans="2:19" ht="15" customHeight="1" x14ac:dyDescent="0.25">
      <c r="B102" s="43"/>
      <c r="C102" s="39" t="s">
        <v>88</v>
      </c>
      <c r="D102" s="39"/>
      <c r="E102" s="48"/>
      <c r="F102" s="674"/>
      <c r="G102" s="468"/>
      <c r="H102" s="468"/>
      <c r="I102" s="468"/>
      <c r="J102" s="468"/>
      <c r="K102" s="468"/>
      <c r="L102" s="469"/>
      <c r="M102" s="472"/>
    </row>
    <row r="103" spans="2:19" ht="15" customHeight="1" x14ac:dyDescent="0.25">
      <c r="B103" s="43"/>
      <c r="C103" s="39"/>
      <c r="D103" s="39"/>
      <c r="E103" s="48"/>
      <c r="F103" s="48"/>
      <c r="G103" s="48"/>
      <c r="H103" s="48"/>
      <c r="I103" s="48"/>
      <c r="J103" s="48"/>
      <c r="K103" s="475"/>
      <c r="L103" s="475"/>
      <c r="M103" s="472"/>
    </row>
    <row r="104" spans="2:19" ht="15" customHeight="1" x14ac:dyDescent="0.25">
      <c r="B104" s="43"/>
      <c r="C104" s="39" t="s">
        <v>643</v>
      </c>
      <c r="D104" s="39"/>
      <c r="E104" s="48"/>
      <c r="F104" s="674"/>
      <c r="G104" s="469"/>
      <c r="H104" s="457" t="s">
        <v>21</v>
      </c>
      <c r="I104" s="676"/>
      <c r="J104" s="457" t="s">
        <v>4</v>
      </c>
      <c r="K104" s="703"/>
      <c r="L104" s="471"/>
      <c r="M104" s="472"/>
    </row>
    <row r="105" spans="2:19" ht="15" customHeight="1" x14ac:dyDescent="0.25">
      <c r="B105" s="43"/>
      <c r="C105" s="39"/>
      <c r="D105" s="39"/>
      <c r="E105" s="48"/>
      <c r="F105" s="48"/>
      <c r="G105" s="48"/>
      <c r="H105" s="48"/>
      <c r="I105" s="48"/>
      <c r="J105" s="48"/>
      <c r="K105" s="475"/>
      <c r="L105" s="475"/>
      <c r="M105" s="472"/>
    </row>
    <row r="106" spans="2:19" ht="15" customHeight="1" x14ac:dyDescent="0.25">
      <c r="B106" s="43"/>
      <c r="C106" s="39" t="s">
        <v>644</v>
      </c>
      <c r="D106" s="39"/>
      <c r="E106" s="48"/>
      <c r="F106" s="674"/>
      <c r="G106" s="468"/>
      <c r="H106" s="468"/>
      <c r="I106" s="468"/>
      <c r="J106" s="468"/>
      <c r="K106" s="468"/>
      <c r="L106" s="469"/>
      <c r="M106" s="472"/>
    </row>
    <row r="107" spans="2:19" ht="15" customHeight="1" x14ac:dyDescent="0.25">
      <c r="B107" s="43"/>
      <c r="C107" s="39"/>
      <c r="D107" s="39"/>
      <c r="E107" s="48"/>
      <c r="F107" s="460"/>
      <c r="G107" s="460"/>
      <c r="H107" s="457"/>
      <c r="I107" s="477"/>
      <c r="J107" s="477"/>
      <c r="K107" s="477"/>
      <c r="L107" s="460"/>
      <c r="M107" s="454"/>
    </row>
    <row r="108" spans="2:19" ht="15" customHeight="1" x14ac:dyDescent="0.25">
      <c r="B108" s="43"/>
      <c r="C108" s="39" t="s">
        <v>645</v>
      </c>
      <c r="D108" s="39"/>
      <c r="E108" s="48"/>
      <c r="F108" s="678"/>
      <c r="G108" s="473"/>
      <c r="H108" s="457" t="s">
        <v>646</v>
      </c>
      <c r="I108" s="677"/>
      <c r="J108" s="474"/>
      <c r="K108" s="474"/>
      <c r="L108" s="474"/>
      <c r="M108" s="469"/>
    </row>
    <row r="109" spans="2:19" ht="15" customHeight="1" x14ac:dyDescent="0.25">
      <c r="B109" s="43"/>
      <c r="C109" s="39"/>
      <c r="D109" s="39"/>
      <c r="E109" s="48"/>
      <c r="F109" s="460"/>
      <c r="G109" s="460"/>
      <c r="H109" s="457"/>
      <c r="I109" s="477"/>
      <c r="J109" s="477"/>
      <c r="K109" s="477"/>
      <c r="L109" s="460"/>
      <c r="M109" s="454"/>
    </row>
    <row r="110" spans="2:19" ht="15" customHeight="1" x14ac:dyDescent="0.25">
      <c r="B110" s="52" t="s">
        <v>647</v>
      </c>
      <c r="C110" s="9" t="s">
        <v>274</v>
      </c>
      <c r="D110" s="45"/>
      <c r="E110" s="39"/>
      <c r="F110" s="50"/>
      <c r="G110" s="674" t="str">
        <f>CONCATENATE(N110)</f>
        <v/>
      </c>
      <c r="H110" s="455"/>
      <c r="I110" s="455"/>
      <c r="J110" s="455"/>
      <c r="K110" s="455"/>
      <c r="L110" s="456"/>
      <c r="M110" s="50"/>
      <c r="R110" s="613" t="s">
        <v>741</v>
      </c>
      <c r="S110" s="614" t="str">
        <f>CONCATENATE(G110)</f>
        <v/>
      </c>
    </row>
    <row r="111" spans="2:19" ht="15" customHeight="1" x14ac:dyDescent="0.25">
      <c r="B111" s="43"/>
      <c r="C111" s="39"/>
      <c r="D111" s="39"/>
      <c r="E111" s="39"/>
      <c r="F111" s="50"/>
      <c r="G111" s="50"/>
      <c r="H111" s="50"/>
      <c r="I111" s="50"/>
      <c r="J111" s="50"/>
      <c r="K111" s="50"/>
      <c r="L111" s="50"/>
      <c r="M111" s="454"/>
      <c r="R111" s="3" t="s">
        <v>39</v>
      </c>
    </row>
    <row r="112" spans="2:19" ht="15" customHeight="1" x14ac:dyDescent="0.25">
      <c r="B112" s="43"/>
      <c r="C112" s="39" t="s">
        <v>88</v>
      </c>
      <c r="D112" s="39"/>
      <c r="E112" s="39"/>
      <c r="F112" s="674"/>
      <c r="G112" s="468"/>
      <c r="H112" s="468"/>
      <c r="I112" s="468"/>
      <c r="J112" s="468"/>
      <c r="K112" s="468"/>
      <c r="L112" s="469"/>
      <c r="M112" s="50"/>
    </row>
    <row r="113" spans="2:13" ht="15" customHeight="1" x14ac:dyDescent="0.25">
      <c r="B113" s="43"/>
      <c r="C113" s="39"/>
      <c r="D113" s="39"/>
      <c r="E113" s="39"/>
      <c r="F113" s="50"/>
      <c r="G113" s="50"/>
      <c r="H113" s="50"/>
      <c r="I113" s="50"/>
      <c r="J113" s="50"/>
      <c r="K113" s="50"/>
      <c r="L113" s="50"/>
      <c r="M113" s="50"/>
    </row>
    <row r="114" spans="2:13" ht="15" customHeight="1" x14ac:dyDescent="0.25">
      <c r="B114" s="43"/>
      <c r="C114" s="39" t="s">
        <v>2</v>
      </c>
      <c r="D114" s="39"/>
      <c r="E114" s="39"/>
      <c r="F114" s="674"/>
      <c r="G114" s="469"/>
      <c r="H114" s="457" t="s">
        <v>21</v>
      </c>
      <c r="I114" s="676"/>
      <c r="J114" s="457" t="s">
        <v>4</v>
      </c>
      <c r="K114" s="703"/>
      <c r="L114" s="471"/>
      <c r="M114" s="50"/>
    </row>
    <row r="115" spans="2:13" ht="15" customHeight="1" x14ac:dyDescent="0.25">
      <c r="B115" s="43"/>
      <c r="C115" s="39"/>
      <c r="D115" s="39"/>
      <c r="E115" s="39"/>
      <c r="F115" s="50"/>
      <c r="G115" s="50"/>
      <c r="H115" s="457"/>
      <c r="I115" s="50"/>
      <c r="J115" s="50"/>
      <c r="K115" s="50"/>
      <c r="L115" s="50"/>
      <c r="M115" s="50"/>
    </row>
    <row r="116" spans="2:13" ht="15" customHeight="1" x14ac:dyDescent="0.25">
      <c r="B116" s="43"/>
      <c r="C116" s="39" t="s">
        <v>22</v>
      </c>
      <c r="D116" s="39"/>
      <c r="E116" s="47"/>
      <c r="F116" s="674"/>
      <c r="G116" s="468"/>
      <c r="H116" s="468"/>
      <c r="I116" s="468"/>
      <c r="J116" s="468"/>
      <c r="K116" s="468"/>
      <c r="L116" s="469"/>
      <c r="M116" s="50"/>
    </row>
    <row r="117" spans="2:13" ht="15" customHeight="1" x14ac:dyDescent="0.25">
      <c r="B117" s="43"/>
      <c r="C117" s="39"/>
      <c r="D117" s="39"/>
      <c r="E117" s="39"/>
      <c r="F117" s="496"/>
      <c r="G117" s="50"/>
      <c r="H117" s="457"/>
      <c r="I117" s="50"/>
      <c r="J117" s="50"/>
      <c r="K117" s="50"/>
      <c r="L117" s="50"/>
      <c r="M117" s="50"/>
    </row>
    <row r="118" spans="2:13" ht="15" customHeight="1" x14ac:dyDescent="0.25">
      <c r="B118" s="43"/>
      <c r="C118" s="39" t="s">
        <v>23</v>
      </c>
      <c r="D118" s="39"/>
      <c r="E118" s="48"/>
      <c r="F118" s="678"/>
      <c r="G118" s="473"/>
      <c r="H118" s="457" t="s">
        <v>376</v>
      </c>
      <c r="I118" s="677"/>
      <c r="J118" s="474"/>
      <c r="K118" s="474"/>
      <c r="L118" s="474"/>
      <c r="M118" s="469"/>
    </row>
    <row r="119" spans="2:13" ht="15" customHeight="1" x14ac:dyDescent="0.25">
      <c r="B119" s="43"/>
      <c r="C119" s="39"/>
      <c r="D119" s="39"/>
      <c r="E119" s="48"/>
      <c r="F119" s="460"/>
      <c r="G119" s="460"/>
      <c r="H119" s="457"/>
      <c r="I119" s="477"/>
      <c r="J119" s="477"/>
      <c r="K119" s="477"/>
      <c r="L119" s="460"/>
      <c r="M119" s="454"/>
    </row>
    <row r="120" spans="2:13" ht="15" customHeight="1" x14ac:dyDescent="0.25">
      <c r="B120" s="43" t="s">
        <v>333</v>
      </c>
      <c r="C120" s="9" t="s">
        <v>633</v>
      </c>
      <c r="D120" s="45"/>
      <c r="E120" s="39"/>
      <c r="F120" s="460"/>
      <c r="G120" s="674"/>
      <c r="H120" s="468"/>
      <c r="I120" s="468"/>
      <c r="J120" s="468"/>
      <c r="K120" s="468"/>
      <c r="L120" s="468"/>
      <c r="M120" s="469"/>
    </row>
    <row r="121" spans="2:13" ht="15" customHeight="1" x14ac:dyDescent="0.25">
      <c r="B121" s="43"/>
      <c r="C121" s="39"/>
      <c r="D121" s="39"/>
      <c r="E121" s="39"/>
      <c r="F121" s="460"/>
      <c r="G121" s="460"/>
      <c r="H121" s="457"/>
      <c r="I121" s="477"/>
      <c r="J121" s="477"/>
      <c r="K121" s="477"/>
      <c r="L121" s="460"/>
      <c r="M121" s="454"/>
    </row>
    <row r="122" spans="2:13" ht="15" customHeight="1" x14ac:dyDescent="0.25">
      <c r="B122" s="43"/>
      <c r="C122" s="39" t="s">
        <v>88</v>
      </c>
      <c r="D122" s="39"/>
      <c r="E122" s="39"/>
      <c r="F122" s="674"/>
      <c r="G122" s="468"/>
      <c r="H122" s="468"/>
      <c r="I122" s="468"/>
      <c r="J122" s="468"/>
      <c r="K122" s="468"/>
      <c r="L122" s="469"/>
      <c r="M122" s="454"/>
    </row>
    <row r="123" spans="2:13" ht="15" customHeight="1" x14ac:dyDescent="0.25">
      <c r="B123" s="43"/>
      <c r="C123" s="39"/>
      <c r="D123" s="39"/>
      <c r="E123" s="39"/>
      <c r="F123" s="460"/>
      <c r="G123" s="460"/>
      <c r="H123" s="457"/>
      <c r="I123" s="477"/>
      <c r="J123" s="477"/>
      <c r="K123" s="477"/>
      <c r="L123" s="460"/>
      <c r="M123" s="454"/>
    </row>
    <row r="124" spans="2:13" ht="15" customHeight="1" x14ac:dyDescent="0.25">
      <c r="B124" s="43"/>
      <c r="C124" s="39" t="s">
        <v>2</v>
      </c>
      <c r="D124" s="39"/>
      <c r="E124" s="39"/>
      <c r="F124" s="674"/>
      <c r="G124" s="469"/>
      <c r="H124" s="457" t="s">
        <v>578</v>
      </c>
      <c r="I124" s="676"/>
      <c r="J124" s="457" t="s">
        <v>4</v>
      </c>
      <c r="K124" s="703"/>
      <c r="L124" s="471"/>
      <c r="M124" s="454"/>
    </row>
    <row r="125" spans="2:13" ht="15" customHeight="1" x14ac:dyDescent="0.25">
      <c r="B125" s="43"/>
      <c r="C125" s="39"/>
      <c r="D125" s="39"/>
      <c r="E125" s="39"/>
      <c r="F125" s="460"/>
      <c r="G125" s="460"/>
      <c r="H125" s="457"/>
      <c r="I125" s="477"/>
      <c r="J125" s="477"/>
      <c r="K125" s="477"/>
      <c r="L125" s="460"/>
      <c r="M125" s="454"/>
    </row>
    <row r="126" spans="2:13" ht="15" customHeight="1" x14ac:dyDescent="0.25">
      <c r="B126" s="43"/>
      <c r="C126" s="39" t="s">
        <v>22</v>
      </c>
      <c r="D126" s="39"/>
      <c r="E126" s="47"/>
      <c r="F126" s="674"/>
      <c r="G126" s="468"/>
      <c r="H126" s="468"/>
      <c r="I126" s="468"/>
      <c r="J126" s="468"/>
      <c r="K126" s="468"/>
      <c r="L126" s="469"/>
      <c r="M126" s="454"/>
    </row>
    <row r="127" spans="2:13" ht="15" customHeight="1" x14ac:dyDescent="0.25">
      <c r="B127" s="43"/>
      <c r="C127" s="39"/>
      <c r="D127" s="39"/>
      <c r="E127" s="39"/>
      <c r="F127" s="460"/>
      <c r="G127" s="460"/>
      <c r="H127" s="457"/>
      <c r="I127" s="477"/>
      <c r="J127" s="477"/>
      <c r="K127" s="477"/>
      <c r="L127" s="460"/>
      <c r="M127" s="454"/>
    </row>
    <row r="128" spans="2:13" ht="15" customHeight="1" x14ac:dyDescent="0.25">
      <c r="B128" s="43"/>
      <c r="C128" s="39" t="s">
        <v>23</v>
      </c>
      <c r="D128" s="39"/>
      <c r="E128" s="48"/>
      <c r="F128" s="678"/>
      <c r="G128" s="473"/>
      <c r="H128" s="457" t="s">
        <v>376</v>
      </c>
      <c r="I128" s="677"/>
      <c r="J128" s="474"/>
      <c r="K128" s="474"/>
      <c r="L128" s="474"/>
      <c r="M128" s="469"/>
    </row>
    <row r="129" spans="2:14" ht="15" customHeight="1" x14ac:dyDescent="0.25">
      <c r="B129" s="43"/>
      <c r="C129" s="39"/>
      <c r="D129" s="39"/>
      <c r="E129" s="48"/>
      <c r="F129" s="460"/>
      <c r="G129" s="460"/>
      <c r="H129" s="457"/>
      <c r="I129" s="477"/>
      <c r="J129" s="477"/>
      <c r="K129" s="477"/>
      <c r="L129" s="460"/>
      <c r="M129" s="454"/>
    </row>
    <row r="130" spans="2:14" ht="15" customHeight="1" x14ac:dyDescent="0.25">
      <c r="B130" s="43" t="s">
        <v>611</v>
      </c>
      <c r="C130" s="39" t="s">
        <v>634</v>
      </c>
      <c r="D130" s="39"/>
      <c r="E130" s="48"/>
      <c r="F130" s="460"/>
      <c r="G130" s="674"/>
      <c r="H130" s="468"/>
      <c r="I130" s="468"/>
      <c r="J130" s="468"/>
      <c r="K130" s="468"/>
      <c r="L130" s="468"/>
      <c r="M130" s="469"/>
    </row>
    <row r="131" spans="2:14" ht="15" customHeight="1" x14ac:dyDescent="0.25">
      <c r="B131" s="43"/>
      <c r="C131" s="39"/>
      <c r="D131" s="39"/>
      <c r="E131" s="48"/>
      <c r="F131" s="460"/>
      <c r="G131" s="460"/>
      <c r="H131" s="457"/>
      <c r="I131" s="477"/>
      <c r="J131" s="477"/>
      <c r="K131" s="477"/>
      <c r="L131" s="460"/>
      <c r="M131" s="454"/>
    </row>
    <row r="132" spans="2:14" ht="15" customHeight="1" x14ac:dyDescent="0.25">
      <c r="B132" s="43"/>
      <c r="C132" s="39" t="s">
        <v>88</v>
      </c>
      <c r="D132" s="39"/>
      <c r="E132" s="48"/>
      <c r="F132" s="674"/>
      <c r="G132" s="468"/>
      <c r="H132" s="468"/>
      <c r="I132" s="468"/>
      <c r="J132" s="468"/>
      <c r="K132" s="468"/>
      <c r="L132" s="469"/>
      <c r="M132" s="454"/>
    </row>
    <row r="133" spans="2:14" ht="15" customHeight="1" x14ac:dyDescent="0.25">
      <c r="B133" s="43"/>
      <c r="C133" s="39"/>
      <c r="D133" s="39"/>
      <c r="E133" s="48"/>
      <c r="F133" s="460"/>
      <c r="G133" s="460"/>
      <c r="H133" s="457"/>
      <c r="I133" s="477"/>
      <c r="J133" s="477"/>
      <c r="K133" s="477"/>
      <c r="L133" s="460"/>
      <c r="M133" s="454"/>
    </row>
    <row r="134" spans="2:14" ht="15" customHeight="1" x14ac:dyDescent="0.25">
      <c r="B134" s="43"/>
      <c r="C134" s="39" t="s">
        <v>2</v>
      </c>
      <c r="D134" s="39"/>
      <c r="E134" s="48"/>
      <c r="F134" s="674"/>
      <c r="G134" s="469"/>
      <c r="H134" s="457" t="s">
        <v>578</v>
      </c>
      <c r="I134" s="676"/>
      <c r="J134" s="457" t="s">
        <v>4</v>
      </c>
      <c r="K134" s="703"/>
      <c r="L134" s="471"/>
      <c r="M134" s="454"/>
    </row>
    <row r="135" spans="2:14" ht="15" customHeight="1" x14ac:dyDescent="0.25">
      <c r="B135" s="43"/>
      <c r="C135" s="39"/>
      <c r="D135" s="39"/>
      <c r="E135" s="48"/>
      <c r="F135" s="460"/>
      <c r="G135" s="460"/>
      <c r="H135" s="457"/>
      <c r="I135" s="477"/>
      <c r="J135" s="477"/>
      <c r="K135" s="477"/>
      <c r="L135" s="460"/>
      <c r="M135" s="454"/>
    </row>
    <row r="136" spans="2:14" ht="15" customHeight="1" x14ac:dyDescent="0.25">
      <c r="B136" s="43"/>
      <c r="C136" s="39" t="s">
        <v>22</v>
      </c>
      <c r="D136" s="39"/>
      <c r="E136" s="48"/>
      <c r="F136" s="674"/>
      <c r="G136" s="468"/>
      <c r="H136" s="468"/>
      <c r="I136" s="468"/>
      <c r="J136" s="468"/>
      <c r="K136" s="468"/>
      <c r="L136" s="469"/>
      <c r="M136" s="454"/>
    </row>
    <row r="137" spans="2:14" ht="15" customHeight="1" x14ac:dyDescent="0.25">
      <c r="B137" s="43"/>
      <c r="C137" s="39"/>
      <c r="D137" s="39"/>
      <c r="E137" s="48"/>
      <c r="F137" s="460"/>
      <c r="G137" s="460"/>
      <c r="H137" s="457"/>
      <c r="I137" s="477"/>
      <c r="J137" s="477"/>
      <c r="K137" s="477"/>
      <c r="L137" s="460"/>
      <c r="M137" s="454"/>
    </row>
    <row r="138" spans="2:14" ht="15" customHeight="1" x14ac:dyDescent="0.25">
      <c r="B138" s="43"/>
      <c r="C138" s="39" t="s">
        <v>23</v>
      </c>
      <c r="D138" s="39"/>
      <c r="E138" s="48"/>
      <c r="F138" s="678"/>
      <c r="G138" s="473"/>
      <c r="H138" s="457" t="s">
        <v>376</v>
      </c>
      <c r="I138" s="677"/>
      <c r="J138" s="474"/>
      <c r="K138" s="474"/>
      <c r="L138" s="474"/>
      <c r="M138" s="469"/>
    </row>
    <row r="139" spans="2:14" ht="15" customHeight="1" x14ac:dyDescent="0.25">
      <c r="B139" s="43"/>
      <c r="C139" s="39"/>
      <c r="D139" s="39"/>
      <c r="E139" s="48"/>
      <c r="F139" s="460"/>
      <c r="G139" s="460"/>
      <c r="H139" s="457"/>
      <c r="I139" s="477"/>
      <c r="J139" s="477"/>
      <c r="K139" s="477"/>
      <c r="L139" s="460"/>
      <c r="M139" s="454"/>
    </row>
    <row r="140" spans="2:14" ht="15" customHeight="1" x14ac:dyDescent="0.25">
      <c r="B140" s="43" t="s">
        <v>612</v>
      </c>
      <c r="C140" s="39" t="s">
        <v>34</v>
      </c>
      <c r="D140" s="45"/>
      <c r="E140" s="39"/>
      <c r="F140" s="50"/>
      <c r="G140" s="50"/>
      <c r="H140" s="674"/>
      <c r="I140" s="468"/>
      <c r="J140" s="468"/>
      <c r="K140" s="468"/>
      <c r="L140" s="474"/>
      <c r="M140" s="469"/>
    </row>
    <row r="141" spans="2:14" s="2" customFormat="1" ht="15" customHeight="1" x14ac:dyDescent="0.25">
      <c r="B141" s="43"/>
      <c r="C141" s="39"/>
      <c r="D141" s="39"/>
      <c r="E141" s="39"/>
      <c r="F141" s="50"/>
      <c r="G141" s="50"/>
      <c r="H141" s="50"/>
      <c r="I141" s="50"/>
      <c r="J141" s="50"/>
      <c r="K141" s="50"/>
      <c r="L141" s="50"/>
      <c r="M141" s="3"/>
      <c r="N141" s="3"/>
    </row>
    <row r="142" spans="2:14" s="2" customFormat="1" ht="15" customHeight="1" x14ac:dyDescent="0.25">
      <c r="B142" s="43"/>
      <c r="C142" s="39" t="s">
        <v>88</v>
      </c>
      <c r="D142" s="39"/>
      <c r="E142" s="39"/>
      <c r="F142" s="674"/>
      <c r="G142" s="468"/>
      <c r="H142" s="468"/>
      <c r="I142" s="468"/>
      <c r="J142" s="468"/>
      <c r="K142" s="468"/>
      <c r="L142" s="469"/>
      <c r="M142" s="50"/>
      <c r="N142" s="3"/>
    </row>
    <row r="143" spans="2:14" s="2" customFormat="1" ht="15" customHeight="1" x14ac:dyDescent="0.25">
      <c r="B143" s="43"/>
      <c r="C143" s="39"/>
      <c r="D143" s="39"/>
      <c r="E143" s="39"/>
      <c r="F143" s="50"/>
      <c r="G143" s="50"/>
      <c r="H143" s="50"/>
      <c r="I143" s="50"/>
      <c r="J143" s="50"/>
      <c r="K143" s="50"/>
      <c r="L143" s="50"/>
      <c r="M143" s="50"/>
      <c r="N143" s="3"/>
    </row>
    <row r="144" spans="2:14" s="2" customFormat="1" ht="15" customHeight="1" x14ac:dyDescent="0.25">
      <c r="B144" s="43"/>
      <c r="C144" s="39" t="s">
        <v>2</v>
      </c>
      <c r="D144" s="39"/>
      <c r="E144" s="39"/>
      <c r="F144" s="674"/>
      <c r="G144" s="469"/>
      <c r="H144" s="457" t="s">
        <v>21</v>
      </c>
      <c r="I144" s="676"/>
      <c r="J144" s="457" t="s">
        <v>4</v>
      </c>
      <c r="K144" s="703"/>
      <c r="L144" s="471"/>
      <c r="M144" s="50"/>
      <c r="N144" s="3"/>
    </row>
    <row r="145" spans="2:25" s="2" customFormat="1" ht="15" customHeight="1" x14ac:dyDescent="0.25">
      <c r="B145" s="43"/>
      <c r="C145" s="39"/>
      <c r="D145" s="39"/>
      <c r="E145" s="39"/>
      <c r="F145" s="50"/>
      <c r="G145" s="50"/>
      <c r="H145" s="457"/>
      <c r="I145" s="50"/>
      <c r="J145" s="50"/>
      <c r="K145" s="50"/>
      <c r="L145" s="50"/>
      <c r="M145" s="50"/>
      <c r="N145" s="3"/>
    </row>
    <row r="146" spans="2:25" s="2" customFormat="1" ht="15" customHeight="1" x14ac:dyDescent="0.25">
      <c r="B146" s="43"/>
      <c r="C146" s="39" t="s">
        <v>22</v>
      </c>
      <c r="D146" s="39"/>
      <c r="E146" s="47"/>
      <c r="F146" s="674"/>
      <c r="G146" s="468"/>
      <c r="H146" s="468"/>
      <c r="I146" s="468"/>
      <c r="J146" s="468"/>
      <c r="K146" s="468"/>
      <c r="L146" s="469"/>
      <c r="M146" s="50"/>
      <c r="N146" s="3"/>
    </row>
    <row r="147" spans="2:25" s="2" customFormat="1" ht="15" customHeight="1" x14ac:dyDescent="0.25">
      <c r="B147" s="43"/>
      <c r="C147" s="39"/>
      <c r="D147" s="39"/>
      <c r="E147" s="39"/>
      <c r="F147" s="50"/>
      <c r="G147" s="50"/>
      <c r="H147" s="457"/>
      <c r="I147" s="50"/>
      <c r="J147" s="50"/>
      <c r="K147" s="50"/>
      <c r="L147" s="50"/>
      <c r="M147" s="50"/>
      <c r="N147" s="3"/>
    </row>
    <row r="148" spans="2:25" s="2" customFormat="1" ht="15" customHeight="1" x14ac:dyDescent="0.25">
      <c r="B148" s="43"/>
      <c r="C148" s="39" t="s">
        <v>23</v>
      </c>
      <c r="D148" s="39"/>
      <c r="E148" s="48"/>
      <c r="F148" s="678"/>
      <c r="G148" s="473"/>
      <c r="H148" s="457" t="s">
        <v>376</v>
      </c>
      <c r="I148" s="677"/>
      <c r="J148" s="474"/>
      <c r="K148" s="474"/>
      <c r="L148" s="474"/>
      <c r="M148" s="469"/>
      <c r="N148" s="3"/>
    </row>
    <row r="149" spans="2:25" s="2" customFormat="1" ht="15" customHeight="1" x14ac:dyDescent="0.25">
      <c r="B149" s="43"/>
      <c r="C149" s="39"/>
      <c r="D149" s="39"/>
      <c r="E149" s="48"/>
      <c r="F149" s="477"/>
      <c r="G149" s="460"/>
      <c r="H149" s="457"/>
      <c r="I149" s="477"/>
      <c r="J149" s="477"/>
      <c r="K149" s="477"/>
      <c r="L149" s="460"/>
      <c r="M149" s="454"/>
      <c r="N149" s="3"/>
      <c r="Y149" s="2" t="s">
        <v>7</v>
      </c>
    </row>
    <row r="150" spans="2:25" s="2" customFormat="1" ht="15" customHeight="1" x14ac:dyDescent="0.25">
      <c r="B150" s="43" t="s">
        <v>648</v>
      </c>
      <c r="C150" s="39" t="s">
        <v>173</v>
      </c>
      <c r="D150" s="45"/>
      <c r="E150" s="39"/>
      <c r="F150" s="50"/>
      <c r="G150" s="50"/>
      <c r="H150" s="50"/>
      <c r="I150" s="50"/>
      <c r="J150" s="50"/>
      <c r="K150" s="50"/>
      <c r="L150" s="50"/>
      <c r="M150" s="3"/>
      <c r="N150" s="3"/>
      <c r="Y150" s="2" t="s">
        <v>6</v>
      </c>
    </row>
    <row r="151" spans="2:25" s="2" customFormat="1" ht="15" customHeight="1" x14ac:dyDescent="0.25">
      <c r="B151" s="43"/>
      <c r="C151" s="39" t="s">
        <v>35</v>
      </c>
      <c r="D151" s="39"/>
      <c r="E151" s="39"/>
      <c r="F151" s="50"/>
      <c r="G151" s="50"/>
      <c r="H151" s="50"/>
      <c r="I151" s="50"/>
      <c r="J151" s="50"/>
      <c r="K151" s="50"/>
      <c r="L151" s="50"/>
      <c r="M151" s="3"/>
      <c r="N151" s="3"/>
    </row>
    <row r="152" spans="2:25" s="2" customFormat="1" ht="15" customHeight="1" x14ac:dyDescent="0.25">
      <c r="B152" s="43"/>
      <c r="C152" s="44" t="s">
        <v>319</v>
      </c>
      <c r="D152" s="44"/>
      <c r="E152" s="39"/>
      <c r="F152" s="50"/>
      <c r="G152" s="50"/>
      <c r="H152" s="50"/>
      <c r="I152" s="50"/>
      <c r="J152" s="50"/>
      <c r="K152" s="50"/>
      <c r="L152" s="50"/>
      <c r="M152" s="3"/>
      <c r="N152" s="3"/>
    </row>
    <row r="153" spans="2:25" s="2" customFormat="1" ht="15" customHeight="1" x14ac:dyDescent="0.25">
      <c r="B153" s="43"/>
      <c r="C153" s="46" t="s">
        <v>36</v>
      </c>
      <c r="D153" s="46"/>
      <c r="E153" s="39"/>
      <c r="F153" s="50"/>
      <c r="G153" s="50"/>
      <c r="H153" s="50"/>
      <c r="I153" s="50"/>
      <c r="J153" s="50"/>
      <c r="K153" s="50"/>
      <c r="L153" s="50"/>
      <c r="M153" s="3"/>
      <c r="N153" s="3"/>
    </row>
    <row r="154" spans="2:25" s="2" customFormat="1" ht="15" customHeight="1" x14ac:dyDescent="0.25">
      <c r="B154" s="43"/>
      <c r="C154" s="46"/>
      <c r="D154" s="46"/>
      <c r="E154" s="39"/>
      <c r="F154" s="50"/>
      <c r="G154" s="50"/>
      <c r="H154" s="50"/>
      <c r="I154" s="50"/>
      <c r="J154" s="50"/>
      <c r="K154" s="50"/>
      <c r="L154" s="50"/>
      <c r="M154" s="3"/>
      <c r="N154" s="3"/>
    </row>
    <row r="155" spans="2:25" s="2" customFormat="1" ht="15" customHeight="1" x14ac:dyDescent="0.25">
      <c r="B155" s="43"/>
      <c r="C155" s="676" t="s">
        <v>6</v>
      </c>
      <c r="D155" s="175" t="s">
        <v>341</v>
      </c>
      <c r="E155" s="39" t="s">
        <v>618</v>
      </c>
      <c r="F155" s="50"/>
      <c r="G155" s="50"/>
      <c r="H155" s="50"/>
      <c r="I155" s="50"/>
      <c r="J155" s="50"/>
      <c r="K155" s="50"/>
      <c r="L155" s="50"/>
      <c r="M155" s="3"/>
      <c r="N155" s="3"/>
    </row>
    <row r="156" spans="2:25" s="2" customFormat="1" ht="15" customHeight="1" x14ac:dyDescent="0.25">
      <c r="B156" s="43"/>
      <c r="C156" s="46"/>
      <c r="D156" s="46"/>
      <c r="E156" s="39"/>
      <c r="F156" s="50"/>
      <c r="G156" s="50"/>
      <c r="H156" s="50"/>
      <c r="I156" s="50"/>
      <c r="J156" s="50" t="str">
        <f>IF(H117="Ground Lease","  What is ground lease term?","")</f>
        <v/>
      </c>
      <c r="K156" s="50"/>
      <c r="L156" s="50"/>
      <c r="M156" s="3"/>
      <c r="N156" s="3"/>
    </row>
    <row r="157" spans="2:25" s="2" customFormat="1" ht="15" customHeight="1" x14ac:dyDescent="0.25">
      <c r="B157" s="43"/>
      <c r="C157" s="39" t="str">
        <f>IF(C155="Yes","Provide a description of the relationship:","")</f>
        <v>Provide a description of the relationship:</v>
      </c>
      <c r="D157" s="39"/>
      <c r="E157" s="39"/>
      <c r="F157" s="50"/>
      <c r="G157" s="681"/>
      <c r="H157" s="50"/>
      <c r="I157" s="50"/>
      <c r="J157" s="50"/>
      <c r="K157" s="50"/>
      <c r="L157" s="50"/>
      <c r="M157" s="50"/>
      <c r="N157" s="50"/>
      <c r="O157" s="50"/>
    </row>
    <row r="158" spans="2:25" s="77" customFormat="1" ht="15.75" customHeight="1" x14ac:dyDescent="0.25">
      <c r="G158" s="50"/>
      <c r="H158" s="50"/>
      <c r="I158" s="50"/>
      <c r="J158" s="50"/>
      <c r="K158" s="50"/>
      <c r="L158" s="50"/>
      <c r="M158" s="50"/>
      <c r="N158" s="50"/>
      <c r="O158" s="50"/>
    </row>
    <row r="159" spans="2:25" s="77" customFormat="1" ht="15" customHeight="1" x14ac:dyDescent="0.25">
      <c r="B159" s="50"/>
      <c r="C159" s="50"/>
      <c r="D159" s="50"/>
      <c r="E159" s="50"/>
      <c r="F159" s="50"/>
      <c r="G159" s="50"/>
      <c r="H159" s="50"/>
      <c r="I159" s="50"/>
      <c r="J159" s="50"/>
      <c r="K159" s="50"/>
      <c r="L159" s="50"/>
      <c r="M159" s="50"/>
      <c r="N159" s="122"/>
    </row>
    <row r="160" spans="2:25" s="77" customFormat="1" ht="15" customHeight="1" x14ac:dyDescent="0.25">
      <c r="B160" s="50"/>
      <c r="C160" s="50"/>
      <c r="D160" s="50"/>
      <c r="E160" s="50"/>
      <c r="F160" s="50"/>
      <c r="G160" s="50"/>
      <c r="H160" s="50"/>
      <c r="I160" s="50"/>
      <c r="J160" s="50"/>
      <c r="K160" s="50"/>
      <c r="L160" s="50"/>
      <c r="M160" s="50"/>
      <c r="N160" s="122"/>
    </row>
    <row r="161" spans="2:14" s="77" customFormat="1" ht="15" customHeight="1" x14ac:dyDescent="0.25">
      <c r="B161" s="50"/>
      <c r="C161" s="50"/>
      <c r="D161" s="50"/>
      <c r="E161" s="50"/>
      <c r="F161" s="50"/>
      <c r="G161" s="50"/>
      <c r="H161" s="50"/>
      <c r="I161" s="50"/>
      <c r="J161" s="50"/>
      <c r="K161" s="50"/>
      <c r="L161" s="50"/>
      <c r="M161" s="50"/>
      <c r="N161" s="122"/>
    </row>
    <row r="162" spans="2:14" s="77" customFormat="1" ht="15" customHeight="1" x14ac:dyDescent="0.25">
      <c r="B162" s="50"/>
      <c r="C162" s="50"/>
      <c r="D162" s="50"/>
      <c r="E162" s="50"/>
      <c r="F162" s="50"/>
      <c r="G162" s="50"/>
      <c r="H162" s="50"/>
      <c r="I162" s="50"/>
      <c r="J162" s="50"/>
      <c r="K162" s="50"/>
      <c r="L162" s="50"/>
      <c r="M162" s="50"/>
      <c r="N162" s="122"/>
    </row>
    <row r="163" spans="2:14" s="77" customFormat="1" ht="15" customHeight="1" x14ac:dyDescent="0.25">
      <c r="B163" s="50"/>
      <c r="C163" s="50"/>
      <c r="D163" s="50"/>
      <c r="E163" s="50"/>
      <c r="F163" s="50"/>
      <c r="G163" s="50"/>
      <c r="H163" s="50"/>
      <c r="I163" s="50"/>
      <c r="J163" s="50"/>
      <c r="K163" s="50"/>
      <c r="L163" s="50"/>
      <c r="M163" s="50"/>
      <c r="N163" s="122"/>
    </row>
    <row r="164" spans="2:14" s="2" customFormat="1" ht="15" customHeight="1" x14ac:dyDescent="0.25">
      <c r="B164" s="43"/>
      <c r="C164" s="396"/>
      <c r="D164" s="396"/>
      <c r="E164" s="396"/>
      <c r="F164" s="396"/>
      <c r="G164" s="396"/>
      <c r="H164" s="396"/>
      <c r="I164" s="396"/>
      <c r="J164" s="396"/>
      <c r="K164" s="396"/>
      <c r="L164" s="396"/>
      <c r="N164" s="3"/>
    </row>
    <row r="165" spans="2:14" s="2" customFormat="1" ht="15" customHeight="1" x14ac:dyDescent="0.25">
      <c r="B165" s="43"/>
      <c r="C165" s="396"/>
      <c r="D165" s="396"/>
      <c r="E165" s="396"/>
      <c r="F165" s="396"/>
      <c r="G165" s="396"/>
      <c r="H165" s="396"/>
      <c r="I165" s="396"/>
      <c r="J165" s="396"/>
      <c r="K165" s="396"/>
      <c r="L165" s="396"/>
      <c r="N165" s="3"/>
    </row>
    <row r="166" spans="2:14" s="2" customFormat="1" ht="15" customHeight="1" x14ac:dyDescent="0.25">
      <c r="B166" s="43"/>
      <c r="C166" s="39"/>
      <c r="D166" s="39"/>
      <c r="E166" s="39"/>
      <c r="F166" s="39"/>
      <c r="G166" s="39"/>
      <c r="H166" s="39"/>
      <c r="I166" s="39"/>
      <c r="J166" s="39"/>
      <c r="K166" s="39"/>
      <c r="L166" s="39"/>
      <c r="N166" s="3"/>
    </row>
    <row r="167" spans="2:14" s="2" customFormat="1" ht="15" customHeight="1" x14ac:dyDescent="0.25">
      <c r="B167" s="43"/>
      <c r="C167" s="39"/>
      <c r="D167" s="39"/>
      <c r="E167" s="39"/>
      <c r="F167" s="39"/>
      <c r="G167" s="39"/>
      <c r="H167" s="39"/>
      <c r="I167" s="39"/>
      <c r="J167" s="39"/>
      <c r="K167" s="39"/>
      <c r="L167" s="39"/>
      <c r="N167" s="3"/>
    </row>
    <row r="168" spans="2:14" s="2" customFormat="1" ht="15" customHeight="1" x14ac:dyDescent="0.25">
      <c r="B168" s="52"/>
      <c r="C168" s="50"/>
      <c r="D168" s="50"/>
      <c r="E168" s="50"/>
      <c r="F168" s="50"/>
      <c r="G168" s="50"/>
      <c r="H168" s="50"/>
      <c r="I168" s="50"/>
      <c r="J168" s="50"/>
      <c r="K168" s="50"/>
      <c r="L168" s="50"/>
      <c r="N168" s="3"/>
    </row>
    <row r="169" spans="2:14" s="2" customFormat="1" ht="15" customHeight="1" x14ac:dyDescent="0.25">
      <c r="B169" s="52"/>
      <c r="C169" s="50"/>
      <c r="D169" s="50"/>
      <c r="E169" s="50"/>
      <c r="F169" s="50"/>
      <c r="G169" s="50"/>
      <c r="H169" s="50"/>
      <c r="I169" s="50"/>
      <c r="J169" s="50"/>
      <c r="K169" s="50"/>
      <c r="L169" s="50"/>
      <c r="N169" s="3"/>
    </row>
    <row r="170" spans="2:14" s="2" customFormat="1" ht="15" customHeight="1" x14ac:dyDescent="0.25">
      <c r="B170" s="52"/>
      <c r="C170" s="50"/>
      <c r="D170" s="50"/>
      <c r="E170" s="50"/>
      <c r="F170" s="50"/>
      <c r="G170" s="50"/>
      <c r="H170" s="50"/>
      <c r="I170" s="50"/>
      <c r="J170" s="50"/>
      <c r="K170" s="50"/>
      <c r="L170" s="50"/>
      <c r="N170" s="3"/>
    </row>
    <row r="171" spans="2:14" s="2" customFormat="1" ht="15" customHeight="1" x14ac:dyDescent="0.25">
      <c r="B171" s="52"/>
      <c r="C171" s="50"/>
      <c r="D171" s="50"/>
      <c r="E171" s="50"/>
      <c r="F171" s="50"/>
      <c r="G171" s="50"/>
      <c r="H171" s="50"/>
      <c r="I171" s="50"/>
      <c r="J171" s="50"/>
      <c r="K171" s="50"/>
      <c r="L171" s="50"/>
      <c r="N171" s="3"/>
    </row>
    <row r="172" spans="2:14" s="2" customFormat="1" ht="15" customHeight="1" x14ac:dyDescent="0.25">
      <c r="B172" s="52"/>
      <c r="C172" s="50"/>
      <c r="D172" s="50"/>
      <c r="E172" s="50"/>
      <c r="F172" s="50"/>
      <c r="G172" s="50"/>
      <c r="H172" s="50"/>
      <c r="I172" s="50"/>
      <c r="J172" s="50"/>
      <c r="K172" s="50"/>
      <c r="L172" s="50"/>
      <c r="N172" s="3"/>
    </row>
    <row r="173" spans="2:14" s="2" customFormat="1" ht="15" customHeight="1" x14ac:dyDescent="0.25">
      <c r="B173" s="52"/>
      <c r="C173" s="50"/>
      <c r="D173" s="50"/>
      <c r="E173" s="50"/>
      <c r="F173" s="50"/>
      <c r="G173" s="50"/>
      <c r="H173" s="50"/>
      <c r="I173" s="50"/>
      <c r="J173" s="50"/>
      <c r="K173" s="50"/>
      <c r="L173" s="50"/>
      <c r="N173" s="3"/>
    </row>
    <row r="174" spans="2:14" s="2" customFormat="1" x14ac:dyDescent="0.25">
      <c r="B174" s="52"/>
      <c r="C174" s="50"/>
      <c r="D174" s="50"/>
      <c r="E174" s="50"/>
      <c r="F174" s="50"/>
      <c r="G174" s="50"/>
      <c r="H174" s="50"/>
      <c r="I174" s="50"/>
      <c r="J174" s="50"/>
      <c r="K174" s="50"/>
      <c r="L174" s="50"/>
      <c r="N174" s="3"/>
    </row>
    <row r="175" spans="2:14" s="2" customFormat="1" x14ac:dyDescent="0.25">
      <c r="B175" s="52"/>
      <c r="C175" s="50"/>
      <c r="D175" s="50"/>
      <c r="E175" s="50"/>
      <c r="F175" s="50"/>
      <c r="G175" s="50"/>
      <c r="H175" s="50"/>
      <c r="I175" s="50"/>
      <c r="J175" s="50"/>
      <c r="K175" s="50"/>
      <c r="L175" s="50"/>
      <c r="N175" s="3"/>
    </row>
  </sheetData>
  <sheetProtection algorithmName="SHA-512" hashValue="BuDuW1YNkAKQA0qv6kPLVizQxNF9sXLsjNcReL9sXpo8fE5JOPgBs4aOhmz330X3B4V8MVp7o8k5Y/ZJ0SpdYQ==" saltValue="UPJiE0GGKZJ/+G5w96BAGg==" spinCount="100000" sheet="1" objects="1" scenarios="1"/>
  <mergeCells count="3">
    <mergeCell ref="A1:XFD1"/>
    <mergeCell ref="A34:XFD34"/>
    <mergeCell ref="C26:E26"/>
  </mergeCells>
  <conditionalFormatting sqref="G157:M157">
    <cfRule type="expression" dxfId="3" priority="2">
      <formula>$C$155=Yes</formula>
    </cfRule>
  </conditionalFormatting>
  <conditionalFormatting sqref="G157:L157">
    <cfRule type="expression" dxfId="2" priority="1">
      <formula>$C$155="Yes"</formula>
    </cfRule>
  </conditionalFormatting>
  <dataValidations disablePrompts="1" count="7">
    <dataValidation type="list" allowBlank="1" showInputMessage="1" showErrorMessage="1" sqref="C31" xr:uid="{00000000-0002-0000-0100-000000000000}">
      <formula1>$N$3:$N$4</formula1>
    </dataValidation>
    <dataValidation type="list" allowBlank="1" showInputMessage="1" showErrorMessage="1" sqref="M38" xr:uid="{56F659E4-6490-44CD-93A4-390FD1911DA8}">
      <formula1>$Y$38:$Y$39</formula1>
    </dataValidation>
    <dataValidation type="list" allowBlank="1" showInputMessage="1" showErrorMessage="1" sqref="C155" xr:uid="{52FDCB22-CF69-45B0-81BF-4569F0532204}">
      <formula1>$Y$149:$Y$150</formula1>
    </dataValidation>
    <dataValidation type="custom" allowBlank="1" showInputMessage="1" showErrorMessage="1" sqref="F46" xr:uid="{B877043B-6DF7-488B-899D-AF53C0D40C0F}">
      <formula1>AND(J5&gt;0, J5&lt;9999999999, LEN(J5)=10)</formula1>
    </dataValidation>
    <dataValidation type="custom" allowBlank="1" showInputMessage="1" showErrorMessage="1" sqref="F14" xr:uid="{191A685C-708E-4AAF-AF1B-D90A9AE65A49}">
      <formula1>AND(F14&gt;1111111111,F14&lt;9999999999)</formula1>
    </dataValidation>
    <dataValidation type="list" allowBlank="1" showInputMessage="1" showErrorMessage="1" sqref="C17:C24 C29:C30" xr:uid="{DB67FE9B-E7B0-4646-9C20-515193AD35A6}">
      <formula1>$R$16</formula1>
    </dataValidation>
    <dataValidation type="list" errorStyle="warning" showInputMessage="1" showErrorMessage="1" errorTitle="SmartDox" error="The value you entered for the dropdown is not valid." sqref="W10" xr:uid="{DED08109-A089-4E3A-A732-F663A5330033}">
      <formula1>SD_D_PL_State_Name</formula1>
    </dataValidation>
  </dataValidations>
  <pageMargins left="0.5" right="0.5" top="1.125" bottom="0.5" header="0.3" footer="0.3"/>
  <pageSetup scale="53" fitToHeight="2" orientation="portrait" verticalDpi="4294967295"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245966"/>
    <pageSetUpPr fitToPage="1"/>
  </sheetPr>
  <dimension ref="A1:HC167"/>
  <sheetViews>
    <sheetView showGridLines="0" showRowColHeaders="0" zoomScaleNormal="100" workbookViewId="0">
      <pane ySplit="2" topLeftCell="A3" activePane="bottomLeft" state="frozen"/>
      <selection activeCell="AG18" sqref="AG18"/>
      <selection pane="bottomLeft" activeCell="AG18" sqref="AG18"/>
    </sheetView>
  </sheetViews>
  <sheetFormatPr defaultColWidth="9.140625" defaultRowHeight="15" x14ac:dyDescent="0.25"/>
  <cols>
    <col min="1" max="1" width="13.28515625" style="116" customWidth="1"/>
    <col min="2" max="2" width="7.85546875" style="115" customWidth="1"/>
    <col min="3" max="3" width="25.28515625" style="115" customWidth="1"/>
    <col min="4" max="4" width="13.85546875" style="198" customWidth="1"/>
    <col min="5" max="5" width="12.85546875" style="115" customWidth="1"/>
    <col min="6" max="6" width="17.42578125" style="115" customWidth="1"/>
    <col min="7" max="7" width="12.85546875" style="115" customWidth="1"/>
    <col min="8" max="8" width="21.7109375" style="116" customWidth="1"/>
    <col min="9" max="11" width="12.85546875" style="116" customWidth="1"/>
    <col min="12" max="12" width="3.42578125" style="116" customWidth="1"/>
    <col min="13" max="16" width="12.85546875" style="116" customWidth="1"/>
    <col min="17" max="17" width="35.85546875" style="116" customWidth="1"/>
    <col min="18" max="18" width="23.7109375" style="116" customWidth="1"/>
    <col min="19" max="20" width="9.140625" style="116" customWidth="1"/>
    <col min="21" max="21" width="11.28515625" style="116" customWidth="1"/>
    <col min="22" max="31" width="9.140625" style="116" customWidth="1"/>
    <col min="32" max="85" width="9.140625" style="116"/>
    <col min="86" max="16384" width="9.140625" style="115"/>
  </cols>
  <sheetData>
    <row r="1" spans="1:211" s="411" customFormat="1" ht="30" customHeight="1" x14ac:dyDescent="0.25">
      <c r="A1" s="750" t="s">
        <v>295</v>
      </c>
      <c r="B1" s="750"/>
      <c r="C1" s="750"/>
      <c r="D1" s="750"/>
      <c r="E1" s="750"/>
      <c r="F1" s="750"/>
      <c r="G1" s="750"/>
      <c r="H1" s="402"/>
      <c r="I1" s="402"/>
      <c r="J1" s="402"/>
      <c r="K1" s="402"/>
      <c r="L1" s="402"/>
      <c r="M1" s="402"/>
      <c r="N1" s="402"/>
      <c r="O1" s="402"/>
      <c r="P1" s="402"/>
      <c r="Q1" s="402"/>
    </row>
    <row r="2" spans="1:211" ht="54.95" customHeight="1" x14ac:dyDescent="0.25">
      <c r="A2" s="115"/>
      <c r="D2" s="550" t="s">
        <v>176</v>
      </c>
      <c r="E2" s="550" t="s">
        <v>315</v>
      </c>
      <c r="F2" s="550" t="s">
        <v>347</v>
      </c>
      <c r="G2" s="550" t="s">
        <v>348</v>
      </c>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CG2" s="115"/>
    </row>
    <row r="3" spans="1:211" s="410" customFormat="1" ht="20.100000000000001" customHeight="1" x14ac:dyDescent="0.2">
      <c r="A3" s="751" t="s">
        <v>316</v>
      </c>
      <c r="B3" s="751"/>
      <c r="C3" s="751"/>
      <c r="D3" s="751"/>
      <c r="E3" s="751"/>
      <c r="F3" s="751"/>
      <c r="G3" s="75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row>
    <row r="4" spans="1:211" s="178" customFormat="1" ht="15" customHeight="1" x14ac:dyDescent="0.2">
      <c r="A4" s="181"/>
      <c r="B4" s="181"/>
      <c r="C4" s="154" t="s">
        <v>378</v>
      </c>
      <c r="D4" s="504">
        <v>0</v>
      </c>
      <c r="E4" s="672" t="e">
        <f>D4/'Unit Mix (J)'!$O$52</f>
        <v>#DIV/0!</v>
      </c>
      <c r="F4" s="182" t="e">
        <f>D4/'Unit Mix (J)'!$G$40</f>
        <v>#DIV/0!</v>
      </c>
      <c r="G4" s="672" t="e">
        <f>D4/SUM('Unit Mix (J)'!$O$45,'Unit Mix (J)'!$O$46)</f>
        <v>#DIV/0!</v>
      </c>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row>
    <row r="5" spans="1:211" s="178" customFormat="1" ht="15" customHeight="1" x14ac:dyDescent="0.2">
      <c r="A5" s="181"/>
      <c r="B5" s="181"/>
      <c r="C5" s="183" t="s">
        <v>379</v>
      </c>
      <c r="D5" s="504">
        <v>0</v>
      </c>
      <c r="E5" s="672" t="e">
        <f>D5/'Unit Mix (J)'!$O$52</f>
        <v>#DIV/0!</v>
      </c>
      <c r="F5" s="184" t="e">
        <f>D5/'Unit Mix (J)'!$G$40</f>
        <v>#DIV/0!</v>
      </c>
      <c r="G5" s="672" t="e">
        <f>D5/SUM('Unit Mix (J)'!$O$45,'Unit Mix (J)'!$O$46)</f>
        <v>#DIV/0!</v>
      </c>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row>
    <row r="6" spans="1:211" s="178" customFormat="1" ht="15" customHeight="1" x14ac:dyDescent="0.2">
      <c r="A6" s="181"/>
      <c r="B6" s="181"/>
      <c r="C6" s="183" t="s">
        <v>380</v>
      </c>
      <c r="D6" s="504">
        <v>0</v>
      </c>
      <c r="E6" s="672" t="e">
        <f>D6/'Unit Mix (J)'!$O$52</f>
        <v>#DIV/0!</v>
      </c>
      <c r="F6" s="184" t="e">
        <f>D6/'Unit Mix (J)'!$G$40</f>
        <v>#DIV/0!</v>
      </c>
      <c r="G6" s="672" t="e">
        <f>D6/SUM('Unit Mix (J)'!$O$45,'Unit Mix (J)'!$O$46)</f>
        <v>#DIV/0!</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row>
    <row r="7" spans="1:211" s="180" customFormat="1" ht="15" customHeight="1" x14ac:dyDescent="0.25">
      <c r="A7" s="185"/>
      <c r="B7" s="185"/>
      <c r="C7" s="186" t="s">
        <v>349</v>
      </c>
      <c r="D7" s="187">
        <f>SUM(D4:D6)</f>
        <v>0</v>
      </c>
      <c r="E7" s="188" t="e">
        <f>SUM(E4:E6)</f>
        <v>#DIV/0!</v>
      </c>
      <c r="F7" s="188" t="e">
        <f>SUM(F4:F6)</f>
        <v>#DIV/0!</v>
      </c>
      <c r="G7" s="188" t="e">
        <f>SUM(G4:G6)</f>
        <v>#DIV/0!</v>
      </c>
      <c r="H7" s="404"/>
      <c r="I7" s="404"/>
      <c r="J7" s="404"/>
      <c r="K7" s="404"/>
      <c r="L7" s="404"/>
      <c r="M7" s="404"/>
      <c r="N7" s="404"/>
      <c r="O7" s="404"/>
      <c r="P7" s="404"/>
      <c r="Q7" s="617"/>
      <c r="R7" s="618"/>
      <c r="S7" s="6"/>
      <c r="T7" s="6"/>
      <c r="U7"/>
      <c r="V7"/>
      <c r="W7"/>
      <c r="X7"/>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row>
    <row r="8" spans="1:211" s="180" customFormat="1" ht="15" customHeight="1" x14ac:dyDescent="0.2">
      <c r="A8" s="185"/>
      <c r="B8" s="185"/>
      <c r="C8" s="185"/>
      <c r="D8" s="195"/>
      <c r="E8" s="186"/>
      <c r="F8" s="186"/>
      <c r="G8" s="186"/>
      <c r="H8" s="186"/>
      <c r="I8" s="186"/>
      <c r="J8" s="186"/>
      <c r="K8" s="186"/>
      <c r="L8" s="186"/>
      <c r="M8" s="186"/>
      <c r="N8" s="186"/>
      <c r="O8" s="186"/>
      <c r="P8" s="186"/>
      <c r="Q8" s="617"/>
      <c r="R8" s="618"/>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row>
    <row r="9" spans="1:211" s="409" customFormat="1" ht="20.100000000000001" customHeight="1" x14ac:dyDescent="0.2">
      <c r="A9" s="751" t="s">
        <v>296</v>
      </c>
      <c r="B9" s="751"/>
      <c r="C9" s="751"/>
      <c r="D9" s="751"/>
      <c r="E9" s="751"/>
      <c r="F9" s="751"/>
      <c r="G9" s="751"/>
      <c r="H9" s="403"/>
      <c r="I9" s="403"/>
      <c r="J9" s="403"/>
      <c r="K9" s="403"/>
      <c r="L9" s="403"/>
      <c r="M9" s="403"/>
      <c r="N9" s="403"/>
      <c r="O9" s="403"/>
      <c r="P9" s="403"/>
      <c r="Q9" s="617"/>
      <c r="R9" s="619"/>
      <c r="S9" s="615"/>
      <c r="T9" s="615"/>
    </row>
    <row r="10" spans="1:211" s="178" customFormat="1" ht="15" customHeight="1" x14ac:dyDescent="0.2">
      <c r="A10" s="181"/>
      <c r="B10" s="181"/>
      <c r="C10" s="154" t="s">
        <v>381</v>
      </c>
      <c r="D10" s="505">
        <v>0</v>
      </c>
      <c r="E10" s="672" t="e">
        <f>D10/'Unit Mix (J)'!$O$52</f>
        <v>#DIV/0!</v>
      </c>
      <c r="F10" s="189" t="e">
        <f>D10/'Unit Mix (J)'!$G$40</f>
        <v>#DIV/0!</v>
      </c>
      <c r="G10" s="672" t="e">
        <f>D10/SUM('Unit Mix (J)'!$O$45,'Unit Mix (J)'!$O$46)</f>
        <v>#DIV/0!</v>
      </c>
      <c r="H10" s="181"/>
      <c r="I10" s="181"/>
      <c r="J10" s="181"/>
      <c r="K10" s="181"/>
      <c r="L10" s="181"/>
      <c r="M10" s="181"/>
      <c r="N10" s="181"/>
      <c r="O10" s="181"/>
      <c r="P10" s="181"/>
      <c r="Q10" s="617"/>
      <c r="R10" s="620"/>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row>
    <row r="11" spans="1:211" s="178" customFormat="1" ht="15" customHeight="1" x14ac:dyDescent="0.2">
      <c r="A11" s="181"/>
      <c r="B11" s="181"/>
      <c r="C11" s="183" t="s">
        <v>382</v>
      </c>
      <c r="D11" s="506">
        <v>0</v>
      </c>
      <c r="E11" s="672" t="e">
        <f>D11/'Unit Mix (J)'!$O$52</f>
        <v>#DIV/0!</v>
      </c>
      <c r="F11" s="190" t="e">
        <f>D11/'Unit Mix (J)'!$G$40</f>
        <v>#DIV/0!</v>
      </c>
      <c r="G11" s="672" t="e">
        <f>D11/SUM('Unit Mix (J)'!$O$45,'Unit Mix (J)'!$O$46)</f>
        <v>#DIV/0!</v>
      </c>
      <c r="H11" s="181"/>
      <c r="I11" s="181"/>
      <c r="J11" s="181"/>
      <c r="K11" s="181"/>
      <c r="L11" s="181"/>
      <c r="M11" s="181"/>
      <c r="N11" s="181"/>
      <c r="O11" s="181"/>
      <c r="P11" s="181"/>
      <c r="Q11" s="617"/>
      <c r="R11" s="620"/>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row>
    <row r="12" spans="1:211" s="180" customFormat="1" ht="15" customHeight="1" x14ac:dyDescent="0.2">
      <c r="A12" s="185"/>
      <c r="B12" s="185"/>
      <c r="C12" s="186" t="s">
        <v>349</v>
      </c>
      <c r="D12" s="194">
        <f>SUM(D10:D11)</f>
        <v>0</v>
      </c>
      <c r="E12" s="191" t="e">
        <f>SUM(E10:E11)</f>
        <v>#DIV/0!</v>
      </c>
      <c r="F12" s="191" t="e">
        <f>SUM(F10:F11)</f>
        <v>#DIV/0!</v>
      </c>
      <c r="G12" s="191" t="e">
        <f>SUM(G10:G11)</f>
        <v>#DIV/0!</v>
      </c>
      <c r="H12" s="405"/>
      <c r="I12" s="405"/>
      <c r="J12" s="405"/>
      <c r="K12" s="405"/>
      <c r="L12" s="405"/>
      <c r="M12" s="405"/>
      <c r="N12" s="405"/>
      <c r="O12" s="405"/>
      <c r="P12" s="405"/>
      <c r="Q12" s="617"/>
      <c r="R12" s="618"/>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row>
    <row r="13" spans="1:211" s="178" customFormat="1" ht="15" customHeight="1" x14ac:dyDescent="0.2">
      <c r="A13" s="181"/>
      <c r="B13" s="181"/>
      <c r="C13" s="181"/>
      <c r="D13" s="196"/>
      <c r="E13" s="129"/>
      <c r="F13" s="129"/>
      <c r="G13" s="129"/>
      <c r="H13" s="129"/>
      <c r="I13" s="129"/>
      <c r="J13" s="129"/>
      <c r="K13" s="129"/>
      <c r="L13" s="129"/>
      <c r="M13" s="129"/>
      <c r="N13" s="129"/>
      <c r="O13" s="129"/>
      <c r="P13" s="129"/>
      <c r="Q13" s="617"/>
      <c r="R13" s="620"/>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row>
    <row r="14" spans="1:211" s="409" customFormat="1" ht="20.100000000000001" customHeight="1" x14ac:dyDescent="0.2">
      <c r="A14" s="751" t="s">
        <v>359</v>
      </c>
      <c r="B14" s="751"/>
      <c r="C14" s="751"/>
      <c r="D14" s="751"/>
      <c r="E14" s="751"/>
      <c r="F14" s="751"/>
      <c r="G14" s="751"/>
      <c r="H14" s="403"/>
      <c r="I14" s="403"/>
      <c r="J14" s="403"/>
      <c r="K14" s="403"/>
      <c r="L14" s="403"/>
      <c r="M14" s="403"/>
      <c r="N14" s="403"/>
      <c r="O14" s="403"/>
      <c r="P14" s="403"/>
      <c r="Q14" s="617"/>
      <c r="R14" s="619"/>
      <c r="S14" s="615"/>
      <c r="T14" s="615"/>
    </row>
    <row r="15" spans="1:211" s="178" customFormat="1" ht="15" customHeight="1" x14ac:dyDescent="0.2">
      <c r="A15" s="181"/>
      <c r="B15" s="181"/>
      <c r="C15" s="154" t="s">
        <v>385</v>
      </c>
      <c r="D15" s="507">
        <v>0</v>
      </c>
      <c r="E15" s="672" t="e">
        <f>D15/'Unit Mix (J)'!$O$52</f>
        <v>#DIV/0!</v>
      </c>
      <c r="F15" s="182" t="e">
        <f>D15/'Unit Mix (J)'!$G$40</f>
        <v>#DIV/0!</v>
      </c>
      <c r="G15" s="672" t="e">
        <f>D15/SUM('Unit Mix (J)'!$O$45,'Unit Mix (J)'!$O$46)</f>
        <v>#DIV/0!</v>
      </c>
      <c r="H15" s="181"/>
      <c r="I15" s="181"/>
      <c r="J15" s="181"/>
      <c r="K15" s="181"/>
      <c r="L15" s="181"/>
      <c r="M15" s="181"/>
      <c r="N15" s="181"/>
      <c r="O15" s="181"/>
      <c r="P15" s="181"/>
      <c r="Q15" s="617"/>
      <c r="R15" s="620"/>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row>
    <row r="16" spans="1:211" s="178" customFormat="1" ht="15" customHeight="1" x14ac:dyDescent="0.2">
      <c r="A16" s="181"/>
      <c r="B16" s="181"/>
      <c r="C16" s="183" t="s">
        <v>386</v>
      </c>
      <c r="D16" s="507">
        <v>0</v>
      </c>
      <c r="E16" s="672" t="e">
        <f>D16/'Unit Mix (J)'!$O$52</f>
        <v>#DIV/0!</v>
      </c>
      <c r="F16" s="184" t="e">
        <f>D16/'Unit Mix (J)'!$G$40</f>
        <v>#DIV/0!</v>
      </c>
      <c r="G16" s="672" t="e">
        <f>D16/SUM('Unit Mix (J)'!$O$45,'Unit Mix (J)'!$O$46)</f>
        <v>#DIV/0!</v>
      </c>
      <c r="H16" s="181"/>
      <c r="I16" s="181"/>
      <c r="J16" s="181"/>
      <c r="K16" s="181"/>
      <c r="L16" s="181"/>
      <c r="M16" s="181"/>
      <c r="N16" s="181"/>
      <c r="O16" s="181"/>
      <c r="P16" s="181"/>
      <c r="Q16" s="617"/>
      <c r="R16" s="620"/>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row>
    <row r="17" spans="1:211" s="178" customFormat="1" ht="15" customHeight="1" x14ac:dyDescent="0.2">
      <c r="A17" s="181"/>
      <c r="B17" s="181"/>
      <c r="C17" s="183" t="s">
        <v>387</v>
      </c>
      <c r="D17" s="507">
        <v>0</v>
      </c>
      <c r="E17" s="672" t="e">
        <f>D17/'Unit Mix (J)'!$O$52</f>
        <v>#DIV/0!</v>
      </c>
      <c r="F17" s="184" t="e">
        <f>D17/'Unit Mix (J)'!$G$40</f>
        <v>#DIV/0!</v>
      </c>
      <c r="G17" s="672" t="e">
        <f>D17/SUM('Unit Mix (J)'!$O$45,'Unit Mix (J)'!$O$46)</f>
        <v>#DIV/0!</v>
      </c>
      <c r="H17" s="181"/>
      <c r="I17" s="181"/>
      <c r="J17" s="181"/>
      <c r="K17" s="181"/>
      <c r="L17" s="181"/>
      <c r="M17" s="181"/>
      <c r="N17" s="181"/>
      <c r="O17" s="181"/>
      <c r="P17" s="181"/>
      <c r="Q17" s="617"/>
      <c r="R17" s="620"/>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row>
    <row r="18" spans="1:211" s="178" customFormat="1" ht="25.5" customHeight="1" x14ac:dyDescent="0.2">
      <c r="A18" s="181"/>
      <c r="B18" s="181"/>
      <c r="C18" s="183" t="s">
        <v>377</v>
      </c>
      <c r="D18" s="507">
        <v>0</v>
      </c>
      <c r="E18" s="672" t="e">
        <f>D18/'Unit Mix (J)'!$O$52</f>
        <v>#DIV/0!</v>
      </c>
      <c r="F18" s="184" t="e">
        <f>D18/'Unit Mix (J)'!$G$40</f>
        <v>#DIV/0!</v>
      </c>
      <c r="G18" s="672" t="e">
        <f>D18/SUM('Unit Mix (J)'!$O$45,'Unit Mix (J)'!$O$46)</f>
        <v>#DIV/0!</v>
      </c>
      <c r="H18" s="181"/>
      <c r="I18" s="181"/>
      <c r="J18" s="181"/>
      <c r="K18" s="181"/>
      <c r="L18" s="181"/>
      <c r="M18" s="181"/>
      <c r="N18" s="181"/>
      <c r="O18" s="181"/>
      <c r="P18" s="181"/>
      <c r="Q18" s="617"/>
      <c r="R18" s="620"/>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row>
    <row r="19" spans="1:211" s="178" customFormat="1" ht="15" customHeight="1" x14ac:dyDescent="0.2">
      <c r="A19" s="181"/>
      <c r="B19" s="181"/>
      <c r="C19" s="183" t="s">
        <v>388</v>
      </c>
      <c r="D19" s="507">
        <v>0</v>
      </c>
      <c r="E19" s="672" t="e">
        <f>D19/'Unit Mix (J)'!$O$52</f>
        <v>#DIV/0!</v>
      </c>
      <c r="F19" s="184" t="e">
        <f>D19/'Unit Mix (J)'!$G$40</f>
        <v>#DIV/0!</v>
      </c>
      <c r="G19" s="672" t="e">
        <f>D19/SUM('Unit Mix (J)'!$O$45,'Unit Mix (J)'!$O$46)</f>
        <v>#DIV/0!</v>
      </c>
      <c r="H19" s="181"/>
      <c r="I19" s="181"/>
      <c r="J19" s="181"/>
      <c r="K19" s="181"/>
      <c r="L19" s="181"/>
      <c r="M19" s="181"/>
      <c r="N19" s="181"/>
      <c r="O19" s="181"/>
      <c r="P19" s="181"/>
      <c r="Q19" s="617"/>
      <c r="R19" s="620"/>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row>
    <row r="20" spans="1:211" s="178" customFormat="1" ht="15" customHeight="1" x14ac:dyDescent="0.2">
      <c r="A20" s="181"/>
      <c r="B20" s="181"/>
      <c r="C20" s="183" t="s">
        <v>389</v>
      </c>
      <c r="D20" s="507">
        <v>0</v>
      </c>
      <c r="E20" s="672" t="e">
        <f>D20/'Unit Mix (J)'!$O$52</f>
        <v>#DIV/0!</v>
      </c>
      <c r="F20" s="184" t="e">
        <f>D20/'Unit Mix (J)'!$G$40</f>
        <v>#DIV/0!</v>
      </c>
      <c r="G20" s="672" t="e">
        <f>D20/SUM('Unit Mix (J)'!$O$45,'Unit Mix (J)'!$O$46)</f>
        <v>#DIV/0!</v>
      </c>
      <c r="H20" s="181"/>
      <c r="I20" s="181"/>
      <c r="J20" s="181"/>
      <c r="K20" s="181"/>
      <c r="L20" s="181"/>
      <c r="M20" s="181"/>
      <c r="N20" s="181"/>
      <c r="O20" s="181"/>
      <c r="P20" s="181"/>
      <c r="Q20" s="617"/>
      <c r="R20" s="620"/>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row>
    <row r="21" spans="1:211" s="178" customFormat="1" ht="15" customHeight="1" x14ac:dyDescent="0.2">
      <c r="A21" s="181"/>
      <c r="B21" s="181"/>
      <c r="C21" s="183" t="s">
        <v>390</v>
      </c>
      <c r="D21" s="507">
        <v>0</v>
      </c>
      <c r="E21" s="672" t="e">
        <f>D21/'Unit Mix (J)'!$O$52</f>
        <v>#DIV/0!</v>
      </c>
      <c r="F21" s="184" t="e">
        <f>D21/'Unit Mix (J)'!$G$40</f>
        <v>#DIV/0!</v>
      </c>
      <c r="G21" s="672" t="e">
        <f>D21/SUM('Unit Mix (J)'!$O$45,'Unit Mix (J)'!$O$46)</f>
        <v>#DIV/0!</v>
      </c>
      <c r="H21" s="181"/>
      <c r="I21" s="181"/>
      <c r="J21" s="181"/>
      <c r="K21" s="181"/>
      <c r="L21" s="181"/>
      <c r="M21" s="181"/>
      <c r="N21" s="181"/>
      <c r="O21" s="181"/>
      <c r="P21" s="181"/>
      <c r="Q21" s="617"/>
      <c r="R21" s="620"/>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row>
    <row r="22" spans="1:211" s="178" customFormat="1" ht="27" customHeight="1" x14ac:dyDescent="0.2">
      <c r="A22" s="181"/>
      <c r="B22" s="181"/>
      <c r="C22" s="183" t="s">
        <v>383</v>
      </c>
      <c r="D22" s="507">
        <v>0</v>
      </c>
      <c r="E22" s="672" t="e">
        <f>D22/'Unit Mix (J)'!$O$52</f>
        <v>#DIV/0!</v>
      </c>
      <c r="F22" s="184" t="e">
        <f>D22/'Unit Mix (J)'!$G$40</f>
        <v>#DIV/0!</v>
      </c>
      <c r="G22" s="672" t="e">
        <f>D22/SUM('Unit Mix (J)'!$O$45,'Unit Mix (J)'!$O$46)</f>
        <v>#DIV/0!</v>
      </c>
      <c r="H22" s="181"/>
      <c r="I22" s="181"/>
      <c r="J22" s="181"/>
      <c r="K22" s="181"/>
      <c r="L22" s="181"/>
      <c r="M22" s="181"/>
      <c r="N22" s="181"/>
      <c r="O22" s="181"/>
      <c r="P22" s="181"/>
      <c r="Q22" s="617"/>
      <c r="R22" s="620"/>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row>
    <row r="23" spans="1:211" s="178" customFormat="1" ht="15" customHeight="1" x14ac:dyDescent="0.25">
      <c r="A23" s="181"/>
      <c r="B23" s="181"/>
      <c r="C23" s="183" t="s">
        <v>384</v>
      </c>
      <c r="D23" s="507">
        <v>0</v>
      </c>
      <c r="E23" s="672" t="e">
        <f>D23/'Unit Mix (J)'!$O$52</f>
        <v>#DIV/0!</v>
      </c>
      <c r="F23" s="184" t="e">
        <f>D23/'Unit Mix (J)'!$G$40</f>
        <v>#DIV/0!</v>
      </c>
      <c r="G23" s="672" t="e">
        <f>D23/SUM('Unit Mix (J)'!$O$45,'Unit Mix (J)'!$O$46)</f>
        <v>#DIV/0!</v>
      </c>
      <c r="H23" s="181"/>
      <c r="I23" s="181"/>
      <c r="J23" s="181"/>
      <c r="K23" s="181"/>
      <c r="L23" s="181"/>
      <c r="M23" s="181"/>
      <c r="N23" s="181"/>
      <c r="O23" s="181"/>
      <c r="P23" s="181"/>
      <c r="Q23" s="621"/>
      <c r="R23" s="621"/>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row>
    <row r="24" spans="1:211" s="178" customFormat="1" ht="26.25" customHeight="1" x14ac:dyDescent="0.2">
      <c r="A24" s="181"/>
      <c r="B24" s="181"/>
      <c r="C24" s="183" t="s">
        <v>391</v>
      </c>
      <c r="D24" s="507">
        <v>0</v>
      </c>
      <c r="E24" s="672" t="e">
        <f>D24/'Unit Mix (J)'!$O$52</f>
        <v>#DIV/0!</v>
      </c>
      <c r="F24" s="184" t="e">
        <f>D24/'Unit Mix (J)'!$G$40</f>
        <v>#DIV/0!</v>
      </c>
      <c r="G24" s="672" t="e">
        <f>D24/SUM('Unit Mix (J)'!$O$45,'Unit Mix (J)'!$O$46)</f>
        <v>#DIV/0!</v>
      </c>
      <c r="H24" s="181"/>
      <c r="I24" s="181"/>
      <c r="J24" s="181"/>
      <c r="K24" s="181"/>
      <c r="L24" s="181"/>
      <c r="M24" s="181"/>
      <c r="N24" s="181"/>
      <c r="O24" s="181"/>
      <c r="P24" s="181"/>
      <c r="Q24" s="620"/>
      <c r="R24" s="620"/>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row>
    <row r="25" spans="1:211" s="178" customFormat="1" ht="26.25" customHeight="1" x14ac:dyDescent="0.2">
      <c r="A25" s="181"/>
      <c r="B25" s="490"/>
      <c r="C25" s="183" t="s">
        <v>613</v>
      </c>
      <c r="D25" s="507">
        <v>0</v>
      </c>
      <c r="E25" s="672" t="e">
        <f>D25/'Unit Mix (J)'!$O$52</f>
        <v>#DIV/0!</v>
      </c>
      <c r="F25" s="184" t="e">
        <f>D25/'Unit Mix (J)'!$G$40</f>
        <v>#DIV/0!</v>
      </c>
      <c r="G25" s="672" t="e">
        <f>D25/SUM('Unit Mix (J)'!$O$45,'Unit Mix (J)'!$O$46)</f>
        <v>#DIV/0!</v>
      </c>
      <c r="H25" s="181"/>
      <c r="I25" s="181"/>
      <c r="J25" s="181"/>
      <c r="K25" s="181"/>
      <c r="L25" s="181"/>
      <c r="M25" s="181"/>
      <c r="N25" s="181"/>
      <c r="O25" s="181"/>
      <c r="P25" s="181"/>
      <c r="Q25" s="620"/>
      <c r="R25" s="620"/>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row>
    <row r="26" spans="1:211" s="178" customFormat="1" ht="15" customHeight="1" x14ac:dyDescent="0.25">
      <c r="A26" s="490"/>
      <c r="B26" s="181"/>
      <c r="C26" s="509" t="s">
        <v>392</v>
      </c>
      <c r="D26" s="507">
        <v>0</v>
      </c>
      <c r="E26" s="672" t="e">
        <f>D26/'Unit Mix (J)'!$O$52</f>
        <v>#DIV/0!</v>
      </c>
      <c r="F26" s="184" t="e">
        <f>D26/'Unit Mix (J)'!$G$40</f>
        <v>#DIV/0!</v>
      </c>
      <c r="G26" s="672" t="e">
        <f>D26/SUM('Unit Mix (J)'!$O$45,'Unit Mix (J)'!$O$46)</f>
        <v>#DIV/0!</v>
      </c>
      <c r="H26" s="181"/>
      <c r="I26" s="181"/>
      <c r="J26" s="181"/>
      <c r="K26" s="181"/>
      <c r="L26" s="181"/>
      <c r="M26" s="181"/>
      <c r="N26" s="181"/>
      <c r="O26" s="181"/>
      <c r="P26" s="181"/>
      <c r="Q26" s="621"/>
      <c r="R26" s="621"/>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row>
    <row r="27" spans="1:211" s="178" customFormat="1" ht="15" customHeight="1" x14ac:dyDescent="0.25">
      <c r="A27" s="181"/>
      <c r="B27" s="181"/>
      <c r="C27" s="509" t="s">
        <v>392</v>
      </c>
      <c r="D27" s="507">
        <v>0</v>
      </c>
      <c r="E27" s="672" t="e">
        <f>D27/'Unit Mix (J)'!$O$52</f>
        <v>#DIV/0!</v>
      </c>
      <c r="F27" s="184" t="e">
        <f>D27/'Unit Mix (J)'!$G$40</f>
        <v>#DIV/0!</v>
      </c>
      <c r="G27" s="672" t="e">
        <f>D27/SUM('Unit Mix (J)'!$O$45,'Unit Mix (J)'!$O$46)</f>
        <v>#DIV/0!</v>
      </c>
      <c r="H27" s="181"/>
      <c r="I27" s="181"/>
      <c r="J27" s="181"/>
      <c r="K27" s="181"/>
      <c r="L27" s="181"/>
      <c r="M27" s="181"/>
      <c r="N27" s="181"/>
      <c r="O27" s="181"/>
      <c r="P27" s="181"/>
      <c r="Q27" s="621"/>
      <c r="R27" s="621"/>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row>
    <row r="28" spans="1:211" s="178" customFormat="1" ht="15" customHeight="1" x14ac:dyDescent="0.25">
      <c r="A28" s="181"/>
      <c r="B28" s="181"/>
      <c r="C28" s="509" t="s">
        <v>392</v>
      </c>
      <c r="D28" s="507">
        <v>0</v>
      </c>
      <c r="E28" s="672" t="e">
        <f>D28/'Unit Mix (J)'!$O$52</f>
        <v>#DIV/0!</v>
      </c>
      <c r="F28" s="184" t="e">
        <f>D28/'Unit Mix (J)'!$G$40</f>
        <v>#DIV/0!</v>
      </c>
      <c r="G28" s="672" t="e">
        <f>D28/SUM('Unit Mix (J)'!$O$45,'Unit Mix (J)'!$O$46)</f>
        <v>#DIV/0!</v>
      </c>
      <c r="H28" s="181"/>
      <c r="I28" s="181"/>
      <c r="J28" s="181"/>
      <c r="K28" s="181"/>
      <c r="L28" s="181"/>
      <c r="M28" s="181"/>
      <c r="N28" s="181"/>
      <c r="O28" s="181"/>
      <c r="P28" s="181"/>
      <c r="Q28" s="621"/>
      <c r="R28" s="621"/>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row>
    <row r="29" spans="1:211" s="180" customFormat="1" ht="15" customHeight="1" x14ac:dyDescent="0.2">
      <c r="A29" s="185"/>
      <c r="B29" s="185"/>
      <c r="C29" s="186" t="s">
        <v>349</v>
      </c>
      <c r="D29" s="194">
        <f>SUM(D15:D28)</f>
        <v>0</v>
      </c>
      <c r="E29" s="191" t="e">
        <f>SUM(E15:E28)</f>
        <v>#DIV/0!</v>
      </c>
      <c r="F29" s="191" t="e">
        <f>SUM(F15:F28)</f>
        <v>#DIV/0!</v>
      </c>
      <c r="G29" s="191" t="e">
        <f>SUM(G15:G28)</f>
        <v>#DIV/0!</v>
      </c>
      <c r="H29" s="405"/>
      <c r="I29" s="405"/>
      <c r="J29" s="405"/>
      <c r="K29" s="405"/>
      <c r="L29" s="405"/>
      <c r="M29" s="405"/>
      <c r="N29" s="405"/>
      <c r="O29" s="405"/>
      <c r="P29" s="405"/>
      <c r="Q29" s="620"/>
      <c r="R29" s="618"/>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row>
    <row r="30" spans="1:211" s="178" customFormat="1" ht="15" customHeight="1" x14ac:dyDescent="0.2">
      <c r="A30" s="181"/>
      <c r="B30" s="181"/>
      <c r="C30" s="181"/>
      <c r="D30" s="196"/>
      <c r="E30" s="129"/>
      <c r="F30" s="129"/>
      <c r="G30" s="129"/>
      <c r="H30" s="129"/>
      <c r="I30" s="129"/>
      <c r="J30" s="129"/>
      <c r="K30" s="129"/>
      <c r="L30" s="129"/>
      <c r="M30" s="129"/>
      <c r="N30" s="129"/>
      <c r="O30" s="129"/>
      <c r="P30" s="129"/>
      <c r="Q30" s="620"/>
      <c r="R30" s="620"/>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row>
    <row r="31" spans="1:211" s="409" customFormat="1" ht="20.100000000000001" customHeight="1" x14ac:dyDescent="0.2">
      <c r="A31" s="751" t="s">
        <v>360</v>
      </c>
      <c r="B31" s="751"/>
      <c r="C31" s="751"/>
      <c r="D31" s="751"/>
      <c r="E31" s="751"/>
      <c r="F31" s="751"/>
      <c r="G31" s="751"/>
      <c r="H31" s="403"/>
      <c r="I31" s="403"/>
      <c r="J31" s="403"/>
      <c r="K31" s="403"/>
      <c r="L31" s="403"/>
      <c r="M31" s="403"/>
      <c r="N31" s="403"/>
      <c r="O31" s="403"/>
      <c r="P31" s="403"/>
      <c r="Q31" s="620"/>
      <c r="R31" s="619"/>
      <c r="S31" s="615"/>
      <c r="T31" s="615"/>
    </row>
    <row r="32" spans="1:211" s="192" customFormat="1" ht="15" customHeight="1" x14ac:dyDescent="0.2">
      <c r="A32" s="181"/>
      <c r="B32" s="181"/>
      <c r="C32" s="154" t="s">
        <v>393</v>
      </c>
      <c r="D32" s="507">
        <v>0</v>
      </c>
      <c r="E32" s="672" t="e">
        <f>D32/'Unit Mix (J)'!$O$52</f>
        <v>#DIV/0!</v>
      </c>
      <c r="F32" s="182" t="e">
        <f>D32/'Unit Mix (J)'!$G$40</f>
        <v>#DIV/0!</v>
      </c>
      <c r="G32" s="672" t="e">
        <f>D32/SUM('Unit Mix (J)'!$O$45,'Unit Mix (J)'!$O$46)</f>
        <v>#DIV/0!</v>
      </c>
      <c r="H32" s="181"/>
      <c r="I32" s="181"/>
      <c r="J32" s="181"/>
      <c r="K32" s="181"/>
      <c r="L32" s="181"/>
      <c r="M32" s="181"/>
      <c r="N32" s="181"/>
      <c r="O32" s="181"/>
      <c r="P32" s="181"/>
      <c r="Q32" s="620"/>
      <c r="R32" s="622"/>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181"/>
      <c r="FV32" s="181"/>
      <c r="FW32" s="181"/>
      <c r="FX32" s="181"/>
      <c r="FY32" s="181"/>
      <c r="FZ32" s="181"/>
      <c r="GA32" s="181"/>
      <c r="GB32" s="181"/>
      <c r="GC32" s="181"/>
      <c r="GD32" s="181"/>
      <c r="GE32" s="181"/>
      <c r="GF32" s="181"/>
      <c r="GG32" s="181"/>
      <c r="GH32" s="181"/>
      <c r="GI32" s="181"/>
      <c r="GJ32" s="181"/>
      <c r="GK32" s="181"/>
      <c r="GL32" s="181"/>
      <c r="GM32" s="181"/>
      <c r="GN32" s="181"/>
      <c r="GO32" s="181"/>
      <c r="GP32" s="181"/>
      <c r="GQ32" s="181"/>
      <c r="GR32" s="181"/>
      <c r="GS32" s="181"/>
      <c r="GT32" s="181"/>
      <c r="GU32" s="181"/>
      <c r="GV32" s="181"/>
      <c r="GW32" s="181"/>
      <c r="GX32" s="181"/>
      <c r="GY32" s="181"/>
      <c r="GZ32" s="181"/>
      <c r="HA32" s="181"/>
      <c r="HB32" s="181"/>
      <c r="HC32" s="181"/>
    </row>
    <row r="33" spans="1:211" s="192" customFormat="1" ht="15" customHeight="1" x14ac:dyDescent="0.2">
      <c r="A33" s="181"/>
      <c r="B33" s="181"/>
      <c r="C33" s="183" t="s">
        <v>97</v>
      </c>
      <c r="D33" s="507">
        <v>0</v>
      </c>
      <c r="E33" s="672" t="e">
        <f>D33/'Unit Mix (J)'!$O$52</f>
        <v>#DIV/0!</v>
      </c>
      <c r="F33" s="184" t="e">
        <f>D33/'Unit Mix (J)'!$G$40</f>
        <v>#DIV/0!</v>
      </c>
      <c r="G33" s="672" t="e">
        <f>D33/SUM('Unit Mix (J)'!$O$45,'Unit Mix (J)'!$O$46)</f>
        <v>#DIV/0!</v>
      </c>
      <c r="H33" s="181"/>
      <c r="I33" s="181"/>
      <c r="J33" s="181"/>
      <c r="K33" s="181"/>
      <c r="L33" s="181"/>
      <c r="M33" s="181"/>
      <c r="N33" s="181"/>
      <c r="O33" s="181"/>
      <c r="P33" s="181"/>
      <c r="Q33" s="620"/>
      <c r="R33" s="622"/>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c r="FY33" s="181"/>
      <c r="FZ33" s="181"/>
      <c r="GA33" s="181"/>
      <c r="GB33" s="181"/>
      <c r="GC33" s="181"/>
      <c r="GD33" s="181"/>
      <c r="GE33" s="181"/>
      <c r="GF33" s="181"/>
      <c r="GG33" s="181"/>
      <c r="GH33" s="181"/>
      <c r="GI33" s="181"/>
      <c r="GJ33" s="181"/>
      <c r="GK33" s="181"/>
      <c r="GL33" s="181"/>
      <c r="GM33" s="181"/>
      <c r="GN33" s="181"/>
      <c r="GO33" s="181"/>
      <c r="GP33" s="181"/>
      <c r="GQ33" s="181"/>
      <c r="GR33" s="181"/>
      <c r="GS33" s="181"/>
      <c r="GT33" s="181"/>
      <c r="GU33" s="181"/>
      <c r="GV33" s="181"/>
      <c r="GW33" s="181"/>
      <c r="GX33" s="181"/>
      <c r="GY33" s="181"/>
      <c r="GZ33" s="181"/>
      <c r="HA33" s="181"/>
      <c r="HB33" s="181"/>
      <c r="HC33" s="181"/>
    </row>
    <row r="34" spans="1:211" s="192" customFormat="1" ht="15" customHeight="1" x14ac:dyDescent="0.2">
      <c r="A34" s="181"/>
      <c r="B34" s="181"/>
      <c r="C34" s="183" t="s">
        <v>394</v>
      </c>
      <c r="D34" s="507">
        <v>0</v>
      </c>
      <c r="E34" s="672" t="e">
        <f>D34/'Unit Mix (J)'!$O$52</f>
        <v>#DIV/0!</v>
      </c>
      <c r="F34" s="184" t="e">
        <f>D34/'Unit Mix (J)'!$G$40</f>
        <v>#DIV/0!</v>
      </c>
      <c r="G34" s="672" t="e">
        <f>D34/SUM('Unit Mix (J)'!$O$45,'Unit Mix (J)'!$O$46)</f>
        <v>#DIV/0!</v>
      </c>
      <c r="H34" s="181"/>
      <c r="I34" s="181"/>
      <c r="J34" s="181"/>
      <c r="K34" s="181"/>
      <c r="L34" s="181"/>
      <c r="M34" s="181"/>
      <c r="N34" s="181"/>
      <c r="O34" s="181"/>
      <c r="P34" s="181"/>
      <c r="Q34" s="620"/>
      <c r="R34" s="622"/>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row>
    <row r="35" spans="1:211" s="192" customFormat="1" ht="15" customHeight="1" x14ac:dyDescent="0.2">
      <c r="A35" s="181"/>
      <c r="B35" s="181"/>
      <c r="C35" s="183" t="s">
        <v>395</v>
      </c>
      <c r="D35" s="507">
        <v>0</v>
      </c>
      <c r="E35" s="672" t="e">
        <f>D35/'Unit Mix (J)'!$O$52</f>
        <v>#DIV/0!</v>
      </c>
      <c r="F35" s="184" t="e">
        <f>D35/'Unit Mix (J)'!$G$40</f>
        <v>#DIV/0!</v>
      </c>
      <c r="G35" s="672" t="e">
        <f>D35/SUM('Unit Mix (J)'!$O$45,'Unit Mix (J)'!$O$46)</f>
        <v>#DIV/0!</v>
      </c>
      <c r="H35" s="181"/>
      <c r="I35" s="181"/>
      <c r="J35" s="181"/>
      <c r="K35" s="181"/>
      <c r="L35" s="181"/>
      <c r="M35" s="181"/>
      <c r="N35" s="181"/>
      <c r="O35" s="181"/>
      <c r="P35" s="181"/>
      <c r="Q35" s="620"/>
      <c r="R35" s="622"/>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row>
    <row r="36" spans="1:211" s="192" customFormat="1" ht="15" customHeight="1" x14ac:dyDescent="0.2">
      <c r="A36" s="181"/>
      <c r="B36" s="181"/>
      <c r="C36" s="154" t="s">
        <v>396</v>
      </c>
      <c r="D36" s="507">
        <v>0</v>
      </c>
      <c r="E36" s="672" t="e">
        <f>D36/'Unit Mix (J)'!$O$52</f>
        <v>#DIV/0!</v>
      </c>
      <c r="F36" s="182" t="e">
        <f>D36/'Unit Mix (J)'!$G$40</f>
        <v>#DIV/0!</v>
      </c>
      <c r="G36" s="672" t="e">
        <f>D36/SUM('Unit Mix (J)'!$O$45,'Unit Mix (J)'!$O$46)</f>
        <v>#DIV/0!</v>
      </c>
      <c r="H36" s="181"/>
      <c r="I36" s="181"/>
      <c r="J36" s="181"/>
      <c r="K36" s="181"/>
      <c r="L36" s="181"/>
      <c r="M36" s="181"/>
      <c r="N36" s="181"/>
      <c r="O36" s="181"/>
      <c r="P36" s="181"/>
      <c r="Q36" s="620"/>
      <c r="R36" s="622"/>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row>
    <row r="37" spans="1:211" s="192" customFormat="1" ht="15" customHeight="1" x14ac:dyDescent="0.25">
      <c r="A37" s="181"/>
      <c r="B37" s="181"/>
      <c r="C37" s="183" t="s">
        <v>397</v>
      </c>
      <c r="D37" s="507">
        <v>0</v>
      </c>
      <c r="E37" s="672" t="e">
        <f>D37/'Unit Mix (J)'!$O$52</f>
        <v>#DIV/0!</v>
      </c>
      <c r="F37" s="184" t="e">
        <f>D37/'Unit Mix (J)'!$G$40</f>
        <v>#DIV/0!</v>
      </c>
      <c r="G37" s="672" t="e">
        <f>D37/SUM('Unit Mix (J)'!$O$45,'Unit Mix (J)'!$O$46)</f>
        <v>#DIV/0!</v>
      </c>
      <c r="H37" s="181"/>
      <c r="I37" s="181"/>
      <c r="J37" s="181"/>
      <c r="K37" s="181"/>
      <c r="L37" s="181"/>
      <c r="M37" s="181"/>
      <c r="N37" s="181"/>
      <c r="O37" s="181"/>
      <c r="P37" s="181"/>
      <c r="Q37" s="621"/>
      <c r="R37" s="62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row>
    <row r="38" spans="1:211" s="192" customFormat="1" ht="15" customHeight="1" x14ac:dyDescent="0.25">
      <c r="A38" s="181"/>
      <c r="B38" s="181"/>
      <c r="C38" s="183" t="s">
        <v>398</v>
      </c>
      <c r="D38" s="507">
        <v>0</v>
      </c>
      <c r="E38" s="672" t="e">
        <f>D38/'Unit Mix (J)'!$O$52</f>
        <v>#DIV/0!</v>
      </c>
      <c r="F38" s="184" t="e">
        <f>D38/'Unit Mix (J)'!$G$40</f>
        <v>#DIV/0!</v>
      </c>
      <c r="G38" s="672" t="e">
        <f>D38/SUM('Unit Mix (J)'!$O$45,'Unit Mix (J)'!$O$46)</f>
        <v>#DIV/0!</v>
      </c>
      <c r="H38" s="181"/>
      <c r="I38" s="181"/>
      <c r="J38" s="181"/>
      <c r="K38" s="181"/>
      <c r="L38" s="181"/>
      <c r="M38" s="181"/>
      <c r="N38" s="181"/>
      <c r="O38" s="181"/>
      <c r="P38" s="181"/>
      <c r="Q38" s="621"/>
      <c r="R38" s="62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row>
    <row r="39" spans="1:211" s="192" customFormat="1" ht="15" customHeight="1" x14ac:dyDescent="0.2">
      <c r="A39" s="181"/>
      <c r="B39" s="181"/>
      <c r="C39" s="183" t="s">
        <v>399</v>
      </c>
      <c r="D39" s="507">
        <v>0</v>
      </c>
      <c r="E39" s="672" t="e">
        <f>D39/'Unit Mix (J)'!$O$52</f>
        <v>#DIV/0!</v>
      </c>
      <c r="F39" s="184" t="e">
        <f>D39/'Unit Mix (J)'!$G$40</f>
        <v>#DIV/0!</v>
      </c>
      <c r="G39" s="672" t="e">
        <f>D39/SUM('Unit Mix (J)'!$O$45,'Unit Mix (J)'!$O$46)</f>
        <v>#DIV/0!</v>
      </c>
      <c r="H39" s="181"/>
      <c r="I39" s="181"/>
      <c r="J39" s="181"/>
      <c r="K39" s="181"/>
      <c r="L39" s="181"/>
      <c r="M39" s="181"/>
      <c r="N39" s="181"/>
      <c r="O39" s="181"/>
      <c r="P39" s="181"/>
      <c r="Q39" s="620"/>
      <c r="R39" s="622"/>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row>
    <row r="40" spans="1:211" s="192" customFormat="1" ht="15" customHeight="1" x14ac:dyDescent="0.25">
      <c r="A40" s="181"/>
      <c r="B40" s="181"/>
      <c r="C40" s="183" t="s">
        <v>400</v>
      </c>
      <c r="D40" s="507">
        <v>0</v>
      </c>
      <c r="E40" s="672" t="e">
        <f>D40/'Unit Mix (J)'!$O$52</f>
        <v>#DIV/0!</v>
      </c>
      <c r="F40" s="184" t="e">
        <f>D40/'Unit Mix (J)'!$G$40</f>
        <v>#DIV/0!</v>
      </c>
      <c r="G40" s="672" t="e">
        <f>D40/SUM('Unit Mix (J)'!$O$45,'Unit Mix (J)'!$O$46)</f>
        <v>#DIV/0!</v>
      </c>
      <c r="H40" s="181"/>
      <c r="I40" s="181"/>
      <c r="J40" s="181"/>
      <c r="K40" s="181"/>
      <c r="L40" s="181"/>
      <c r="M40" s="181"/>
      <c r="N40" s="181"/>
      <c r="O40" s="181"/>
      <c r="P40" s="181"/>
      <c r="Q40" s="621"/>
      <c r="R40" s="62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row>
    <row r="41" spans="1:211" s="192" customFormat="1" ht="15" customHeight="1" x14ac:dyDescent="0.25">
      <c r="A41" s="181"/>
      <c r="B41" s="490"/>
      <c r="C41" s="183" t="s">
        <v>614</v>
      </c>
      <c r="D41" s="507">
        <v>0</v>
      </c>
      <c r="E41" s="672" t="e">
        <f>D41/'Unit Mix (J)'!$O$52</f>
        <v>#DIV/0!</v>
      </c>
      <c r="F41" s="184" t="e">
        <f>D41/'Unit Mix (J)'!$G$40</f>
        <v>#DIV/0!</v>
      </c>
      <c r="G41" s="672" t="e">
        <f>D41/SUM('Unit Mix (J)'!$O$45,'Unit Mix (J)'!$O$46)</f>
        <v>#DIV/0!</v>
      </c>
      <c r="H41" s="181"/>
      <c r="I41" s="181"/>
      <c r="J41" s="181"/>
      <c r="K41" s="181"/>
      <c r="L41" s="181"/>
      <c r="M41" s="181"/>
      <c r="N41" s="181"/>
      <c r="O41" s="181"/>
      <c r="P41" s="181"/>
      <c r="Q41" s="621"/>
      <c r="R41" s="62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row>
    <row r="42" spans="1:211" s="192" customFormat="1" ht="15" customHeight="1" x14ac:dyDescent="0.25">
      <c r="A42" s="181"/>
      <c r="B42" s="181"/>
      <c r="C42" s="183" t="s">
        <v>401</v>
      </c>
      <c r="D42" s="507">
        <v>0</v>
      </c>
      <c r="E42" s="672" t="e">
        <f>D42/'Unit Mix (J)'!$O$52</f>
        <v>#DIV/0!</v>
      </c>
      <c r="F42" s="184" t="e">
        <f>D42/'Unit Mix (J)'!$G$40</f>
        <v>#DIV/0!</v>
      </c>
      <c r="G42" s="672" t="e">
        <f>D42/SUM('Unit Mix (J)'!$O$45,'Unit Mix (J)'!$O$46)</f>
        <v>#DIV/0!</v>
      </c>
      <c r="H42" s="181"/>
      <c r="I42" s="181"/>
      <c r="J42" s="181"/>
      <c r="K42" s="181"/>
      <c r="L42" s="181"/>
      <c r="M42" s="181"/>
      <c r="N42" s="181"/>
      <c r="O42" s="181"/>
      <c r="P42" s="181"/>
      <c r="Q42" s="621"/>
      <c r="R42" s="62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row>
    <row r="43" spans="1:211" s="192" customFormat="1" ht="15" customHeight="1" x14ac:dyDescent="0.25">
      <c r="A43" s="181"/>
      <c r="B43" s="181"/>
      <c r="C43" s="509" t="s">
        <v>392</v>
      </c>
      <c r="D43" s="507">
        <v>0</v>
      </c>
      <c r="E43" s="672" t="e">
        <f>D43/'Unit Mix (J)'!$O$52</f>
        <v>#DIV/0!</v>
      </c>
      <c r="F43" s="184" t="e">
        <f>D43/'Unit Mix (J)'!$G$40</f>
        <v>#DIV/0!</v>
      </c>
      <c r="G43" s="672" t="e">
        <f>D43/SUM('Unit Mix (J)'!$O$45,'Unit Mix (J)'!$O$46)</f>
        <v>#DIV/0!</v>
      </c>
      <c r="H43" s="181"/>
      <c r="I43" s="181"/>
      <c r="J43" s="181"/>
      <c r="K43" s="181"/>
      <c r="L43" s="181"/>
      <c r="M43" s="181"/>
      <c r="N43" s="181"/>
      <c r="O43" s="181"/>
      <c r="P43" s="181"/>
      <c r="Q43" s="621"/>
      <c r="R43" s="62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row>
    <row r="44" spans="1:211" s="192" customFormat="1" ht="15" customHeight="1" x14ac:dyDescent="0.25">
      <c r="A44" s="181"/>
      <c r="B44" s="181" t="s">
        <v>96</v>
      </c>
      <c r="C44" s="509" t="s">
        <v>392</v>
      </c>
      <c r="D44" s="507">
        <v>0</v>
      </c>
      <c r="E44" s="672" t="e">
        <f>D44/'Unit Mix (J)'!$O$52</f>
        <v>#DIV/0!</v>
      </c>
      <c r="F44" s="184" t="e">
        <f>D44/'Unit Mix (J)'!$G$40</f>
        <v>#DIV/0!</v>
      </c>
      <c r="G44" s="672" t="e">
        <f>D44/SUM('Unit Mix (J)'!$O$45,'Unit Mix (J)'!$O$46)</f>
        <v>#DIV/0!</v>
      </c>
      <c r="H44" s="181"/>
      <c r="I44" s="181"/>
      <c r="J44" s="181"/>
      <c r="K44" s="181"/>
      <c r="L44" s="181"/>
      <c r="M44" s="181"/>
      <c r="N44" s="181"/>
      <c r="O44" s="181"/>
      <c r="P44" s="181"/>
      <c r="Q44" s="621"/>
      <c r="R44" s="62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row>
    <row r="45" spans="1:211" s="192" customFormat="1" ht="15" customHeight="1" x14ac:dyDescent="0.25">
      <c r="A45" s="181"/>
      <c r="B45" s="181" t="s">
        <v>96</v>
      </c>
      <c r="C45" s="509" t="s">
        <v>392</v>
      </c>
      <c r="D45" s="507">
        <v>0</v>
      </c>
      <c r="E45" s="672" t="e">
        <f>D45/'Unit Mix (J)'!$O$52</f>
        <v>#DIV/0!</v>
      </c>
      <c r="F45" s="182" t="e">
        <f>D45/'Unit Mix (J)'!$G$40</f>
        <v>#DIV/0!</v>
      </c>
      <c r="G45" s="672" t="e">
        <f>D45/SUM('Unit Mix (J)'!$O$45,'Unit Mix (J)'!$O$46)</f>
        <v>#DIV/0!</v>
      </c>
      <c r="H45" s="181"/>
      <c r="I45" s="181"/>
      <c r="J45" s="181"/>
      <c r="K45" s="181"/>
      <c r="L45" s="181"/>
      <c r="M45" s="181"/>
      <c r="N45" s="181"/>
      <c r="O45" s="181"/>
      <c r="P45" s="181"/>
      <c r="Q45" s="621"/>
      <c r="R45" s="62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row>
    <row r="46" spans="1:211" s="193" customFormat="1" ht="15" customHeight="1" x14ac:dyDescent="0.2">
      <c r="A46" s="185"/>
      <c r="B46" s="185"/>
      <c r="C46" s="186" t="s">
        <v>349</v>
      </c>
      <c r="D46" s="194">
        <f>SUM(D32:D45)</f>
        <v>0</v>
      </c>
      <c r="E46" s="191" t="e">
        <f>SUM(E32:E45)</f>
        <v>#DIV/0!</v>
      </c>
      <c r="F46" s="191" t="e">
        <f>SUM(F32:F45)</f>
        <v>#DIV/0!</v>
      </c>
      <c r="G46" s="191" t="e">
        <f>SUM(G32:G45)</f>
        <v>#DIV/0!</v>
      </c>
      <c r="H46" s="405"/>
      <c r="I46" s="405"/>
      <c r="J46" s="405"/>
      <c r="K46" s="405"/>
      <c r="L46" s="405"/>
      <c r="M46" s="405"/>
      <c r="N46" s="405"/>
      <c r="O46" s="405"/>
      <c r="P46" s="405"/>
      <c r="Q46" s="620"/>
      <c r="R46" s="623"/>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row>
    <row r="47" spans="1:211" s="192" customFormat="1" ht="15" customHeight="1" x14ac:dyDescent="0.2">
      <c r="A47" s="181"/>
      <c r="B47" s="181"/>
      <c r="C47" s="181"/>
      <c r="D47" s="196"/>
      <c r="E47" s="129"/>
      <c r="F47" s="129"/>
      <c r="G47" s="129"/>
      <c r="H47" s="129"/>
      <c r="I47" s="129"/>
      <c r="J47" s="129"/>
      <c r="K47" s="129"/>
      <c r="L47" s="129"/>
      <c r="M47" s="129"/>
      <c r="N47" s="129"/>
      <c r="O47" s="129"/>
      <c r="P47" s="129"/>
      <c r="Q47" s="620"/>
      <c r="R47" s="622"/>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row>
    <row r="48" spans="1:211" s="409" customFormat="1" ht="20.100000000000001" customHeight="1" x14ac:dyDescent="0.2">
      <c r="A48" s="751" t="s">
        <v>361</v>
      </c>
      <c r="B48" s="751"/>
      <c r="C48" s="751"/>
      <c r="D48" s="751"/>
      <c r="E48" s="751"/>
      <c r="F48" s="751"/>
      <c r="G48" s="751"/>
      <c r="H48" s="403"/>
      <c r="I48" s="403"/>
      <c r="J48" s="403"/>
      <c r="K48" s="403"/>
      <c r="L48" s="403"/>
      <c r="M48" s="403"/>
      <c r="N48" s="403"/>
      <c r="O48" s="403"/>
      <c r="P48" s="403"/>
      <c r="Q48" s="620"/>
      <c r="R48" s="619"/>
      <c r="S48" s="615"/>
      <c r="T48" s="615"/>
    </row>
    <row r="49" spans="1:84" s="192" customFormat="1" ht="12.75" x14ac:dyDescent="0.2">
      <c r="A49" s="181"/>
      <c r="B49" s="181"/>
      <c r="C49" s="154" t="s">
        <v>402</v>
      </c>
      <c r="D49" s="507">
        <v>0</v>
      </c>
      <c r="E49" s="672" t="e">
        <f>D49/'Unit Mix (J)'!$O$52</f>
        <v>#DIV/0!</v>
      </c>
      <c r="F49" s="182" t="e">
        <f>D49/'Unit Mix (J)'!$G$40</f>
        <v>#DIV/0!</v>
      </c>
      <c r="G49" s="672" t="e">
        <f>D49/SUM('Unit Mix (J)'!$O$45,'Unit Mix (J)'!$O$46)</f>
        <v>#DIV/0!</v>
      </c>
      <c r="H49" s="181"/>
      <c r="I49" s="181"/>
      <c r="J49" s="181"/>
      <c r="K49" s="181"/>
      <c r="L49" s="181"/>
      <c r="M49" s="181"/>
      <c r="N49" s="181"/>
      <c r="O49" s="181"/>
      <c r="P49" s="181"/>
      <c r="Q49" s="620"/>
      <c r="R49" s="622"/>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row>
    <row r="50" spans="1:84" s="192" customFormat="1" x14ac:dyDescent="0.25">
      <c r="A50" s="181"/>
      <c r="B50" s="181"/>
      <c r="C50" s="183" t="s">
        <v>403</v>
      </c>
      <c r="D50" s="507">
        <v>0</v>
      </c>
      <c r="E50" s="672" t="e">
        <f>D50/'Unit Mix (J)'!$O$52</f>
        <v>#DIV/0!</v>
      </c>
      <c r="F50" s="184" t="e">
        <f>D50/'Unit Mix (J)'!$G$40</f>
        <v>#DIV/0!</v>
      </c>
      <c r="G50" s="672" t="e">
        <f>D50/SUM('Unit Mix (J)'!$O$45,'Unit Mix (J)'!$O$46)</f>
        <v>#DIV/0!</v>
      </c>
      <c r="H50" s="181"/>
      <c r="I50" s="181"/>
      <c r="J50" s="181"/>
      <c r="K50" s="181"/>
      <c r="L50" s="181"/>
      <c r="M50" s="181"/>
      <c r="N50" s="181"/>
      <c r="O50" s="181"/>
      <c r="P50" s="181"/>
      <c r="Q50" s="621"/>
      <c r="R50" s="62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row>
    <row r="51" spans="1:84" s="192" customFormat="1" ht="12.75" x14ac:dyDescent="0.2">
      <c r="A51" s="181"/>
      <c r="B51" s="181"/>
      <c r="C51" s="183" t="s">
        <v>404</v>
      </c>
      <c r="D51" s="507">
        <v>0</v>
      </c>
      <c r="E51" s="672" t="e">
        <f>D51/'Unit Mix (J)'!$O$52</f>
        <v>#DIV/0!</v>
      </c>
      <c r="F51" s="184" t="e">
        <f>D51/'Unit Mix (J)'!$G$40</f>
        <v>#DIV/0!</v>
      </c>
      <c r="G51" s="672" t="e">
        <f>D51/SUM('Unit Mix (J)'!$O$45,'Unit Mix (J)'!$O$46)</f>
        <v>#DIV/0!</v>
      </c>
      <c r="H51" s="181"/>
      <c r="I51" s="181"/>
      <c r="J51" s="181"/>
      <c r="K51" s="181"/>
      <c r="L51" s="181"/>
      <c r="M51" s="181"/>
      <c r="N51" s="181"/>
      <c r="O51" s="181"/>
      <c r="P51" s="181"/>
      <c r="Q51" s="620"/>
      <c r="R51" s="622"/>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row>
    <row r="52" spans="1:84" s="192" customFormat="1" ht="12.75" x14ac:dyDescent="0.2">
      <c r="A52" s="181"/>
      <c r="B52" s="181"/>
      <c r="C52" s="183" t="s">
        <v>405</v>
      </c>
      <c r="D52" s="507">
        <v>0</v>
      </c>
      <c r="E52" s="672" t="e">
        <f>D52/'Unit Mix (J)'!$O$52</f>
        <v>#DIV/0!</v>
      </c>
      <c r="F52" s="184" t="e">
        <f>D52/'Unit Mix (J)'!$G$40</f>
        <v>#DIV/0!</v>
      </c>
      <c r="G52" s="672" t="e">
        <f>D52/SUM('Unit Mix (J)'!$O$45,'Unit Mix (J)'!$O$46)</f>
        <v>#DIV/0!</v>
      </c>
      <c r="H52" s="181"/>
      <c r="I52" s="181"/>
      <c r="J52" s="181"/>
      <c r="K52" s="181"/>
      <c r="L52" s="181"/>
      <c r="M52" s="181"/>
      <c r="N52" s="181"/>
      <c r="O52" s="181"/>
      <c r="P52" s="181"/>
      <c r="Q52" s="620"/>
      <c r="R52" s="622"/>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row>
    <row r="53" spans="1:84" s="192" customFormat="1" ht="12.75" x14ac:dyDescent="0.2">
      <c r="A53" s="181"/>
      <c r="B53" s="181"/>
      <c r="C53" s="183" t="s">
        <v>406</v>
      </c>
      <c r="D53" s="507">
        <v>0</v>
      </c>
      <c r="E53" s="672" t="e">
        <f>D53/'Unit Mix (J)'!$O$52</f>
        <v>#DIV/0!</v>
      </c>
      <c r="F53" s="184" t="e">
        <f>D53/'Unit Mix (J)'!$G$40</f>
        <v>#DIV/0!</v>
      </c>
      <c r="G53" s="672" t="e">
        <f>D53/SUM('Unit Mix (J)'!$O$45,'Unit Mix (J)'!$O$46)</f>
        <v>#DIV/0!</v>
      </c>
      <c r="H53" s="181"/>
      <c r="I53" s="181"/>
      <c r="J53" s="181"/>
      <c r="K53" s="181"/>
      <c r="L53" s="181"/>
      <c r="M53" s="181"/>
      <c r="N53" s="181"/>
      <c r="O53" s="181"/>
      <c r="P53" s="181"/>
      <c r="Q53" s="620"/>
      <c r="R53" s="622"/>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row>
    <row r="54" spans="1:84" s="192" customFormat="1" ht="12.75" x14ac:dyDescent="0.2">
      <c r="A54" s="181"/>
      <c r="B54" s="490"/>
      <c r="C54" s="183" t="s">
        <v>620</v>
      </c>
      <c r="D54" s="507">
        <v>0</v>
      </c>
      <c r="E54" s="672" t="e">
        <f>D54/'Unit Mix (J)'!$O$52</f>
        <v>#DIV/0!</v>
      </c>
      <c r="F54" s="184" t="e">
        <f>D54/'Unit Mix (J)'!$G$40</f>
        <v>#DIV/0!</v>
      </c>
      <c r="G54" s="672" t="e">
        <f>D54/SUM('Unit Mix (J)'!$O$45,'Unit Mix (J)'!$O$46)</f>
        <v>#DIV/0!</v>
      </c>
      <c r="H54" s="181"/>
      <c r="I54" s="181"/>
      <c r="J54" s="181"/>
      <c r="K54" s="181"/>
      <c r="L54" s="181"/>
      <c r="M54" s="181"/>
      <c r="N54" s="181"/>
      <c r="O54" s="181"/>
      <c r="P54" s="181"/>
      <c r="Q54" s="620"/>
      <c r="R54" s="622"/>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row>
    <row r="55" spans="1:84" s="192" customFormat="1" x14ac:dyDescent="0.25">
      <c r="A55" s="181"/>
      <c r="B55" s="490"/>
      <c r="C55" s="183" t="s">
        <v>407</v>
      </c>
      <c r="D55" s="507">
        <v>0</v>
      </c>
      <c r="E55" s="672" t="e">
        <f>D55/'Unit Mix (J)'!$O$52</f>
        <v>#DIV/0!</v>
      </c>
      <c r="F55" s="184" t="e">
        <f>D55/'Unit Mix (J)'!$G$40</f>
        <v>#DIV/0!</v>
      </c>
      <c r="G55" s="672" t="e">
        <f>D55/SUM('Unit Mix (J)'!$O$45,'Unit Mix (J)'!$O$46)</f>
        <v>#DIV/0!</v>
      </c>
      <c r="H55" s="181"/>
      <c r="I55" s="181"/>
      <c r="J55" s="181"/>
      <c r="K55" s="181"/>
      <c r="L55" s="181"/>
      <c r="M55" s="181"/>
      <c r="N55" s="181"/>
      <c r="O55" s="181"/>
      <c r="P55" s="181"/>
      <c r="Q55" s="624"/>
      <c r="R55" s="622"/>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row>
    <row r="56" spans="1:84" s="192" customFormat="1" x14ac:dyDescent="0.25">
      <c r="A56" s="181"/>
      <c r="B56" s="490"/>
      <c r="C56" s="183" t="s">
        <v>408</v>
      </c>
      <c r="D56" s="507">
        <v>0</v>
      </c>
      <c r="E56" s="672" t="e">
        <f>D56/'Unit Mix (J)'!$O$52</f>
        <v>#DIV/0!</v>
      </c>
      <c r="F56" s="184" t="e">
        <f>D56/'Unit Mix (J)'!$G$40</f>
        <v>#DIV/0!</v>
      </c>
      <c r="G56" s="672" t="e">
        <f>D56/SUM('Unit Mix (J)'!$O$45,'Unit Mix (J)'!$O$46)</f>
        <v>#DIV/0!</v>
      </c>
      <c r="H56" s="181"/>
      <c r="I56" s="181"/>
      <c r="J56" s="181"/>
      <c r="K56" s="181"/>
      <c r="L56" s="181"/>
      <c r="M56" s="181"/>
      <c r="N56" s="181"/>
      <c r="O56" s="181"/>
      <c r="P56" s="181"/>
      <c r="Q56" s="621"/>
      <c r="R56" s="62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row>
    <row r="57" spans="1:84" s="192" customFormat="1" ht="12.75" x14ac:dyDescent="0.2">
      <c r="A57" s="181"/>
      <c r="B57" s="181"/>
      <c r="C57" s="183" t="s">
        <v>409</v>
      </c>
      <c r="D57" s="507">
        <v>0</v>
      </c>
      <c r="E57" s="672" t="e">
        <f>D57/'Unit Mix (J)'!$O$52</f>
        <v>#DIV/0!</v>
      </c>
      <c r="F57" s="184" t="e">
        <f>D57/'Unit Mix (J)'!$G$40</f>
        <v>#DIV/0!</v>
      </c>
      <c r="G57" s="672" t="e">
        <f>D57/SUM('Unit Mix (J)'!$O$45,'Unit Mix (J)'!$O$46)</f>
        <v>#DIV/0!</v>
      </c>
      <c r="H57" s="181"/>
      <c r="I57" s="181"/>
      <c r="J57" s="181"/>
      <c r="K57" s="181"/>
      <c r="L57" s="181"/>
      <c r="M57" s="181"/>
      <c r="N57" s="181"/>
      <c r="O57" s="181"/>
      <c r="P57" s="181"/>
      <c r="Q57" s="620"/>
      <c r="R57" s="622"/>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row>
    <row r="58" spans="1:84" s="192" customFormat="1" ht="25.5" x14ac:dyDescent="0.2">
      <c r="A58" s="181"/>
      <c r="B58" s="181"/>
      <c r="C58" s="183" t="s">
        <v>410</v>
      </c>
      <c r="D58" s="507">
        <v>0</v>
      </c>
      <c r="E58" s="672" t="e">
        <f>D58/'Unit Mix (J)'!$O$52</f>
        <v>#DIV/0!</v>
      </c>
      <c r="F58" s="184" t="e">
        <f>D58/'Unit Mix (J)'!$G$40</f>
        <v>#DIV/0!</v>
      </c>
      <c r="G58" s="672" t="e">
        <f>D58/SUM('Unit Mix (J)'!$O$45,'Unit Mix (J)'!$O$46)</f>
        <v>#DIV/0!</v>
      </c>
      <c r="H58" s="181"/>
      <c r="I58" s="181"/>
      <c r="J58" s="181"/>
      <c r="K58" s="181"/>
      <c r="L58" s="181"/>
      <c r="M58" s="181"/>
      <c r="N58" s="181"/>
      <c r="O58" s="181"/>
      <c r="P58" s="181"/>
      <c r="Q58" s="620"/>
      <c r="R58" s="622"/>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row>
    <row r="59" spans="1:84" s="192" customFormat="1" ht="26.25" x14ac:dyDescent="0.25">
      <c r="A59" s="181"/>
      <c r="B59" s="181"/>
      <c r="C59" s="183" t="s">
        <v>411</v>
      </c>
      <c r="D59" s="507">
        <v>0</v>
      </c>
      <c r="E59" s="672" t="e">
        <f>D59/'Unit Mix (J)'!$O$52</f>
        <v>#DIV/0!</v>
      </c>
      <c r="F59" s="184" t="e">
        <f>D59/'Unit Mix (J)'!$G$40</f>
        <v>#DIV/0!</v>
      </c>
      <c r="G59" s="672" t="e">
        <f>D59/SUM('Unit Mix (J)'!$O$45,'Unit Mix (J)'!$O$46)</f>
        <v>#DIV/0!</v>
      </c>
      <c r="H59" s="181"/>
      <c r="I59" s="181"/>
      <c r="J59" s="181"/>
      <c r="K59" s="181"/>
      <c r="L59" s="181"/>
      <c r="M59" s="181"/>
      <c r="N59" s="181"/>
      <c r="O59" s="181"/>
      <c r="P59" s="181"/>
      <c r="Q59" s="621"/>
      <c r="R59" s="62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row>
    <row r="60" spans="1:84" s="192" customFormat="1" x14ac:dyDescent="0.25">
      <c r="A60" s="181"/>
      <c r="B60" s="181"/>
      <c r="C60" s="183" t="s">
        <v>412</v>
      </c>
      <c r="D60" s="507">
        <v>0</v>
      </c>
      <c r="E60" s="672" t="e">
        <f>D60/'Unit Mix (J)'!$O$52</f>
        <v>#DIV/0!</v>
      </c>
      <c r="F60" s="184" t="e">
        <f>D60/'Unit Mix (J)'!$G$40</f>
        <v>#DIV/0!</v>
      </c>
      <c r="G60" s="672" t="e">
        <f>D60/SUM('Unit Mix (J)'!$O$45,'Unit Mix (J)'!$O$46)</f>
        <v>#DIV/0!</v>
      </c>
      <c r="H60" s="181"/>
      <c r="I60" s="181"/>
      <c r="J60" s="181"/>
      <c r="K60" s="181"/>
      <c r="L60" s="181"/>
      <c r="M60" s="181"/>
      <c r="N60" s="181"/>
      <c r="O60" s="181"/>
      <c r="P60" s="181"/>
      <c r="Q60" s="621"/>
      <c r="R60" s="62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row>
    <row r="61" spans="1:84" s="192" customFormat="1" ht="25.5" x14ac:dyDescent="0.2">
      <c r="A61" s="181"/>
      <c r="B61" s="181"/>
      <c r="C61" s="183" t="s">
        <v>413</v>
      </c>
      <c r="D61" s="507">
        <v>0</v>
      </c>
      <c r="E61" s="672" t="e">
        <f>D61/'Unit Mix (J)'!$O$52</f>
        <v>#DIV/0!</v>
      </c>
      <c r="F61" s="184" t="e">
        <f>D61/'Unit Mix (J)'!$G$40</f>
        <v>#DIV/0!</v>
      </c>
      <c r="G61" s="672" t="e">
        <f>D61/SUM('Unit Mix (J)'!$O$45,'Unit Mix (J)'!$O$46)</f>
        <v>#DIV/0!</v>
      </c>
      <c r="H61" s="181"/>
      <c r="I61" s="181"/>
      <c r="J61" s="181"/>
      <c r="K61" s="181"/>
      <c r="L61" s="181"/>
      <c r="M61" s="181"/>
      <c r="N61" s="181"/>
      <c r="O61" s="181"/>
      <c r="P61" s="181"/>
      <c r="Q61" s="620"/>
      <c r="R61" s="622"/>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row>
    <row r="62" spans="1:84" s="192" customFormat="1" ht="25.5" x14ac:dyDescent="0.2">
      <c r="A62" s="181"/>
      <c r="B62" s="181"/>
      <c r="C62" s="183" t="s">
        <v>414</v>
      </c>
      <c r="D62" s="507">
        <v>0</v>
      </c>
      <c r="E62" s="672" t="e">
        <f>D62/'Unit Mix (J)'!$O$52</f>
        <v>#DIV/0!</v>
      </c>
      <c r="F62" s="184" t="e">
        <f>D62/'Unit Mix (J)'!$G$40</f>
        <v>#DIV/0!</v>
      </c>
      <c r="G62" s="672" t="e">
        <f>D62/SUM('Unit Mix (J)'!$O$45,'Unit Mix (J)'!$O$46)</f>
        <v>#DIV/0!</v>
      </c>
      <c r="H62" s="181"/>
      <c r="I62" s="181"/>
      <c r="J62" s="181"/>
      <c r="K62" s="181"/>
      <c r="L62" s="181"/>
      <c r="M62" s="181"/>
      <c r="N62" s="181"/>
      <c r="O62" s="181"/>
      <c r="P62" s="181"/>
      <c r="Q62" s="620"/>
      <c r="R62" s="622"/>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c r="CF62" s="181"/>
    </row>
    <row r="63" spans="1:84" s="192" customFormat="1" x14ac:dyDescent="0.25">
      <c r="A63" s="181"/>
      <c r="B63" s="181"/>
      <c r="C63" s="183" t="s">
        <v>415</v>
      </c>
      <c r="D63" s="507">
        <v>0</v>
      </c>
      <c r="E63" s="672" t="e">
        <f>D63/'Unit Mix (J)'!$O$52</f>
        <v>#DIV/0!</v>
      </c>
      <c r="F63" s="184" t="e">
        <f>D63/'Unit Mix (J)'!$G$40</f>
        <v>#DIV/0!</v>
      </c>
      <c r="G63" s="672" t="e">
        <f>D63/SUM('Unit Mix (J)'!$O$45,'Unit Mix (J)'!$O$46)</f>
        <v>#DIV/0!</v>
      </c>
      <c r="H63" s="181"/>
      <c r="I63" s="181"/>
      <c r="J63" s="181"/>
      <c r="K63" s="181"/>
      <c r="L63" s="181"/>
      <c r="M63" s="181"/>
      <c r="N63" s="181"/>
      <c r="O63" s="181"/>
      <c r="P63" s="181"/>
      <c r="Q63" s="621"/>
      <c r="R63" s="62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row>
    <row r="64" spans="1:84" s="192" customFormat="1" ht="12.75" x14ac:dyDescent="0.2">
      <c r="A64" s="181"/>
      <c r="B64" s="181"/>
      <c r="C64" s="509" t="s">
        <v>392</v>
      </c>
      <c r="D64" s="507">
        <v>0</v>
      </c>
      <c r="E64" s="672" t="e">
        <f>D64/'Unit Mix (J)'!$O$52</f>
        <v>#DIV/0!</v>
      </c>
      <c r="F64" s="184" t="e">
        <f>D64/'Unit Mix (J)'!$G$40</f>
        <v>#DIV/0!</v>
      </c>
      <c r="G64" s="672" t="e">
        <f>D64/SUM('Unit Mix (J)'!$O$45,'Unit Mix (J)'!$O$46)</f>
        <v>#DIV/0!</v>
      </c>
      <c r="H64" s="181"/>
      <c r="I64" s="181"/>
      <c r="J64" s="181"/>
      <c r="K64" s="181"/>
      <c r="L64" s="181"/>
      <c r="M64" s="181"/>
      <c r="N64" s="181"/>
      <c r="O64" s="181"/>
      <c r="P64" s="181"/>
      <c r="Q64" s="620"/>
      <c r="R64" s="622"/>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row>
    <row r="65" spans="1:211" s="192" customFormat="1" x14ac:dyDescent="0.25">
      <c r="A65" s="181"/>
      <c r="B65" s="181"/>
      <c r="C65" s="509" t="s">
        <v>392</v>
      </c>
      <c r="D65" s="507">
        <v>0</v>
      </c>
      <c r="E65" s="672" t="e">
        <f>D65/'Unit Mix (J)'!$O$52</f>
        <v>#DIV/0!</v>
      </c>
      <c r="F65" s="184" t="e">
        <f>D65/'Unit Mix (J)'!$G$40</f>
        <v>#DIV/0!</v>
      </c>
      <c r="G65" s="672" t="e">
        <f>D65/SUM('Unit Mix (J)'!$O$45,'Unit Mix (J)'!$O$46)</f>
        <v>#DIV/0!</v>
      </c>
      <c r="H65" s="181"/>
      <c r="I65" s="181"/>
      <c r="J65" s="181"/>
      <c r="K65" s="181"/>
      <c r="L65" s="181"/>
      <c r="M65" s="181"/>
      <c r="N65" s="181"/>
      <c r="O65" s="181"/>
      <c r="P65" s="181"/>
      <c r="Q65" s="621"/>
      <c r="R65" s="62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row>
    <row r="66" spans="1:211" s="192" customFormat="1" x14ac:dyDescent="0.25">
      <c r="A66" s="181"/>
      <c r="B66" s="181"/>
      <c r="C66" s="509" t="s">
        <v>392</v>
      </c>
      <c r="D66" s="507">
        <v>0</v>
      </c>
      <c r="E66" s="672" t="e">
        <f>D66/'Unit Mix (J)'!$O$52</f>
        <v>#DIV/0!</v>
      </c>
      <c r="F66" s="184" t="e">
        <f>D66/'Unit Mix (J)'!$G$40</f>
        <v>#DIV/0!</v>
      </c>
      <c r="G66" s="672" t="e">
        <f>D66/SUM('Unit Mix (J)'!$O$45,'Unit Mix (J)'!$O$46)</f>
        <v>#DIV/0!</v>
      </c>
      <c r="H66" s="181"/>
      <c r="I66" s="181"/>
      <c r="J66" s="181"/>
      <c r="K66" s="181"/>
      <c r="L66" s="181"/>
      <c r="M66" s="181"/>
      <c r="N66" s="181"/>
      <c r="O66" s="181"/>
      <c r="P66" s="181"/>
      <c r="Q66" s="621"/>
      <c r="R66" s="62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row>
    <row r="67" spans="1:211" s="193" customFormat="1" ht="12.75" x14ac:dyDescent="0.2">
      <c r="A67" s="185"/>
      <c r="B67" s="185"/>
      <c r="C67" s="186" t="s">
        <v>349</v>
      </c>
      <c r="D67" s="194">
        <f>SUM(D49:D66)</f>
        <v>0</v>
      </c>
      <c r="E67" s="191" t="e">
        <f>SUM(E49:E66)</f>
        <v>#DIV/0!</v>
      </c>
      <c r="F67" s="191" t="e">
        <f>SUM(F49:F66)</f>
        <v>#DIV/0!</v>
      </c>
      <c r="G67" s="191" t="e">
        <f>SUM(G49:G66)</f>
        <v>#DIV/0!</v>
      </c>
      <c r="H67" s="405"/>
      <c r="I67" s="405"/>
      <c r="J67" s="405"/>
      <c r="K67" s="405"/>
      <c r="L67" s="405"/>
      <c r="M67" s="405"/>
      <c r="N67" s="405"/>
      <c r="O67" s="405"/>
      <c r="P67" s="405"/>
      <c r="Q67" s="620"/>
      <c r="R67" s="623"/>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row>
    <row r="68" spans="1:211" s="192" customFormat="1" ht="12.75" x14ac:dyDescent="0.2">
      <c r="A68" s="181"/>
      <c r="B68" s="181"/>
      <c r="C68" s="181"/>
      <c r="D68" s="196"/>
      <c r="E68" s="129"/>
      <c r="F68" s="129"/>
      <c r="G68" s="129"/>
      <c r="H68" s="129"/>
      <c r="I68" s="129"/>
      <c r="J68" s="129"/>
      <c r="K68" s="129"/>
      <c r="L68" s="129"/>
      <c r="M68" s="129"/>
      <c r="N68" s="129"/>
      <c r="O68" s="129"/>
      <c r="P68" s="129"/>
      <c r="Q68" s="620"/>
      <c r="R68" s="622"/>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row>
    <row r="69" spans="1:211" s="409" customFormat="1" ht="20.100000000000001" customHeight="1" x14ac:dyDescent="0.2">
      <c r="A69" s="751" t="s">
        <v>362</v>
      </c>
      <c r="B69" s="751"/>
      <c r="C69" s="751"/>
      <c r="D69" s="751"/>
      <c r="E69" s="751"/>
      <c r="F69" s="751"/>
      <c r="G69" s="751"/>
      <c r="H69" s="403"/>
      <c r="I69" s="403"/>
      <c r="J69" s="403"/>
      <c r="K69" s="403"/>
      <c r="L69" s="403"/>
      <c r="M69" s="403"/>
      <c r="N69" s="403"/>
      <c r="O69" s="403"/>
      <c r="P69" s="403"/>
      <c r="Q69" s="620"/>
      <c r="R69" s="619"/>
      <c r="S69" s="615"/>
      <c r="T69" s="615"/>
    </row>
    <row r="70" spans="1:211" s="178" customFormat="1" ht="15" customHeight="1" x14ac:dyDescent="0.25">
      <c r="A70" s="177"/>
      <c r="B70" s="177"/>
      <c r="C70" s="154" t="s">
        <v>416</v>
      </c>
      <c r="D70" s="507">
        <v>0</v>
      </c>
      <c r="E70" s="672" t="e">
        <f>D70/'Unit Mix (J)'!$O$52</f>
        <v>#DIV/0!</v>
      </c>
      <c r="F70" s="199" t="e">
        <f>D70/'Unit Mix (J)'!$G$40</f>
        <v>#DIV/0!</v>
      </c>
      <c r="G70" s="672" t="e">
        <f>D70/SUM('Unit Mix (J)'!$O$45,'Unit Mix (J)'!$O$46)</f>
        <v>#DIV/0!</v>
      </c>
      <c r="H70" s="181"/>
      <c r="I70" s="181"/>
      <c r="J70" s="181"/>
      <c r="K70" s="181"/>
      <c r="L70" s="181"/>
      <c r="M70" s="181"/>
      <c r="N70" s="181"/>
      <c r="O70" s="181"/>
      <c r="P70" s="181"/>
      <c r="Q70" s="624"/>
      <c r="R70" s="620"/>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7"/>
      <c r="CB70" s="177"/>
      <c r="CC70" s="177"/>
      <c r="CD70" s="177"/>
      <c r="CE70" s="177"/>
      <c r="CF70" s="177"/>
    </row>
    <row r="71" spans="1:211" s="178" customFormat="1" ht="15" customHeight="1" x14ac:dyDescent="0.25">
      <c r="A71" s="177"/>
      <c r="B71" s="490"/>
      <c r="C71" s="154" t="s">
        <v>621</v>
      </c>
      <c r="D71" s="507">
        <v>0</v>
      </c>
      <c r="E71" s="672" t="e">
        <f>D71/'Unit Mix (J)'!$O$52</f>
        <v>#DIV/0!</v>
      </c>
      <c r="F71" s="199" t="e">
        <f>D71/'Unit Mix (J)'!$G$40</f>
        <v>#DIV/0!</v>
      </c>
      <c r="G71" s="672" t="e">
        <f>D71/SUM('Unit Mix (J)'!$O$45,'Unit Mix (J)'!$O$46)</f>
        <v>#DIV/0!</v>
      </c>
      <c r="H71" s="181"/>
      <c r="I71" s="181"/>
      <c r="J71" s="181"/>
      <c r="K71" s="181"/>
      <c r="L71" s="181"/>
      <c r="M71" s="181"/>
      <c r="N71" s="181"/>
      <c r="O71" s="181"/>
      <c r="P71" s="181"/>
      <c r="Q71" s="624"/>
      <c r="R71" s="620"/>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7"/>
      <c r="CB71" s="177"/>
      <c r="CC71" s="177"/>
      <c r="CD71" s="177"/>
      <c r="CE71" s="177"/>
      <c r="CF71" s="177"/>
    </row>
    <row r="72" spans="1:211" s="178" customFormat="1" ht="15" customHeight="1" x14ac:dyDescent="0.25">
      <c r="A72" s="177"/>
      <c r="B72" s="177"/>
      <c r="C72" s="551" t="s">
        <v>417</v>
      </c>
      <c r="D72" s="507">
        <v>0</v>
      </c>
      <c r="E72" s="672" t="e">
        <f>D72/'Unit Mix (J)'!$O$52</f>
        <v>#DIV/0!</v>
      </c>
      <c r="F72" s="200" t="e">
        <f>D72/'Unit Mix (J)'!$G$40</f>
        <v>#DIV/0!</v>
      </c>
      <c r="G72" s="672" t="e">
        <f>D72/SUM('Unit Mix (J)'!$O$45,'Unit Mix (J)'!$O$46)</f>
        <v>#DIV/0!</v>
      </c>
      <c r="H72" s="181"/>
      <c r="I72" s="181"/>
      <c r="J72" s="181"/>
      <c r="K72" s="181"/>
      <c r="L72" s="181"/>
      <c r="M72" s="181"/>
      <c r="N72" s="181"/>
      <c r="O72" s="181"/>
      <c r="P72" s="181"/>
      <c r="Q72" s="621"/>
      <c r="R72" s="621"/>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row>
    <row r="73" spans="1:211" s="178" customFormat="1" ht="15" customHeight="1" x14ac:dyDescent="0.25">
      <c r="A73" s="177"/>
      <c r="B73" s="177"/>
      <c r="C73" s="183" t="s">
        <v>418</v>
      </c>
      <c r="D73" s="507">
        <v>0</v>
      </c>
      <c r="E73" s="672" t="e">
        <f>D73/'Unit Mix (J)'!$O$52</f>
        <v>#DIV/0!</v>
      </c>
      <c r="F73" s="200" t="e">
        <f>D73/'Unit Mix (J)'!$G$40</f>
        <v>#DIV/0!</v>
      </c>
      <c r="G73" s="672" t="e">
        <f>D73/SUM('Unit Mix (J)'!$O$45,'Unit Mix (J)'!$O$46)</f>
        <v>#DIV/0!</v>
      </c>
      <c r="H73" s="181"/>
      <c r="I73" s="181"/>
      <c r="J73" s="181"/>
      <c r="K73" s="181"/>
      <c r="L73" s="181"/>
      <c r="M73" s="181"/>
      <c r="N73" s="181"/>
      <c r="O73" s="181"/>
      <c r="P73" s="181"/>
      <c r="Q73" s="621"/>
      <c r="R73" s="621"/>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row>
    <row r="74" spans="1:211" s="178" customFormat="1" ht="15" customHeight="1" x14ac:dyDescent="0.2">
      <c r="A74" s="177"/>
      <c r="B74" s="177"/>
      <c r="C74" s="154" t="s">
        <v>419</v>
      </c>
      <c r="D74" s="507">
        <v>0</v>
      </c>
      <c r="E74" s="672" t="e">
        <f>D74/'Unit Mix (J)'!$O$52</f>
        <v>#DIV/0!</v>
      </c>
      <c r="F74" s="199" t="e">
        <f>D74/'Unit Mix (J)'!$G$40</f>
        <v>#DIV/0!</v>
      </c>
      <c r="G74" s="672" t="e">
        <f>D74/SUM('Unit Mix (J)'!$O$45,'Unit Mix (J)'!$O$46)</f>
        <v>#DIV/0!</v>
      </c>
      <c r="H74" s="181"/>
      <c r="I74" s="181"/>
      <c r="J74" s="181"/>
      <c r="K74" s="181"/>
      <c r="L74" s="181"/>
      <c r="M74" s="181"/>
      <c r="N74" s="181"/>
      <c r="O74" s="181"/>
      <c r="P74" s="181"/>
      <c r="Q74" s="620"/>
      <c r="R74" s="620"/>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177"/>
      <c r="CS74" s="177"/>
      <c r="CT74" s="177"/>
      <c r="CU74" s="177"/>
      <c r="CV74" s="177"/>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row>
    <row r="75" spans="1:211" s="178" customFormat="1" ht="15" customHeight="1" x14ac:dyDescent="0.2">
      <c r="A75" s="177"/>
      <c r="B75" s="177"/>
      <c r="C75" s="183" t="s">
        <v>420</v>
      </c>
      <c r="D75" s="507">
        <v>0</v>
      </c>
      <c r="E75" s="672" t="e">
        <f>D75/'Unit Mix (J)'!$O$52</f>
        <v>#DIV/0!</v>
      </c>
      <c r="F75" s="200" t="e">
        <f>D75/'Unit Mix (J)'!$G$40</f>
        <v>#DIV/0!</v>
      </c>
      <c r="G75" s="672" t="e">
        <f>D75/SUM('Unit Mix (J)'!$O$45,'Unit Mix (J)'!$O$46)</f>
        <v>#DIV/0!</v>
      </c>
      <c r="H75" s="181"/>
      <c r="I75" s="181"/>
      <c r="J75" s="181"/>
      <c r="K75" s="181"/>
      <c r="L75" s="181"/>
      <c r="M75" s="181"/>
      <c r="N75" s="181"/>
      <c r="O75" s="181"/>
      <c r="P75" s="181"/>
      <c r="Q75" s="620"/>
      <c r="R75" s="620"/>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177"/>
      <c r="CA75" s="177"/>
      <c r="CB75" s="177"/>
      <c r="CC75" s="177"/>
      <c r="CD75" s="177"/>
      <c r="CE75" s="177"/>
      <c r="CF75" s="177"/>
    </row>
    <row r="76" spans="1:211" s="178" customFormat="1" ht="15" customHeight="1" x14ac:dyDescent="0.2">
      <c r="A76" s="177"/>
      <c r="B76" s="177"/>
      <c r="C76" s="154" t="s">
        <v>412</v>
      </c>
      <c r="D76" s="507">
        <v>0</v>
      </c>
      <c r="E76" s="672" t="e">
        <f>D76/'Unit Mix (J)'!$O$52</f>
        <v>#DIV/0!</v>
      </c>
      <c r="F76" s="199" t="e">
        <f>D76/'Unit Mix (J)'!$G$40</f>
        <v>#DIV/0!</v>
      </c>
      <c r="G76" s="672" t="e">
        <f>D76/SUM('Unit Mix (J)'!$O$45,'Unit Mix (J)'!$O$46)</f>
        <v>#DIV/0!</v>
      </c>
      <c r="H76" s="181"/>
      <c r="I76" s="181"/>
      <c r="J76" s="181"/>
      <c r="K76" s="181"/>
      <c r="L76" s="181"/>
      <c r="M76" s="181"/>
      <c r="N76" s="181"/>
      <c r="O76" s="181"/>
      <c r="P76" s="181"/>
      <c r="Q76" s="620"/>
      <c r="R76" s="620"/>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7"/>
      <c r="CC76" s="177"/>
      <c r="CD76" s="177"/>
      <c r="CE76" s="177"/>
      <c r="CF76" s="177"/>
      <c r="CG76" s="177"/>
      <c r="CH76" s="177"/>
      <c r="CI76" s="177"/>
      <c r="CJ76" s="177"/>
      <c r="CK76" s="177"/>
      <c r="CL76" s="177"/>
      <c r="CM76" s="177"/>
      <c r="CN76" s="177"/>
      <c r="CO76" s="177"/>
      <c r="CP76" s="177"/>
      <c r="CQ76" s="177"/>
      <c r="CR76" s="177"/>
      <c r="CS76" s="177"/>
      <c r="CT76" s="177"/>
      <c r="CU76" s="177"/>
      <c r="CV76" s="177"/>
      <c r="CW76" s="177"/>
      <c r="CX76" s="177"/>
      <c r="CY76" s="177"/>
      <c r="CZ76" s="177"/>
      <c r="DA76" s="177"/>
      <c r="DB76" s="177"/>
      <c r="DC76" s="177"/>
      <c r="DD76" s="177"/>
      <c r="DE76" s="177"/>
      <c r="DF76" s="177"/>
      <c r="DG76" s="177"/>
      <c r="DH76" s="177"/>
      <c r="DI76" s="177"/>
      <c r="DJ76" s="177"/>
      <c r="DK76" s="177"/>
      <c r="DL76" s="177"/>
      <c r="DM76" s="177"/>
      <c r="DN76" s="177"/>
      <c r="DO76" s="177"/>
      <c r="DP76" s="177"/>
      <c r="DQ76" s="177"/>
      <c r="DR76" s="177"/>
      <c r="DS76" s="177"/>
      <c r="DT76" s="177"/>
      <c r="DU76" s="177"/>
      <c r="DV76" s="177"/>
      <c r="DW76" s="177"/>
      <c r="DX76" s="177"/>
      <c r="DY76" s="177"/>
      <c r="DZ76" s="177"/>
      <c r="EA76" s="177"/>
      <c r="EB76" s="177"/>
      <c r="EC76" s="177"/>
      <c r="ED76" s="177"/>
      <c r="EE76" s="177"/>
      <c r="EF76" s="177"/>
      <c r="EG76" s="177"/>
      <c r="EH76" s="177"/>
      <c r="EI76" s="177"/>
      <c r="EJ76" s="177"/>
      <c r="EK76" s="177"/>
      <c r="EL76" s="177"/>
      <c r="EM76" s="177"/>
      <c r="EN76" s="177"/>
      <c r="EO76" s="177"/>
      <c r="EP76" s="177"/>
      <c r="EQ76" s="177"/>
      <c r="ER76" s="177"/>
      <c r="ES76" s="177"/>
      <c r="ET76" s="177"/>
      <c r="EU76" s="177"/>
      <c r="EV76" s="177"/>
      <c r="EW76" s="177"/>
      <c r="EX76" s="177"/>
      <c r="EY76" s="177"/>
      <c r="EZ76" s="177"/>
      <c r="FA76" s="177"/>
      <c r="FB76" s="177"/>
      <c r="FC76" s="177"/>
      <c r="FD76" s="177"/>
      <c r="FE76" s="177"/>
      <c r="FF76" s="177"/>
      <c r="FG76" s="177"/>
      <c r="FH76" s="177"/>
      <c r="FI76" s="177"/>
      <c r="FJ76" s="177"/>
      <c r="FK76" s="177"/>
      <c r="FL76" s="177"/>
      <c r="FM76" s="177"/>
      <c r="FN76" s="177"/>
      <c r="FO76" s="177"/>
      <c r="FP76" s="177"/>
      <c r="FQ76" s="177"/>
      <c r="FR76" s="177"/>
      <c r="FS76" s="177"/>
      <c r="FT76" s="177"/>
      <c r="FU76" s="177"/>
      <c r="FV76" s="177"/>
      <c r="FW76" s="177"/>
      <c r="FX76" s="177"/>
      <c r="FY76" s="177"/>
      <c r="FZ76" s="177"/>
      <c r="GA76" s="177"/>
      <c r="GB76" s="177"/>
      <c r="GC76" s="177"/>
      <c r="GD76" s="177"/>
      <c r="GE76" s="177"/>
      <c r="GF76" s="177"/>
      <c r="GG76" s="177"/>
      <c r="GH76" s="177"/>
      <c r="GI76" s="177"/>
      <c r="GJ76" s="177"/>
      <c r="GK76" s="177"/>
      <c r="GL76" s="177"/>
      <c r="GM76" s="177"/>
      <c r="GN76" s="177"/>
      <c r="GO76" s="177"/>
      <c r="GP76" s="177"/>
      <c r="GQ76" s="177"/>
      <c r="GR76" s="177"/>
      <c r="GS76" s="177"/>
      <c r="GT76" s="177"/>
      <c r="GU76" s="177"/>
      <c r="GV76" s="177"/>
      <c r="GW76" s="177"/>
      <c r="GX76" s="177"/>
      <c r="GY76" s="177"/>
      <c r="GZ76" s="177"/>
      <c r="HA76" s="177"/>
      <c r="HB76" s="177"/>
      <c r="HC76" s="177"/>
    </row>
    <row r="77" spans="1:211" s="178" customFormat="1" ht="15" customHeight="1" x14ac:dyDescent="0.25">
      <c r="A77" s="177"/>
      <c r="B77" s="177"/>
      <c r="C77" s="183" t="s">
        <v>421</v>
      </c>
      <c r="D77" s="507">
        <v>0</v>
      </c>
      <c r="E77" s="672" t="e">
        <f>D77/'Unit Mix (J)'!$O$52</f>
        <v>#DIV/0!</v>
      </c>
      <c r="F77" s="200" t="e">
        <f>D77/'Unit Mix (J)'!$G$40</f>
        <v>#DIV/0!</v>
      </c>
      <c r="G77" s="672" t="e">
        <f>D77/SUM('Unit Mix (J)'!$O$45,'Unit Mix (J)'!$O$46)</f>
        <v>#DIV/0!</v>
      </c>
      <c r="H77" s="181"/>
      <c r="I77" s="181"/>
      <c r="J77" s="181"/>
      <c r="K77" s="181"/>
      <c r="L77" s="181"/>
      <c r="M77" s="181"/>
      <c r="N77" s="181"/>
      <c r="O77" s="181"/>
      <c r="P77" s="181"/>
      <c r="Q77" s="621"/>
      <c r="R77" s="621"/>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7"/>
      <c r="CB77" s="177"/>
      <c r="CC77" s="177"/>
      <c r="CD77" s="177"/>
      <c r="CE77" s="177"/>
      <c r="CF77" s="177"/>
    </row>
    <row r="78" spans="1:211" s="178" customFormat="1" ht="15" customHeight="1" x14ac:dyDescent="0.25">
      <c r="A78" s="177"/>
      <c r="B78" s="177"/>
      <c r="C78" s="154" t="s">
        <v>422</v>
      </c>
      <c r="D78" s="507">
        <v>0</v>
      </c>
      <c r="E78" s="672" t="e">
        <f>D78/'Unit Mix (J)'!$O$52</f>
        <v>#DIV/0!</v>
      </c>
      <c r="F78" s="199" t="e">
        <f>D78/'Unit Mix (J)'!$G$40</f>
        <v>#DIV/0!</v>
      </c>
      <c r="G78" s="672" t="e">
        <f>D78/SUM('Unit Mix (J)'!$O$45,'Unit Mix (J)'!$O$46)</f>
        <v>#DIV/0!</v>
      </c>
      <c r="H78" s="181"/>
      <c r="I78" s="181"/>
      <c r="J78" s="181"/>
      <c r="K78" s="181"/>
      <c r="L78" s="181"/>
      <c r="M78" s="181"/>
      <c r="N78" s="181"/>
      <c r="O78" s="181"/>
      <c r="P78" s="181"/>
      <c r="Q78" s="621"/>
      <c r="R78" s="621"/>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7"/>
      <c r="CC78" s="177"/>
      <c r="CD78" s="177"/>
      <c r="CE78" s="177"/>
      <c r="CF78" s="177"/>
      <c r="CG78" s="177"/>
      <c r="CH78" s="177"/>
      <c r="CI78" s="177"/>
      <c r="CJ78" s="177"/>
      <c r="CK78" s="177"/>
      <c r="CL78" s="177"/>
      <c r="CM78" s="177"/>
      <c r="CN78" s="177"/>
      <c r="CO78" s="177"/>
      <c r="CP78" s="177"/>
      <c r="CQ78" s="177"/>
      <c r="CR78" s="177"/>
      <c r="CS78" s="177"/>
      <c r="CT78" s="177"/>
      <c r="CU78" s="177"/>
      <c r="CV78" s="177"/>
      <c r="CW78" s="177"/>
      <c r="CX78" s="177"/>
      <c r="CY78" s="177"/>
      <c r="CZ78" s="177"/>
      <c r="DA78" s="177"/>
      <c r="DB78" s="177"/>
      <c r="DC78" s="177"/>
      <c r="DD78" s="177"/>
      <c r="DE78" s="177"/>
      <c r="DF78" s="177"/>
      <c r="DG78" s="177"/>
      <c r="DH78" s="177"/>
      <c r="DI78" s="177"/>
      <c r="DJ78" s="177"/>
      <c r="DK78" s="177"/>
      <c r="DL78" s="177"/>
      <c r="DM78" s="177"/>
      <c r="DN78" s="177"/>
      <c r="DO78" s="177"/>
      <c r="DP78" s="177"/>
      <c r="DQ78" s="177"/>
      <c r="DR78" s="177"/>
      <c r="DS78" s="177"/>
      <c r="DT78" s="177"/>
      <c r="DU78" s="177"/>
      <c r="DV78" s="177"/>
      <c r="DW78" s="177"/>
      <c r="DX78" s="177"/>
      <c r="DY78" s="177"/>
      <c r="DZ78" s="177"/>
      <c r="EA78" s="177"/>
      <c r="EB78" s="177"/>
      <c r="EC78" s="177"/>
      <c r="ED78" s="177"/>
      <c r="EE78" s="177"/>
      <c r="EF78" s="177"/>
      <c r="EG78" s="177"/>
      <c r="EH78" s="177"/>
      <c r="EI78" s="177"/>
      <c r="EJ78" s="177"/>
      <c r="EK78" s="177"/>
      <c r="EL78" s="177"/>
      <c r="EM78" s="177"/>
      <c r="EN78" s="177"/>
      <c r="EO78" s="177"/>
      <c r="EP78" s="177"/>
      <c r="EQ78" s="177"/>
      <c r="ER78" s="177"/>
      <c r="ES78" s="177"/>
      <c r="ET78" s="177"/>
      <c r="EU78" s="177"/>
      <c r="EV78" s="177"/>
      <c r="EW78" s="177"/>
      <c r="EX78" s="177"/>
      <c r="EY78" s="177"/>
      <c r="EZ78" s="177"/>
      <c r="FA78" s="177"/>
      <c r="FB78" s="177"/>
      <c r="FC78" s="177"/>
      <c r="FD78" s="177"/>
      <c r="FE78" s="177"/>
      <c r="FF78" s="177"/>
      <c r="FG78" s="177"/>
      <c r="FH78" s="177"/>
      <c r="FI78" s="177"/>
      <c r="FJ78" s="177"/>
      <c r="FK78" s="177"/>
      <c r="FL78" s="177"/>
      <c r="FM78" s="177"/>
      <c r="FN78" s="177"/>
      <c r="FO78" s="177"/>
      <c r="FP78" s="177"/>
      <c r="FQ78" s="177"/>
      <c r="FR78" s="177"/>
      <c r="FS78" s="177"/>
      <c r="FT78" s="177"/>
      <c r="FU78" s="177"/>
      <c r="FV78" s="177"/>
      <c r="FW78" s="177"/>
      <c r="FX78" s="177"/>
      <c r="FY78" s="177"/>
      <c r="FZ78" s="177"/>
      <c r="GA78" s="177"/>
      <c r="GB78" s="177"/>
      <c r="GC78" s="177"/>
      <c r="GD78" s="177"/>
      <c r="GE78" s="177"/>
      <c r="GF78" s="177"/>
      <c r="GG78" s="177"/>
      <c r="GH78" s="177"/>
      <c r="GI78" s="177"/>
      <c r="GJ78" s="177"/>
      <c r="GK78" s="177"/>
      <c r="GL78" s="177"/>
      <c r="GM78" s="177"/>
      <c r="GN78" s="177"/>
      <c r="GO78" s="177"/>
      <c r="GP78" s="177"/>
      <c r="GQ78" s="177"/>
      <c r="GR78" s="177"/>
      <c r="GS78" s="177"/>
      <c r="GT78" s="177"/>
      <c r="GU78" s="177"/>
      <c r="GV78" s="177"/>
      <c r="GW78" s="177"/>
      <c r="GX78" s="177"/>
      <c r="GY78" s="177"/>
      <c r="GZ78" s="177"/>
      <c r="HA78" s="177"/>
      <c r="HB78" s="177"/>
      <c r="HC78" s="177"/>
    </row>
    <row r="79" spans="1:211" s="178" customFormat="1" ht="15" customHeight="1" x14ac:dyDescent="0.25">
      <c r="A79" s="177"/>
      <c r="B79" s="177"/>
      <c r="C79" s="183" t="s">
        <v>423</v>
      </c>
      <c r="D79" s="507">
        <v>0</v>
      </c>
      <c r="E79" s="672" t="e">
        <f>D79/'Unit Mix (J)'!$O$52</f>
        <v>#DIV/0!</v>
      </c>
      <c r="F79" s="200" t="e">
        <f>D79/'Unit Mix (J)'!$G$40</f>
        <v>#DIV/0!</v>
      </c>
      <c r="G79" s="672" t="e">
        <f>D79/SUM('Unit Mix (J)'!$O$45,'Unit Mix (J)'!$O$46)</f>
        <v>#DIV/0!</v>
      </c>
      <c r="H79" s="181"/>
      <c r="I79" s="181"/>
      <c r="J79" s="181"/>
      <c r="K79" s="181"/>
      <c r="L79" s="181"/>
      <c r="M79" s="181"/>
      <c r="N79" s="181"/>
      <c r="O79" s="181"/>
      <c r="P79" s="181"/>
      <c r="Q79" s="621"/>
      <c r="R79" s="621"/>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7"/>
      <c r="CB79" s="177"/>
      <c r="CC79" s="177"/>
      <c r="CD79" s="177"/>
      <c r="CE79" s="177"/>
      <c r="CF79" s="177"/>
    </row>
    <row r="80" spans="1:211" s="178" customFormat="1" ht="15" customHeight="1" x14ac:dyDescent="0.25">
      <c r="A80" s="177"/>
      <c r="B80" s="177"/>
      <c r="C80" s="154" t="s">
        <v>424</v>
      </c>
      <c r="D80" s="507">
        <v>0</v>
      </c>
      <c r="E80" s="672" t="e">
        <f>D80/'Unit Mix (J)'!$O$52</f>
        <v>#DIV/0!</v>
      </c>
      <c r="F80" s="199" t="e">
        <f>D80/'Unit Mix (J)'!$G$40</f>
        <v>#DIV/0!</v>
      </c>
      <c r="G80" s="672" t="e">
        <f>D80/SUM('Unit Mix (J)'!$O$45,'Unit Mix (J)'!$O$46)</f>
        <v>#DIV/0!</v>
      </c>
      <c r="H80" s="181"/>
      <c r="I80" s="181"/>
      <c r="J80" s="181"/>
      <c r="K80" s="181"/>
      <c r="L80" s="181"/>
      <c r="M80" s="181"/>
      <c r="N80" s="181"/>
      <c r="O80" s="181"/>
      <c r="P80" s="181"/>
      <c r="Q80" s="621"/>
      <c r="R80" s="621"/>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c r="FF80" s="177"/>
      <c r="FG80" s="177"/>
      <c r="FH80" s="177"/>
      <c r="FI80" s="177"/>
      <c r="FJ80" s="177"/>
      <c r="FK80" s="177"/>
      <c r="FL80" s="177"/>
      <c r="FM80" s="177"/>
      <c r="FN80" s="177"/>
      <c r="FO80" s="177"/>
      <c r="FP80" s="177"/>
      <c r="FQ80" s="177"/>
      <c r="FR80" s="177"/>
      <c r="FS80" s="177"/>
      <c r="FT80" s="177"/>
      <c r="FU80" s="177"/>
      <c r="FV80" s="177"/>
      <c r="FW80" s="177"/>
      <c r="FX80" s="177"/>
      <c r="FY80" s="177"/>
      <c r="FZ80" s="177"/>
      <c r="GA80" s="177"/>
      <c r="GB80" s="177"/>
      <c r="GC80" s="177"/>
      <c r="GD80" s="177"/>
      <c r="GE80" s="177"/>
      <c r="GF80" s="177"/>
      <c r="GG80" s="177"/>
      <c r="GH80" s="177"/>
      <c r="GI80" s="177"/>
      <c r="GJ80" s="177"/>
      <c r="GK80" s="177"/>
      <c r="GL80" s="177"/>
      <c r="GM80" s="177"/>
      <c r="GN80" s="177"/>
      <c r="GO80" s="177"/>
      <c r="GP80" s="177"/>
      <c r="GQ80" s="177"/>
      <c r="GR80" s="177"/>
      <c r="GS80" s="177"/>
      <c r="GT80" s="177"/>
      <c r="GU80" s="177"/>
      <c r="GV80" s="177"/>
      <c r="GW80" s="177"/>
      <c r="GX80" s="177"/>
      <c r="GY80" s="177"/>
      <c r="GZ80" s="177"/>
      <c r="HA80" s="177"/>
      <c r="HB80" s="177"/>
      <c r="HC80" s="177"/>
    </row>
    <row r="81" spans="1:211" s="178" customFormat="1" ht="15" customHeight="1" x14ac:dyDescent="0.25">
      <c r="A81" s="177"/>
      <c r="B81" s="177"/>
      <c r="C81" s="154" t="s">
        <v>425</v>
      </c>
      <c r="D81" s="507">
        <v>0</v>
      </c>
      <c r="E81" s="672" t="e">
        <f>D81/'Unit Mix (J)'!$O$52</f>
        <v>#DIV/0!</v>
      </c>
      <c r="F81" s="199" t="e">
        <f>D81/'Unit Mix (J)'!$G$40</f>
        <v>#DIV/0!</v>
      </c>
      <c r="G81" s="672" t="e">
        <f>D81/SUM('Unit Mix (J)'!$O$45,'Unit Mix (J)'!$O$46)</f>
        <v>#DIV/0!</v>
      </c>
      <c r="H81" s="181"/>
      <c r="I81" s="181"/>
      <c r="J81" s="181"/>
      <c r="K81" s="181"/>
      <c r="L81" s="181"/>
      <c r="M81" s="181"/>
      <c r="N81" s="181"/>
      <c r="O81" s="181"/>
      <c r="P81" s="181"/>
      <c r="Q81" s="621"/>
      <c r="R81" s="621"/>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c r="CM81" s="177"/>
      <c r="CN81" s="177"/>
      <c r="CO81" s="177"/>
      <c r="CP81" s="177"/>
      <c r="CQ81" s="177"/>
      <c r="CR81" s="177"/>
      <c r="CS81" s="177"/>
      <c r="CT81" s="177"/>
      <c r="CU81" s="177"/>
      <c r="CV81" s="177"/>
      <c r="CW81" s="177"/>
      <c r="CX81" s="177"/>
      <c r="CY81" s="177"/>
      <c r="CZ81" s="177"/>
      <c r="DA81" s="177"/>
      <c r="DB81" s="177"/>
      <c r="DC81" s="177"/>
      <c r="DD81" s="177"/>
      <c r="DE81" s="177"/>
      <c r="DF81" s="177"/>
      <c r="DG81" s="177"/>
      <c r="DH81" s="177"/>
      <c r="DI81" s="177"/>
      <c r="DJ81" s="177"/>
      <c r="DK81" s="177"/>
      <c r="DL81" s="177"/>
      <c r="DM81" s="177"/>
      <c r="DN81" s="177"/>
      <c r="DO81" s="177"/>
      <c r="DP81" s="177"/>
      <c r="DQ81" s="177"/>
      <c r="DR81" s="177"/>
      <c r="DS81" s="177"/>
      <c r="DT81" s="177"/>
      <c r="DU81" s="177"/>
      <c r="DV81" s="177"/>
      <c r="DW81" s="177"/>
      <c r="DX81" s="177"/>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177"/>
      <c r="FA81" s="177"/>
      <c r="FB81" s="177"/>
      <c r="FC81" s="177"/>
      <c r="FD81" s="177"/>
      <c r="FE81" s="177"/>
      <c r="FF81" s="177"/>
      <c r="FG81" s="177"/>
      <c r="FH81" s="177"/>
      <c r="FI81" s="177"/>
      <c r="FJ81" s="177"/>
      <c r="FK81" s="177"/>
      <c r="FL81" s="177"/>
      <c r="FM81" s="177"/>
      <c r="FN81" s="177"/>
      <c r="FO81" s="177"/>
      <c r="FP81" s="177"/>
      <c r="FQ81" s="177"/>
      <c r="FR81" s="177"/>
      <c r="FS81" s="177"/>
      <c r="FT81" s="177"/>
      <c r="FU81" s="177"/>
      <c r="FV81" s="177"/>
      <c r="FW81" s="177"/>
      <c r="FX81" s="177"/>
      <c r="FY81" s="177"/>
      <c r="FZ81" s="177"/>
      <c r="GA81" s="177"/>
      <c r="GB81" s="177"/>
      <c r="GC81" s="177"/>
      <c r="GD81" s="177"/>
      <c r="GE81" s="177"/>
      <c r="GF81" s="177"/>
      <c r="GG81" s="177"/>
      <c r="GH81" s="177"/>
      <c r="GI81" s="177"/>
      <c r="GJ81" s="177"/>
      <c r="GK81" s="177"/>
      <c r="GL81" s="177"/>
      <c r="GM81" s="177"/>
      <c r="GN81" s="177"/>
      <c r="GO81" s="177"/>
      <c r="GP81" s="177"/>
      <c r="GQ81" s="177"/>
      <c r="GR81" s="177"/>
      <c r="GS81" s="177"/>
      <c r="GT81" s="177"/>
      <c r="GU81" s="177"/>
      <c r="GV81" s="177"/>
      <c r="GW81" s="177"/>
      <c r="GX81" s="177"/>
      <c r="GY81" s="177"/>
      <c r="GZ81" s="177"/>
      <c r="HA81" s="177"/>
      <c r="HB81" s="177"/>
      <c r="HC81" s="177"/>
    </row>
    <row r="82" spans="1:211" s="178" customFormat="1" ht="15" customHeight="1" x14ac:dyDescent="0.25">
      <c r="A82" s="177"/>
      <c r="B82" s="177"/>
      <c r="C82" s="508" t="s">
        <v>392</v>
      </c>
      <c r="D82" s="507">
        <v>0</v>
      </c>
      <c r="E82" s="672" t="e">
        <f>D82/'Unit Mix (J)'!$O$52</f>
        <v>#DIV/0!</v>
      </c>
      <c r="F82" s="199" t="e">
        <f>D82/'Unit Mix (J)'!$G$40</f>
        <v>#DIV/0!</v>
      </c>
      <c r="G82" s="672" t="e">
        <f>D82/SUM('Unit Mix (J)'!$O$45,'Unit Mix (J)'!$O$46)</f>
        <v>#DIV/0!</v>
      </c>
      <c r="H82" s="181"/>
      <c r="I82" s="181"/>
      <c r="J82" s="181"/>
      <c r="K82" s="181"/>
      <c r="L82" s="181"/>
      <c r="M82" s="181"/>
      <c r="N82" s="181"/>
      <c r="O82" s="181"/>
      <c r="P82" s="181"/>
      <c r="Q82" s="621"/>
      <c r="R82" s="621"/>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row>
    <row r="83" spans="1:211" s="178" customFormat="1" ht="15" customHeight="1" x14ac:dyDescent="0.25">
      <c r="A83" s="177"/>
      <c r="B83" s="177"/>
      <c r="C83" s="508" t="s">
        <v>392</v>
      </c>
      <c r="D83" s="507">
        <v>0</v>
      </c>
      <c r="E83" s="672" t="e">
        <f>D83/'Unit Mix (J)'!$O$52</f>
        <v>#DIV/0!</v>
      </c>
      <c r="F83" s="199" t="e">
        <f>D83/'Unit Mix (J)'!$G$40</f>
        <v>#DIV/0!</v>
      </c>
      <c r="G83" s="672" t="e">
        <f>D83/SUM('Unit Mix (J)'!$O$45,'Unit Mix (J)'!$O$46)</f>
        <v>#DIV/0!</v>
      </c>
      <c r="H83" s="181"/>
      <c r="I83" s="181"/>
      <c r="J83" s="181"/>
      <c r="K83" s="181"/>
      <c r="L83" s="181"/>
      <c r="M83" s="181"/>
      <c r="N83" s="181"/>
      <c r="O83" s="181"/>
      <c r="P83" s="181"/>
      <c r="Q83" s="621"/>
      <c r="R83" s="621"/>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c r="CM83" s="177"/>
      <c r="CN83" s="177"/>
      <c r="CO83" s="177"/>
      <c r="CP83" s="177"/>
      <c r="CQ83" s="177"/>
      <c r="CR83" s="177"/>
      <c r="CS83" s="177"/>
      <c r="CT83" s="177"/>
      <c r="CU83" s="177"/>
      <c r="CV83" s="177"/>
      <c r="CW83" s="177"/>
      <c r="CX83" s="177"/>
      <c r="CY83" s="177"/>
      <c r="CZ83" s="177"/>
      <c r="DA83" s="177"/>
      <c r="DB83" s="177"/>
      <c r="DC83" s="177"/>
      <c r="DD83" s="177"/>
      <c r="DE83" s="177"/>
      <c r="DF83" s="177"/>
      <c r="DG83" s="177"/>
      <c r="DH83" s="177"/>
      <c r="DI83" s="177"/>
      <c r="DJ83" s="177"/>
      <c r="DK83" s="177"/>
      <c r="DL83" s="177"/>
      <c r="DM83" s="177"/>
      <c r="DN83" s="177"/>
      <c r="DO83" s="177"/>
      <c r="DP83" s="177"/>
      <c r="DQ83" s="177"/>
      <c r="DR83" s="177"/>
      <c r="DS83" s="177"/>
      <c r="DT83" s="177"/>
      <c r="DU83" s="177"/>
      <c r="DV83" s="177"/>
      <c r="DW83" s="177"/>
      <c r="DX83" s="177"/>
      <c r="DY83" s="177"/>
      <c r="DZ83" s="177"/>
      <c r="EA83" s="177"/>
      <c r="EB83" s="177"/>
      <c r="EC83" s="177"/>
      <c r="ED83" s="177"/>
      <c r="EE83" s="177"/>
      <c r="EF83" s="177"/>
      <c r="EG83" s="177"/>
      <c r="EH83" s="177"/>
      <c r="EI83" s="177"/>
      <c r="EJ83" s="177"/>
      <c r="EK83" s="177"/>
      <c r="EL83" s="177"/>
      <c r="EM83" s="177"/>
      <c r="EN83" s="177"/>
      <c r="EO83" s="177"/>
      <c r="EP83" s="177"/>
      <c r="EQ83" s="177"/>
      <c r="ER83" s="177"/>
      <c r="ES83" s="177"/>
      <c r="ET83" s="177"/>
      <c r="EU83" s="177"/>
      <c r="EV83" s="177"/>
      <c r="EW83" s="177"/>
      <c r="EX83" s="177"/>
      <c r="EY83" s="177"/>
      <c r="EZ83" s="177"/>
      <c r="FA83" s="177"/>
      <c r="FB83" s="177"/>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row>
    <row r="84" spans="1:211" s="178" customFormat="1" ht="15" customHeight="1" x14ac:dyDescent="0.25">
      <c r="A84" s="177"/>
      <c r="B84" s="177"/>
      <c r="C84" s="508" t="s">
        <v>392</v>
      </c>
      <c r="D84" s="507">
        <v>0</v>
      </c>
      <c r="E84" s="672" t="e">
        <f>D84/'Unit Mix (J)'!$O$52</f>
        <v>#DIV/0!</v>
      </c>
      <c r="F84" s="199" t="e">
        <f>D84/'Unit Mix (J)'!$G$40</f>
        <v>#DIV/0!</v>
      </c>
      <c r="G84" s="672" t="e">
        <f>D84/SUM('Unit Mix (J)'!$O$45,'Unit Mix (J)'!$O$46)</f>
        <v>#DIV/0!</v>
      </c>
      <c r="H84" s="181"/>
      <c r="I84" s="181"/>
      <c r="J84" s="181"/>
      <c r="K84" s="181"/>
      <c r="L84" s="181"/>
      <c r="M84" s="181"/>
      <c r="N84" s="181"/>
      <c r="O84" s="181"/>
      <c r="P84" s="181"/>
      <c r="Q84" s="621"/>
      <c r="R84" s="621"/>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row>
    <row r="85" spans="1:211" s="180" customFormat="1" ht="15" customHeight="1" x14ac:dyDescent="0.2">
      <c r="A85" s="179"/>
      <c r="B85" s="179"/>
      <c r="C85" s="186" t="s">
        <v>349</v>
      </c>
      <c r="D85" s="194">
        <f>SUM(D70:D84)</f>
        <v>0</v>
      </c>
      <c r="E85" s="201" t="e">
        <f>SUM(E70:E84)</f>
        <v>#DIV/0!</v>
      </c>
      <c r="F85" s="201" t="e">
        <f>SUM(F70:F84)</f>
        <v>#DIV/0!</v>
      </c>
      <c r="G85" s="201" t="e">
        <f>SUM(G70:G84)</f>
        <v>#DIV/0!</v>
      </c>
      <c r="H85" s="406"/>
      <c r="I85" s="406"/>
      <c r="J85" s="406"/>
      <c r="K85" s="406"/>
      <c r="L85" s="406"/>
      <c r="M85" s="406"/>
      <c r="N85" s="406"/>
      <c r="O85" s="406"/>
      <c r="P85" s="406"/>
      <c r="Q85" s="620"/>
      <c r="R85" s="618"/>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c r="CM85" s="179"/>
      <c r="CN85" s="179"/>
      <c r="CO85" s="179"/>
      <c r="CP85" s="179"/>
      <c r="CQ85" s="179"/>
      <c r="CR85" s="179"/>
      <c r="CS85" s="179"/>
      <c r="CT85" s="179"/>
      <c r="CU85" s="179"/>
      <c r="CV85" s="179"/>
      <c r="CW85" s="179"/>
      <c r="CX85" s="179"/>
      <c r="CY85" s="179"/>
      <c r="CZ85" s="179"/>
      <c r="DA85" s="179"/>
      <c r="DB85" s="179"/>
      <c r="DC85" s="179"/>
      <c r="DD85" s="179"/>
      <c r="DE85" s="179"/>
      <c r="DF85" s="179"/>
      <c r="DG85" s="179"/>
      <c r="DH85" s="179"/>
      <c r="DI85" s="179"/>
      <c r="DJ85" s="179"/>
      <c r="DK85" s="179"/>
      <c r="DL85" s="179"/>
      <c r="DM85" s="179"/>
      <c r="DN85" s="179"/>
      <c r="DO85" s="179"/>
      <c r="DP85" s="179"/>
      <c r="DQ85" s="179"/>
      <c r="DR85" s="179"/>
      <c r="DS85" s="179"/>
      <c r="DT85" s="179"/>
      <c r="DU85" s="179"/>
      <c r="DV85" s="179"/>
      <c r="DW85" s="179"/>
      <c r="DX85" s="179"/>
      <c r="DY85" s="179"/>
      <c r="DZ85" s="179"/>
      <c r="EA85" s="179"/>
      <c r="EB85" s="179"/>
      <c r="EC85" s="179"/>
      <c r="ED85" s="179"/>
      <c r="EE85" s="179"/>
      <c r="EF85" s="179"/>
      <c r="EG85" s="179"/>
      <c r="EH85" s="179"/>
      <c r="EI85" s="179"/>
      <c r="EJ85" s="179"/>
      <c r="EK85" s="179"/>
      <c r="EL85" s="179"/>
      <c r="EM85" s="179"/>
      <c r="EN85" s="179"/>
      <c r="EO85" s="179"/>
      <c r="EP85" s="179"/>
      <c r="EQ85" s="179"/>
      <c r="ER85" s="179"/>
      <c r="ES85" s="179"/>
      <c r="ET85" s="179"/>
      <c r="EU85" s="179"/>
      <c r="EV85" s="179"/>
      <c r="EW85" s="179"/>
      <c r="EX85" s="179"/>
      <c r="EY85" s="179"/>
      <c r="EZ85" s="179"/>
      <c r="FA85" s="179"/>
      <c r="FB85" s="179"/>
      <c r="FC85" s="179"/>
      <c r="FD85" s="179"/>
      <c r="FE85" s="179"/>
      <c r="FF85" s="179"/>
      <c r="FG85" s="179"/>
      <c r="FH85" s="179"/>
      <c r="FI85" s="179"/>
      <c r="FJ85" s="179"/>
      <c r="FK85" s="179"/>
      <c r="FL85" s="179"/>
      <c r="FM85" s="179"/>
      <c r="FN85" s="179"/>
      <c r="FO85" s="179"/>
      <c r="FP85" s="179"/>
      <c r="FQ85" s="179"/>
      <c r="FR85" s="179"/>
      <c r="FS85" s="179"/>
      <c r="FT85" s="179"/>
      <c r="FU85" s="179"/>
      <c r="FV85" s="179"/>
      <c r="FW85" s="179"/>
      <c r="FX85" s="179"/>
      <c r="FY85" s="179"/>
      <c r="FZ85" s="179"/>
      <c r="GA85" s="179"/>
      <c r="GB85" s="179"/>
      <c r="GC85" s="179"/>
      <c r="GD85" s="179"/>
      <c r="GE85" s="179"/>
      <c r="GF85" s="179"/>
      <c r="GG85" s="179"/>
      <c r="GH85" s="179"/>
      <c r="GI85" s="179"/>
      <c r="GJ85" s="179"/>
      <c r="GK85" s="179"/>
      <c r="GL85" s="179"/>
      <c r="GM85" s="179"/>
      <c r="GN85" s="179"/>
      <c r="GO85" s="179"/>
      <c r="GP85" s="179"/>
      <c r="GQ85" s="179"/>
      <c r="GR85" s="179"/>
      <c r="GS85" s="179"/>
      <c r="GT85" s="179"/>
      <c r="GU85" s="179"/>
      <c r="GV85" s="179"/>
      <c r="GW85" s="179"/>
      <c r="GX85" s="179"/>
      <c r="GY85" s="179"/>
      <c r="GZ85" s="179"/>
      <c r="HA85" s="179"/>
      <c r="HB85" s="179"/>
      <c r="HC85" s="179"/>
    </row>
    <row r="86" spans="1:211" s="178" customFormat="1" ht="15" customHeight="1" x14ac:dyDescent="0.2">
      <c r="A86" s="177"/>
      <c r="B86" s="177"/>
      <c r="C86" s="177"/>
      <c r="D86" s="202"/>
      <c r="E86" s="203"/>
      <c r="F86" s="203"/>
      <c r="G86" s="203"/>
      <c r="H86" s="203"/>
      <c r="I86" s="203"/>
      <c r="J86" s="203"/>
      <c r="K86" s="203"/>
      <c r="L86" s="203"/>
      <c r="M86" s="203"/>
      <c r="N86" s="203"/>
      <c r="O86" s="203"/>
      <c r="P86" s="203"/>
      <c r="Q86" s="620"/>
      <c r="R86" s="620"/>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c r="CF86" s="177"/>
    </row>
    <row r="87" spans="1:211" s="409" customFormat="1" ht="20.100000000000001" customHeight="1" x14ac:dyDescent="0.2">
      <c r="A87" s="751" t="s">
        <v>363</v>
      </c>
      <c r="B87" s="751"/>
      <c r="C87" s="751"/>
      <c r="D87" s="751"/>
      <c r="E87" s="751"/>
      <c r="F87" s="751"/>
      <c r="G87" s="751"/>
      <c r="H87" s="403"/>
      <c r="I87" s="403"/>
      <c r="J87" s="403"/>
      <c r="K87" s="403"/>
      <c r="L87" s="403"/>
      <c r="M87" s="403"/>
      <c r="N87" s="403"/>
      <c r="O87" s="403"/>
      <c r="P87" s="403"/>
      <c r="Q87" s="620"/>
      <c r="R87" s="619"/>
      <c r="S87" s="615"/>
      <c r="T87" s="615"/>
    </row>
    <row r="88" spans="1:211" s="192" customFormat="1" x14ac:dyDescent="0.25">
      <c r="A88" s="181"/>
      <c r="B88" s="181"/>
      <c r="C88" s="154" t="s">
        <v>426</v>
      </c>
      <c r="D88" s="507">
        <v>0</v>
      </c>
      <c r="E88" s="672" t="e">
        <f>D88/'Unit Mix (J)'!$O$52</f>
        <v>#DIV/0!</v>
      </c>
      <c r="F88" s="182" t="e">
        <f>D88/'Unit Mix (J)'!$G$40</f>
        <v>#DIV/0!</v>
      </c>
      <c r="G88" s="672" t="e">
        <f>D88/SUM('Unit Mix (J)'!$O$45,'Unit Mix (J)'!$O$46)</f>
        <v>#DIV/0!</v>
      </c>
      <c r="H88" s="181"/>
      <c r="I88" s="181"/>
      <c r="J88" s="181"/>
      <c r="K88" s="181"/>
      <c r="L88" s="181"/>
      <c r="M88" s="181"/>
      <c r="N88" s="181"/>
      <c r="O88" s="181"/>
      <c r="P88" s="181"/>
      <c r="Q88" s="621"/>
      <c r="R88" s="62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row>
    <row r="89" spans="1:211" s="192" customFormat="1" ht="26.25" x14ac:dyDescent="0.25">
      <c r="A89" s="181"/>
      <c r="B89" s="181"/>
      <c r="C89" s="183" t="s">
        <v>427</v>
      </c>
      <c r="D89" s="507">
        <v>0</v>
      </c>
      <c r="E89" s="672" t="e">
        <f>D89/'Unit Mix (J)'!$O$52</f>
        <v>#DIV/0!</v>
      </c>
      <c r="F89" s="184" t="e">
        <f>D89/'Unit Mix (J)'!$G$40</f>
        <v>#DIV/0!</v>
      </c>
      <c r="G89" s="672" t="e">
        <f>D89/SUM('Unit Mix (J)'!$O$45,'Unit Mix (J)'!$O$46)</f>
        <v>#DIV/0!</v>
      </c>
      <c r="H89" s="181"/>
      <c r="I89" s="181"/>
      <c r="J89" s="181"/>
      <c r="K89" s="181"/>
      <c r="L89" s="181"/>
      <c r="M89" s="181"/>
      <c r="N89" s="181"/>
      <c r="O89" s="181"/>
      <c r="P89" s="181"/>
      <c r="Q89" s="621"/>
      <c r="R89" s="62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row>
    <row r="90" spans="1:211" s="192" customFormat="1" ht="12.75" x14ac:dyDescent="0.2">
      <c r="A90" s="181"/>
      <c r="B90" s="181"/>
      <c r="C90" s="183" t="s">
        <v>428</v>
      </c>
      <c r="D90" s="507">
        <v>0</v>
      </c>
      <c r="E90" s="672" t="e">
        <f>D90/'Unit Mix (J)'!$O$52</f>
        <v>#DIV/0!</v>
      </c>
      <c r="F90" s="184" t="e">
        <f>D90/'Unit Mix (J)'!$G$40</f>
        <v>#DIV/0!</v>
      </c>
      <c r="G90" s="672" t="e">
        <f>D90/SUM('Unit Mix (J)'!$O$45,'Unit Mix (J)'!$O$46)</f>
        <v>#DIV/0!</v>
      </c>
      <c r="H90" s="181"/>
      <c r="I90" s="181"/>
      <c r="J90" s="181"/>
      <c r="K90" s="181"/>
      <c r="L90" s="181"/>
      <c r="M90" s="181"/>
      <c r="N90" s="181"/>
      <c r="O90" s="181"/>
      <c r="P90" s="181"/>
      <c r="Q90" s="620"/>
      <c r="R90" s="622"/>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c r="CF90" s="181"/>
    </row>
    <row r="91" spans="1:211" s="192" customFormat="1" ht="12.75" x14ac:dyDescent="0.2">
      <c r="A91" s="181"/>
      <c r="B91" s="181"/>
      <c r="C91" s="183" t="s">
        <v>429</v>
      </c>
      <c r="D91" s="507">
        <v>0</v>
      </c>
      <c r="E91" s="672" t="e">
        <f>D91/'Unit Mix (J)'!$O$52</f>
        <v>#DIV/0!</v>
      </c>
      <c r="F91" s="184" t="e">
        <f>D91/'Unit Mix (J)'!$G$40</f>
        <v>#DIV/0!</v>
      </c>
      <c r="G91" s="672" t="e">
        <f>D91/SUM('Unit Mix (J)'!$O$45,'Unit Mix (J)'!$O$46)</f>
        <v>#DIV/0!</v>
      </c>
      <c r="H91" s="181"/>
      <c r="I91" s="181"/>
      <c r="J91" s="181"/>
      <c r="K91" s="181"/>
      <c r="L91" s="181"/>
      <c r="M91" s="181"/>
      <c r="N91" s="181"/>
      <c r="O91" s="181"/>
      <c r="P91" s="181"/>
      <c r="Q91" s="620"/>
      <c r="R91" s="622"/>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c r="CF91" s="181"/>
    </row>
    <row r="92" spans="1:211" s="192" customFormat="1" ht="12.75" x14ac:dyDescent="0.2">
      <c r="A92" s="181"/>
      <c r="B92" s="181"/>
      <c r="C92" s="183" t="s">
        <v>430</v>
      </c>
      <c r="D92" s="507">
        <v>0</v>
      </c>
      <c r="E92" s="672" t="e">
        <f>D92/'Unit Mix (J)'!$O$52</f>
        <v>#DIV/0!</v>
      </c>
      <c r="F92" s="184" t="e">
        <f>D92/'Unit Mix (J)'!$G$40</f>
        <v>#DIV/0!</v>
      </c>
      <c r="G92" s="672" t="e">
        <f>D92/SUM('Unit Mix (J)'!$O$45,'Unit Mix (J)'!$O$46)</f>
        <v>#DIV/0!</v>
      </c>
      <c r="H92" s="181"/>
      <c r="I92" s="181"/>
      <c r="J92" s="181"/>
      <c r="K92" s="181"/>
      <c r="L92" s="181"/>
      <c r="M92" s="181"/>
      <c r="N92" s="181"/>
      <c r="O92" s="181"/>
      <c r="P92" s="181"/>
      <c r="Q92" s="620"/>
      <c r="R92" s="622"/>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row>
    <row r="93" spans="1:211" s="192" customFormat="1" ht="25.5" x14ac:dyDescent="0.2">
      <c r="A93" s="181"/>
      <c r="B93" s="181"/>
      <c r="C93" s="154" t="s">
        <v>431</v>
      </c>
      <c r="D93" s="507">
        <v>0</v>
      </c>
      <c r="E93" s="672" t="e">
        <f>D93/'Unit Mix (J)'!$O$52</f>
        <v>#DIV/0!</v>
      </c>
      <c r="F93" s="182" t="e">
        <f>D93/'Unit Mix (J)'!$G$40</f>
        <v>#DIV/0!</v>
      </c>
      <c r="G93" s="672" t="e">
        <f>D93/SUM('Unit Mix (J)'!$O$45,'Unit Mix (J)'!$O$46)</f>
        <v>#DIV/0!</v>
      </c>
      <c r="H93" s="181"/>
      <c r="I93" s="181"/>
      <c r="J93" s="181"/>
      <c r="K93" s="181"/>
      <c r="L93" s="181"/>
      <c r="M93" s="181"/>
      <c r="N93" s="181"/>
      <c r="O93" s="181"/>
      <c r="P93" s="181"/>
      <c r="Q93" s="620"/>
      <c r="R93" s="622"/>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row>
    <row r="94" spans="1:211" s="192" customFormat="1" ht="26.25" x14ac:dyDescent="0.25">
      <c r="A94" s="181"/>
      <c r="B94" s="181"/>
      <c r="C94" s="183" t="s">
        <v>432</v>
      </c>
      <c r="D94" s="507">
        <v>0</v>
      </c>
      <c r="E94" s="672" t="e">
        <f>D94/'Unit Mix (J)'!$O$52</f>
        <v>#DIV/0!</v>
      </c>
      <c r="F94" s="184" t="e">
        <f>D94/'Unit Mix (J)'!$G$40</f>
        <v>#DIV/0!</v>
      </c>
      <c r="G94" s="672" t="e">
        <f>D94/SUM('Unit Mix (J)'!$O$45,'Unit Mix (J)'!$O$46)</f>
        <v>#DIV/0!</v>
      </c>
      <c r="H94" s="181"/>
      <c r="I94" s="181"/>
      <c r="J94" s="181"/>
      <c r="K94" s="181"/>
      <c r="L94" s="181"/>
      <c r="M94" s="181"/>
      <c r="N94" s="181"/>
      <c r="O94" s="181"/>
      <c r="P94" s="181"/>
      <c r="Q94" s="621"/>
      <c r="R94" s="62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c r="CF94" s="181"/>
    </row>
    <row r="95" spans="1:211" s="192" customFormat="1" ht="12.75" x14ac:dyDescent="0.2">
      <c r="A95" s="181"/>
      <c r="B95" s="181"/>
      <c r="C95" s="183" t="s">
        <v>433</v>
      </c>
      <c r="D95" s="507">
        <v>0</v>
      </c>
      <c r="E95" s="672" t="e">
        <f>D95/'Unit Mix (J)'!$O$52</f>
        <v>#DIV/0!</v>
      </c>
      <c r="F95" s="184" t="e">
        <f>D95/'Unit Mix (J)'!$G$40</f>
        <v>#DIV/0!</v>
      </c>
      <c r="G95" s="672" t="e">
        <f>D95/SUM('Unit Mix (J)'!$O$45,'Unit Mix (J)'!$O$46)</f>
        <v>#DIV/0!</v>
      </c>
      <c r="H95" s="181"/>
      <c r="I95" s="181"/>
      <c r="J95" s="181"/>
      <c r="K95" s="181"/>
      <c r="L95" s="181"/>
      <c r="M95" s="181"/>
      <c r="N95" s="181"/>
      <c r="O95" s="181"/>
      <c r="P95" s="181"/>
      <c r="Q95" s="620"/>
      <c r="R95" s="622"/>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row>
    <row r="96" spans="1:211" s="192" customFormat="1" x14ac:dyDescent="0.25">
      <c r="A96" s="181"/>
      <c r="B96" s="181"/>
      <c r="C96" s="183" t="s">
        <v>434</v>
      </c>
      <c r="D96" s="507">
        <v>0</v>
      </c>
      <c r="E96" s="672" t="e">
        <f>D96/'Unit Mix (J)'!$O$52</f>
        <v>#DIV/0!</v>
      </c>
      <c r="F96" s="184" t="e">
        <f>D96/'Unit Mix (J)'!$G$40</f>
        <v>#DIV/0!</v>
      </c>
      <c r="G96" s="672" t="e">
        <f>D96/SUM('Unit Mix (J)'!$O$45,'Unit Mix (J)'!$O$46)</f>
        <v>#DIV/0!</v>
      </c>
      <c r="H96" s="181"/>
      <c r="I96" s="181"/>
      <c r="J96" s="181"/>
      <c r="K96" s="181"/>
      <c r="L96" s="181"/>
      <c r="M96" s="181"/>
      <c r="N96" s="181"/>
      <c r="O96" s="181"/>
      <c r="P96" s="181"/>
      <c r="Q96" s="621"/>
      <c r="R96" s="62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row>
    <row r="97" spans="1:85" s="192" customFormat="1" ht="12.75" x14ac:dyDescent="0.2">
      <c r="A97" s="181"/>
      <c r="B97" s="181"/>
      <c r="C97" s="183" t="s">
        <v>435</v>
      </c>
      <c r="D97" s="507">
        <v>0</v>
      </c>
      <c r="E97" s="672" t="e">
        <f>D97/'Unit Mix (J)'!$O$52</f>
        <v>#DIV/0!</v>
      </c>
      <c r="F97" s="184" t="e">
        <f>D97/'Unit Mix (J)'!$G$40</f>
        <v>#DIV/0!</v>
      </c>
      <c r="G97" s="672" t="e">
        <f>D97/SUM('Unit Mix (J)'!$O$45,'Unit Mix (J)'!$O$46)</f>
        <v>#DIV/0!</v>
      </c>
      <c r="H97" s="181"/>
      <c r="I97" s="181"/>
      <c r="J97" s="181"/>
      <c r="K97" s="181"/>
      <c r="L97" s="181"/>
      <c r="M97" s="181"/>
      <c r="N97" s="181"/>
      <c r="O97" s="181"/>
      <c r="P97" s="181"/>
      <c r="Q97" s="620"/>
      <c r="R97" s="622"/>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row>
    <row r="98" spans="1:85" s="192" customFormat="1" ht="26.25" x14ac:dyDescent="0.25">
      <c r="A98" s="181"/>
      <c r="B98" s="181"/>
      <c r="C98" s="183" t="s">
        <v>436</v>
      </c>
      <c r="D98" s="507">
        <v>0</v>
      </c>
      <c r="E98" s="672" t="e">
        <f>D98/'Unit Mix (J)'!$O$52</f>
        <v>#DIV/0!</v>
      </c>
      <c r="F98" s="184" t="e">
        <f>D98/'Unit Mix (J)'!$G$40</f>
        <v>#DIV/0!</v>
      </c>
      <c r="G98" s="672" t="e">
        <f>D98/SUM('Unit Mix (J)'!$O$45,'Unit Mix (J)'!$O$46)</f>
        <v>#DIV/0!</v>
      </c>
      <c r="H98" s="181"/>
      <c r="I98" s="181"/>
      <c r="J98" s="181"/>
      <c r="K98" s="181"/>
      <c r="L98" s="181"/>
      <c r="M98" s="181"/>
      <c r="N98" s="181"/>
      <c r="O98" s="181"/>
      <c r="P98" s="181"/>
      <c r="Q98" s="621"/>
      <c r="R98" s="62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c r="CF98" s="181"/>
    </row>
    <row r="99" spans="1:85" s="192" customFormat="1" x14ac:dyDescent="0.25">
      <c r="A99" s="181"/>
      <c r="B99" s="490"/>
      <c r="C99" s="183" t="s">
        <v>650</v>
      </c>
      <c r="D99" s="507">
        <v>0</v>
      </c>
      <c r="E99" s="672" t="e">
        <f>D99/'Unit Mix (J)'!$O$52</f>
        <v>#DIV/0!</v>
      </c>
      <c r="F99" s="184" t="e">
        <f>D99/'Unit Mix (J)'!$G$40</f>
        <v>#DIV/0!</v>
      </c>
      <c r="G99" s="672" t="e">
        <f>D99/SUM('Unit Mix (J)'!$O$45,'Unit Mix (J)'!$O$46)</f>
        <v>#DIV/0!</v>
      </c>
      <c r="H99" s="181"/>
      <c r="I99" s="181"/>
      <c r="J99" s="181"/>
      <c r="K99" s="181"/>
      <c r="L99" s="181"/>
      <c r="M99" s="181"/>
      <c r="N99" s="181"/>
      <c r="O99" s="181"/>
      <c r="P99" s="181"/>
      <c r="Q99" s="621"/>
      <c r="R99" s="62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row>
    <row r="100" spans="1:85" s="192" customFormat="1" x14ac:dyDescent="0.25">
      <c r="A100" s="181"/>
      <c r="B100" s="490"/>
      <c r="C100" s="183" t="s">
        <v>622</v>
      </c>
      <c r="D100" s="507">
        <v>0</v>
      </c>
      <c r="E100" s="672" t="e">
        <f>D100/'Unit Mix (J)'!$O$52</f>
        <v>#DIV/0!</v>
      </c>
      <c r="F100" s="184" t="e">
        <f>D100/'Unit Mix (J)'!$G$40</f>
        <v>#DIV/0!</v>
      </c>
      <c r="G100" s="672" t="e">
        <f>D100/SUM('Unit Mix (J)'!$O$45,'Unit Mix (J)'!$O$46)</f>
        <v>#DIV/0!</v>
      </c>
      <c r="H100" s="181"/>
      <c r="I100" s="181"/>
      <c r="J100" s="181"/>
      <c r="K100" s="181"/>
      <c r="L100" s="181"/>
      <c r="M100" s="181"/>
      <c r="N100" s="181"/>
      <c r="O100" s="181"/>
      <c r="P100" s="181"/>
      <c r="Q100" s="621"/>
      <c r="R100" s="62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row>
    <row r="101" spans="1:85" s="192" customFormat="1" x14ac:dyDescent="0.25">
      <c r="A101" s="181"/>
      <c r="B101" s="181"/>
      <c r="C101" s="183" t="s">
        <v>437</v>
      </c>
      <c r="D101" s="507">
        <v>0</v>
      </c>
      <c r="E101" s="672" t="e">
        <f>D101/'Unit Mix (J)'!$O$52</f>
        <v>#DIV/0!</v>
      </c>
      <c r="F101" s="184" t="e">
        <f>D101/'Unit Mix (J)'!$G$40</f>
        <v>#DIV/0!</v>
      </c>
      <c r="G101" s="672" t="e">
        <f>D101/SUM('Unit Mix (J)'!$O$45,'Unit Mix (J)'!$O$46)</f>
        <v>#DIV/0!</v>
      </c>
      <c r="H101" s="181"/>
      <c r="I101" s="181"/>
      <c r="J101" s="181"/>
      <c r="K101" s="181"/>
      <c r="L101" s="181"/>
      <c r="M101" s="181"/>
      <c r="N101" s="181"/>
      <c r="O101" s="181"/>
      <c r="P101" s="181"/>
      <c r="Q101" s="621"/>
      <c r="R101" s="62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row>
    <row r="102" spans="1:85" s="192" customFormat="1" x14ac:dyDescent="0.25">
      <c r="A102" s="181"/>
      <c r="B102" s="181"/>
      <c r="C102" s="509" t="s">
        <v>392</v>
      </c>
      <c r="D102" s="507">
        <v>0</v>
      </c>
      <c r="E102" s="672" t="e">
        <f>D102/'Unit Mix (J)'!$O$52</f>
        <v>#DIV/0!</v>
      </c>
      <c r="F102" s="184" t="e">
        <f>D102/'Unit Mix (J)'!$G$40</f>
        <v>#DIV/0!</v>
      </c>
      <c r="G102" s="672" t="e">
        <f>D102/SUM('Unit Mix (J)'!$O$45,'Unit Mix (J)'!$O$46)</f>
        <v>#DIV/0!</v>
      </c>
      <c r="H102" s="181"/>
      <c r="I102" s="181"/>
      <c r="J102" s="181"/>
      <c r="K102" s="181"/>
      <c r="L102" s="181"/>
      <c r="M102" s="181"/>
      <c r="N102" s="181"/>
      <c r="O102" s="181"/>
      <c r="P102" s="181"/>
      <c r="Q102" s="621"/>
      <c r="R102" s="62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row>
    <row r="103" spans="1:85" s="192" customFormat="1" x14ac:dyDescent="0.25">
      <c r="A103" s="181"/>
      <c r="B103" s="181"/>
      <c r="C103" s="509" t="s">
        <v>392</v>
      </c>
      <c r="D103" s="507">
        <v>0</v>
      </c>
      <c r="E103" s="672" t="e">
        <f>D103/'Unit Mix (J)'!$O$52</f>
        <v>#DIV/0!</v>
      </c>
      <c r="F103" s="184" t="e">
        <f>D103/'Unit Mix (J)'!$G$40</f>
        <v>#DIV/0!</v>
      </c>
      <c r="G103" s="672" t="e">
        <f>D103/SUM('Unit Mix (J)'!$O$45,'Unit Mix (J)'!$O$46)</f>
        <v>#DIV/0!</v>
      </c>
      <c r="H103" s="181"/>
      <c r="I103" s="181"/>
      <c r="J103" s="181"/>
      <c r="K103" s="181"/>
      <c r="L103" s="181"/>
      <c r="M103" s="181"/>
      <c r="N103" s="181"/>
      <c r="O103" s="181"/>
      <c r="P103" s="181"/>
      <c r="Q103" s="621"/>
      <c r="R103" s="62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row>
    <row r="104" spans="1:85" s="192" customFormat="1" x14ac:dyDescent="0.25">
      <c r="A104" s="181"/>
      <c r="B104" s="181"/>
      <c r="C104" s="509" t="s">
        <v>392</v>
      </c>
      <c r="D104" s="507">
        <v>0</v>
      </c>
      <c r="E104" s="672" t="e">
        <f>D104/'Unit Mix (J)'!$O$52</f>
        <v>#DIV/0!</v>
      </c>
      <c r="F104" s="184" t="e">
        <f>D104/'Unit Mix (J)'!$G$40</f>
        <v>#DIV/0!</v>
      </c>
      <c r="G104" s="672" t="e">
        <f>D104/SUM('Unit Mix (J)'!$O$45,'Unit Mix (J)'!$O$46)</f>
        <v>#DIV/0!</v>
      </c>
      <c r="H104" s="181"/>
      <c r="I104" s="181"/>
      <c r="J104" s="181"/>
      <c r="K104" s="181"/>
      <c r="L104" s="181"/>
      <c r="M104" s="181"/>
      <c r="N104" s="181"/>
      <c r="O104" s="181"/>
      <c r="P104" s="181"/>
      <c r="Q104" s="621"/>
      <c r="R104" s="62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row>
    <row r="105" spans="1:85" s="193" customFormat="1" ht="12.75" x14ac:dyDescent="0.2">
      <c r="A105" s="185"/>
      <c r="B105" s="185"/>
      <c r="C105" s="186" t="s">
        <v>349</v>
      </c>
      <c r="D105" s="187">
        <f>SUM(D88:D104)</f>
        <v>0</v>
      </c>
      <c r="E105" s="191" t="e">
        <f>SUM(E88:E104)</f>
        <v>#DIV/0!</v>
      </c>
      <c r="F105" s="191" t="e">
        <f>SUM(F88:F104)</f>
        <v>#DIV/0!</v>
      </c>
      <c r="G105" s="191" t="e">
        <f>SUM(G88:G104)</f>
        <v>#DIV/0!</v>
      </c>
      <c r="H105" s="405"/>
      <c r="I105" s="405"/>
      <c r="J105" s="405"/>
      <c r="K105" s="405"/>
      <c r="L105" s="405"/>
      <c r="M105" s="405"/>
      <c r="N105" s="405"/>
      <c r="O105" s="405"/>
      <c r="P105" s="405"/>
      <c r="Q105" s="620"/>
      <c r="R105" s="623"/>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row>
    <row r="106" spans="1:85" x14ac:dyDescent="0.25">
      <c r="B106" s="116"/>
      <c r="C106" s="116"/>
      <c r="D106" s="197"/>
      <c r="E106" s="118"/>
      <c r="F106" s="118"/>
      <c r="G106" s="118"/>
      <c r="H106" s="118"/>
      <c r="I106" s="118"/>
      <c r="J106" s="118"/>
      <c r="K106" s="118"/>
      <c r="L106" s="118"/>
      <c r="M106" s="118"/>
      <c r="N106" s="118"/>
      <c r="O106" s="118"/>
      <c r="P106" s="118"/>
      <c r="Q106" s="620"/>
      <c r="R106" s="625"/>
      <c r="CF106" s="115"/>
      <c r="CG106" s="115"/>
    </row>
    <row r="107" spans="1:85" s="409" customFormat="1" ht="20.100000000000001" customHeight="1" x14ac:dyDescent="0.2">
      <c r="A107" s="751" t="s">
        <v>364</v>
      </c>
      <c r="B107" s="751"/>
      <c r="C107" s="751"/>
      <c r="D107" s="751"/>
      <c r="E107" s="751"/>
      <c r="F107" s="751"/>
      <c r="G107" s="751"/>
      <c r="H107" s="403"/>
      <c r="I107" s="403"/>
      <c r="J107" s="403"/>
      <c r="K107" s="403"/>
      <c r="L107" s="403"/>
      <c r="M107" s="403"/>
      <c r="N107" s="403"/>
      <c r="O107" s="403"/>
      <c r="P107" s="403"/>
      <c r="Q107" s="620"/>
      <c r="R107" s="619"/>
      <c r="S107" s="615"/>
      <c r="T107" s="615"/>
    </row>
    <row r="108" spans="1:85" x14ac:dyDescent="0.25">
      <c r="B108" s="116"/>
      <c r="C108" s="552" t="s">
        <v>444</v>
      </c>
      <c r="D108" s="510">
        <v>0</v>
      </c>
      <c r="E108" s="673" t="e">
        <f>D108/'Unit Mix (J)'!$O$52</f>
        <v>#DIV/0!</v>
      </c>
      <c r="F108" s="204" t="e">
        <f>D108/'Unit Mix (J)'!$G$40</f>
        <v>#DIV/0!</v>
      </c>
      <c r="G108" s="673" t="e">
        <f>D108/SUM('Unit Mix (J)'!$O$45,'Unit Mix (J)'!$O$46)</f>
        <v>#DIV/0!</v>
      </c>
      <c r="H108" s="407"/>
      <c r="I108" s="407"/>
      <c r="J108" s="407"/>
      <c r="K108" s="407"/>
      <c r="L108" s="407"/>
      <c r="M108" s="407"/>
      <c r="N108" s="407"/>
      <c r="O108" s="407"/>
      <c r="P108" s="407"/>
      <c r="Q108" s="621"/>
      <c r="R108" s="621"/>
      <c r="CG108" s="115"/>
    </row>
    <row r="109" spans="1:85" x14ac:dyDescent="0.25">
      <c r="B109" s="116"/>
      <c r="C109" s="553" t="s">
        <v>445</v>
      </c>
      <c r="D109" s="510">
        <v>0</v>
      </c>
      <c r="E109" s="673" t="e">
        <f>D109/'Unit Mix (J)'!$O$52</f>
        <v>#DIV/0!</v>
      </c>
      <c r="F109" s="205" t="e">
        <f>D109/'Unit Mix (J)'!$G$40</f>
        <v>#DIV/0!</v>
      </c>
      <c r="G109" s="673" t="e">
        <f>D109/SUM('Unit Mix (J)'!$O$45,'Unit Mix (J)'!$O$46)</f>
        <v>#DIV/0!</v>
      </c>
      <c r="H109" s="407"/>
      <c r="I109" s="407"/>
      <c r="J109" s="407"/>
      <c r="K109" s="407"/>
      <c r="L109" s="407"/>
      <c r="M109" s="407"/>
      <c r="N109" s="407"/>
      <c r="O109" s="407"/>
      <c r="P109" s="407"/>
      <c r="Q109" s="621"/>
      <c r="R109" s="621"/>
      <c r="CG109" s="115"/>
    </row>
    <row r="110" spans="1:85" x14ac:dyDescent="0.25">
      <c r="B110" s="116"/>
      <c r="C110" s="553" t="s">
        <v>446</v>
      </c>
      <c r="D110" s="510">
        <v>0</v>
      </c>
      <c r="E110" s="673" t="e">
        <f>D110/'Unit Mix (J)'!$O$52</f>
        <v>#DIV/0!</v>
      </c>
      <c r="F110" s="205" t="e">
        <f>D110/'Unit Mix (J)'!$G$40</f>
        <v>#DIV/0!</v>
      </c>
      <c r="G110" s="673" t="e">
        <f>D110/SUM('Unit Mix (J)'!$O$45,'Unit Mix (J)'!$O$46)</f>
        <v>#DIV/0!</v>
      </c>
      <c r="H110" s="407"/>
      <c r="I110" s="407"/>
      <c r="J110" s="407"/>
      <c r="K110" s="407"/>
      <c r="L110" s="407"/>
      <c r="M110" s="407"/>
      <c r="N110" s="407"/>
      <c r="O110" s="407"/>
      <c r="P110" s="407"/>
      <c r="Q110" s="621"/>
      <c r="R110" s="621"/>
      <c r="CG110" s="115"/>
    </row>
    <row r="111" spans="1:85" x14ac:dyDescent="0.25">
      <c r="B111" s="116"/>
      <c r="C111" s="511" t="s">
        <v>392</v>
      </c>
      <c r="D111" s="510">
        <v>0</v>
      </c>
      <c r="E111" s="673" t="e">
        <f>D111/'Unit Mix (J)'!$O$52</f>
        <v>#DIV/0!</v>
      </c>
      <c r="F111" s="205" t="e">
        <f>D111/'Unit Mix (J)'!$G$40</f>
        <v>#DIV/0!</v>
      </c>
      <c r="G111" s="673" t="e">
        <f>D111/SUM('Unit Mix (J)'!$O$45,'Unit Mix (J)'!$O$46)</f>
        <v>#DIV/0!</v>
      </c>
      <c r="H111" s="407"/>
      <c r="I111" s="407"/>
      <c r="J111" s="407"/>
      <c r="K111" s="407"/>
      <c r="L111" s="407"/>
      <c r="M111" s="407"/>
      <c r="N111" s="407"/>
      <c r="O111" s="407"/>
      <c r="P111" s="407"/>
      <c r="Q111" s="621"/>
      <c r="R111" s="621"/>
      <c r="CG111" s="115"/>
    </row>
    <row r="112" spans="1:85" x14ac:dyDescent="0.25">
      <c r="B112" s="116"/>
      <c r="C112" s="511" t="s">
        <v>392</v>
      </c>
      <c r="D112" s="510">
        <v>0</v>
      </c>
      <c r="E112" s="673" t="e">
        <f>D112/'Unit Mix (J)'!$O$52</f>
        <v>#DIV/0!</v>
      </c>
      <c r="F112" s="205" t="e">
        <f>D112/'Unit Mix (J)'!$G$40</f>
        <v>#DIV/0!</v>
      </c>
      <c r="G112" s="673" t="e">
        <f>D112/SUM('Unit Mix (J)'!$O$45,'Unit Mix (J)'!$O$46)</f>
        <v>#DIV/0!</v>
      </c>
      <c r="H112" s="407"/>
      <c r="I112" s="407"/>
      <c r="J112" s="407"/>
      <c r="K112" s="407"/>
      <c r="L112" s="407"/>
      <c r="M112" s="407"/>
      <c r="N112" s="407"/>
      <c r="O112" s="407"/>
      <c r="P112" s="407"/>
      <c r="Q112" s="621"/>
      <c r="R112" s="621"/>
      <c r="CG112" s="115"/>
    </row>
    <row r="113" spans="1:85" x14ac:dyDescent="0.25">
      <c r="B113" s="116"/>
      <c r="C113" s="511" t="s">
        <v>392</v>
      </c>
      <c r="D113" s="510">
        <v>0</v>
      </c>
      <c r="E113" s="673" t="e">
        <f>D113/'Unit Mix (J)'!$O$52</f>
        <v>#DIV/0!</v>
      </c>
      <c r="F113" s="205" t="e">
        <f>D113/'Unit Mix (J)'!$G$40</f>
        <v>#DIV/0!</v>
      </c>
      <c r="G113" s="673" t="e">
        <f>D113/SUM('Unit Mix (J)'!$O$45,'Unit Mix (J)'!$O$46)</f>
        <v>#DIV/0!</v>
      </c>
      <c r="H113" s="407"/>
      <c r="I113" s="407"/>
      <c r="J113" s="407"/>
      <c r="K113" s="407"/>
      <c r="L113" s="407"/>
      <c r="M113" s="407"/>
      <c r="N113" s="407"/>
      <c r="O113" s="407"/>
      <c r="P113" s="407"/>
      <c r="Q113" s="621"/>
      <c r="R113" s="621"/>
      <c r="CG113" s="115"/>
    </row>
    <row r="114" spans="1:85" s="121" customFormat="1" x14ac:dyDescent="0.2">
      <c r="A114" s="117"/>
      <c r="B114" s="117"/>
      <c r="C114" s="206" t="s">
        <v>349</v>
      </c>
      <c r="D114" s="207">
        <f>SUM(D108:D113)</f>
        <v>0</v>
      </c>
      <c r="E114" s="208" t="e">
        <f>SUM(E108:E113)</f>
        <v>#DIV/0!</v>
      </c>
      <c r="F114" s="208" t="e">
        <f>SUM(F108:F113)</f>
        <v>#DIV/0!</v>
      </c>
      <c r="G114" s="208" t="e">
        <f>SUM(G108:G113)</f>
        <v>#DIV/0!</v>
      </c>
      <c r="H114" s="408"/>
      <c r="I114" s="408"/>
      <c r="J114" s="408"/>
      <c r="K114" s="408"/>
      <c r="L114" s="408"/>
      <c r="M114" s="408"/>
      <c r="N114" s="408"/>
      <c r="O114" s="408"/>
      <c r="P114" s="408"/>
      <c r="Q114" s="620"/>
      <c r="R114" s="626"/>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row>
    <row r="115" spans="1:85" x14ac:dyDescent="0.25">
      <c r="B115" s="116"/>
      <c r="C115" s="116"/>
      <c r="D115" s="197"/>
      <c r="E115" s="118"/>
      <c r="F115" s="118"/>
      <c r="G115" s="118"/>
      <c r="H115" s="118"/>
      <c r="I115" s="118"/>
      <c r="J115" s="118"/>
      <c r="K115" s="118"/>
      <c r="L115" s="118"/>
      <c r="M115" s="118"/>
      <c r="N115" s="118"/>
      <c r="O115" s="118"/>
      <c r="P115" s="118"/>
      <c r="Q115" s="620"/>
      <c r="R115" s="625"/>
      <c r="CG115" s="115"/>
    </row>
    <row r="116" spans="1:85" s="412" customFormat="1" ht="20.100000000000001" customHeight="1" x14ac:dyDescent="0.25">
      <c r="A116" s="751" t="s">
        <v>365</v>
      </c>
      <c r="B116" s="751"/>
      <c r="C116" s="751"/>
      <c r="D116" s="751"/>
      <c r="E116" s="751"/>
      <c r="F116" s="751"/>
      <c r="G116" s="751"/>
      <c r="H116" s="403"/>
      <c r="I116" s="403"/>
      <c r="J116" s="403"/>
      <c r="K116" s="403"/>
      <c r="L116" s="403"/>
      <c r="M116" s="403"/>
      <c r="N116" s="403"/>
      <c r="O116" s="403"/>
      <c r="P116" s="403"/>
      <c r="Q116" s="620"/>
      <c r="R116" s="627"/>
      <c r="S116" s="616"/>
      <c r="T116" s="616"/>
    </row>
    <row r="117" spans="1:85" s="178" customFormat="1" x14ac:dyDescent="0.25">
      <c r="A117" s="177"/>
      <c r="B117" s="177"/>
      <c r="C117" s="154" t="s">
        <v>438</v>
      </c>
      <c r="D117" s="507">
        <v>0</v>
      </c>
      <c r="E117" s="672" t="e">
        <f>D117/'Unit Mix (J)'!$O$52</f>
        <v>#DIV/0!</v>
      </c>
      <c r="F117" s="182" t="e">
        <f>D117/'Unit Mix (J)'!$G$40</f>
        <v>#DIV/0!</v>
      </c>
      <c r="G117" s="672" t="e">
        <f>D117/SUM('Unit Mix (J)'!$O$45,'Unit Mix (J)'!$O$46)</f>
        <v>#DIV/0!</v>
      </c>
      <c r="H117" s="181"/>
      <c r="I117" s="181"/>
      <c r="J117" s="181"/>
      <c r="K117" s="181"/>
      <c r="L117" s="181"/>
      <c r="M117" s="181"/>
      <c r="N117" s="181"/>
      <c r="O117" s="181"/>
      <c r="P117" s="181"/>
      <c r="Q117" s="621"/>
      <c r="R117" s="620"/>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row>
    <row r="118" spans="1:85" s="178" customFormat="1" x14ac:dyDescent="0.25">
      <c r="A118" s="177"/>
      <c r="B118" s="177"/>
      <c r="C118" s="183" t="s">
        <v>439</v>
      </c>
      <c r="D118" s="507">
        <v>0</v>
      </c>
      <c r="E118" s="672" t="e">
        <f>D118/'Unit Mix (J)'!$O$52</f>
        <v>#DIV/0!</v>
      </c>
      <c r="F118" s="184" t="e">
        <f>D118/'Unit Mix (J)'!$G$40</f>
        <v>#DIV/0!</v>
      </c>
      <c r="G118" s="672" t="e">
        <f>D118/SUM('Unit Mix (J)'!$O$45,'Unit Mix (J)'!$O$46)</f>
        <v>#DIV/0!</v>
      </c>
      <c r="H118" s="181"/>
      <c r="I118" s="181"/>
      <c r="J118" s="181"/>
      <c r="K118" s="181"/>
      <c r="L118" s="181"/>
      <c r="M118" s="181"/>
      <c r="N118" s="181"/>
      <c r="O118" s="181"/>
      <c r="P118" s="181"/>
      <c r="Q118" s="621"/>
      <c r="R118" s="621"/>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row>
    <row r="119" spans="1:85" s="178" customFormat="1" x14ac:dyDescent="0.25">
      <c r="A119" s="177"/>
      <c r="B119" s="177"/>
      <c r="C119" s="183" t="s">
        <v>440</v>
      </c>
      <c r="D119" s="507">
        <v>0</v>
      </c>
      <c r="E119" s="672" t="e">
        <f>D119/'Unit Mix (J)'!$O$52</f>
        <v>#DIV/0!</v>
      </c>
      <c r="F119" s="184" t="e">
        <f>D119/'Unit Mix (J)'!$G$40</f>
        <v>#DIV/0!</v>
      </c>
      <c r="G119" s="672" t="e">
        <f>D119/SUM('Unit Mix (J)'!$O$45,'Unit Mix (J)'!$O$46)</f>
        <v>#DIV/0!</v>
      </c>
      <c r="H119" s="181"/>
      <c r="I119" s="181"/>
      <c r="J119" s="181"/>
      <c r="K119" s="181"/>
      <c r="L119" s="181"/>
      <c r="M119" s="181"/>
      <c r="N119" s="181"/>
      <c r="O119" s="181"/>
      <c r="P119" s="181"/>
      <c r="Q119" s="621"/>
      <c r="R119" s="621"/>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row>
    <row r="120" spans="1:85" s="178" customFormat="1" ht="26.25" x14ac:dyDescent="0.25">
      <c r="A120" s="177"/>
      <c r="B120" s="490"/>
      <c r="C120" s="183" t="s">
        <v>623</v>
      </c>
      <c r="D120" s="507">
        <v>0</v>
      </c>
      <c r="E120" s="672" t="e">
        <f>D120/'Unit Mix (J)'!$O$52</f>
        <v>#DIV/0!</v>
      </c>
      <c r="F120" s="184" t="e">
        <f>D120/'Unit Mix (J)'!$G$40</f>
        <v>#DIV/0!</v>
      </c>
      <c r="G120" s="672" t="e">
        <f>D120/SUM('Unit Mix (J)'!$O$45,'Unit Mix (J)'!$O$46)</f>
        <v>#DIV/0!</v>
      </c>
      <c r="H120" s="181"/>
      <c r="I120" s="181"/>
      <c r="J120" s="181"/>
      <c r="K120" s="181"/>
      <c r="L120" s="181"/>
      <c r="M120" s="181"/>
      <c r="N120" s="181"/>
      <c r="O120" s="181"/>
      <c r="P120" s="181"/>
      <c r="Q120" s="621"/>
      <c r="R120" s="621"/>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7"/>
      <c r="CB120" s="177"/>
      <c r="CC120" s="177"/>
      <c r="CD120" s="177"/>
      <c r="CE120" s="177"/>
      <c r="CF120" s="177"/>
    </row>
    <row r="121" spans="1:85" s="178" customFormat="1" ht="26.25" x14ac:dyDescent="0.25">
      <c r="A121" s="177"/>
      <c r="B121" s="177"/>
      <c r="C121" s="183" t="s">
        <v>441</v>
      </c>
      <c r="D121" s="507">
        <v>0</v>
      </c>
      <c r="E121" s="672" t="e">
        <f>D121/'Unit Mix (J)'!$O$52</f>
        <v>#DIV/0!</v>
      </c>
      <c r="F121" s="184" t="e">
        <f>D121/'Unit Mix (J)'!$G$40</f>
        <v>#DIV/0!</v>
      </c>
      <c r="G121" s="672" t="e">
        <f>D121/SUM('Unit Mix (J)'!$O$45,'Unit Mix (J)'!$O$46)</f>
        <v>#DIV/0!</v>
      </c>
      <c r="H121" s="181"/>
      <c r="I121" s="181"/>
      <c r="J121" s="181"/>
      <c r="K121" s="181"/>
      <c r="L121" s="181"/>
      <c r="M121" s="181"/>
      <c r="N121" s="181"/>
      <c r="O121" s="181"/>
      <c r="P121" s="181"/>
      <c r="Q121" s="621"/>
      <c r="R121" s="621"/>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7"/>
      <c r="CB121" s="177"/>
      <c r="CC121" s="177"/>
      <c r="CD121" s="177"/>
      <c r="CE121" s="177"/>
      <c r="CF121" s="177"/>
    </row>
    <row r="122" spans="1:85" s="178" customFormat="1" ht="39" x14ac:dyDescent="0.25">
      <c r="A122" s="177"/>
      <c r="B122" s="177"/>
      <c r="C122" s="183" t="s">
        <v>442</v>
      </c>
      <c r="D122" s="507">
        <v>0</v>
      </c>
      <c r="E122" s="672" t="e">
        <f>D122/'Unit Mix (J)'!$O$52</f>
        <v>#DIV/0!</v>
      </c>
      <c r="F122" s="184" t="e">
        <f>D122/'Unit Mix (J)'!$G$40</f>
        <v>#DIV/0!</v>
      </c>
      <c r="G122" s="672" t="e">
        <f>D122/SUM('Unit Mix (J)'!$O$45,'Unit Mix (J)'!$O$46)</f>
        <v>#DIV/0!</v>
      </c>
      <c r="H122" s="181"/>
      <c r="I122" s="181"/>
      <c r="J122" s="181"/>
      <c r="K122" s="181"/>
      <c r="L122" s="181"/>
      <c r="M122" s="181"/>
      <c r="N122" s="181"/>
      <c r="O122" s="181"/>
      <c r="P122" s="181"/>
      <c r="Q122" s="621"/>
      <c r="R122" s="621"/>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row>
    <row r="123" spans="1:85" s="178" customFormat="1" x14ac:dyDescent="0.25">
      <c r="A123" s="177"/>
      <c r="B123" s="177"/>
      <c r="C123" s="509" t="s">
        <v>443</v>
      </c>
      <c r="D123" s="507">
        <v>0</v>
      </c>
      <c r="E123" s="672" t="e">
        <f>D123/'Unit Mix (J)'!$O$52</f>
        <v>#DIV/0!</v>
      </c>
      <c r="F123" s="184" t="e">
        <f>D123/'Unit Mix (J)'!$G$40</f>
        <v>#DIV/0!</v>
      </c>
      <c r="G123" s="672" t="e">
        <f>D123/SUM('Unit Mix (J)'!$O$45,'Unit Mix (J)'!$O$46)</f>
        <v>#DIV/0!</v>
      </c>
      <c r="H123" s="181"/>
      <c r="I123" s="181"/>
      <c r="J123" s="181"/>
      <c r="K123" s="181"/>
      <c r="L123" s="181"/>
      <c r="M123" s="181"/>
      <c r="N123" s="181"/>
      <c r="O123" s="181"/>
      <c r="P123" s="181"/>
      <c r="Q123" s="621"/>
      <c r="R123" s="621"/>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7"/>
      <c r="BX123" s="177"/>
      <c r="BY123" s="177"/>
      <c r="BZ123" s="177"/>
      <c r="CA123" s="177"/>
      <c r="CB123" s="177"/>
      <c r="CC123" s="177"/>
      <c r="CD123" s="177"/>
      <c r="CE123" s="177"/>
      <c r="CF123" s="177"/>
    </row>
    <row r="124" spans="1:85" s="180" customFormat="1" ht="12.75" x14ac:dyDescent="0.2">
      <c r="A124" s="179"/>
      <c r="B124" s="179"/>
      <c r="C124" s="186" t="s">
        <v>349</v>
      </c>
      <c r="D124" s="187">
        <f>SUM(D117:D123)</f>
        <v>0</v>
      </c>
      <c r="E124" s="191" t="e">
        <f>SUM(E117:E123)</f>
        <v>#DIV/0!</v>
      </c>
      <c r="F124" s="191" t="e">
        <f>SUM(F117:F123)</f>
        <v>#DIV/0!</v>
      </c>
      <c r="G124" s="191" t="e">
        <f>SUM(G117:G123)</f>
        <v>#DIV/0!</v>
      </c>
      <c r="H124" s="405"/>
      <c r="I124" s="405"/>
      <c r="J124" s="405"/>
      <c r="K124" s="405"/>
      <c r="L124" s="405"/>
      <c r="M124" s="405"/>
      <c r="N124" s="405"/>
      <c r="O124" s="405"/>
      <c r="P124" s="405"/>
      <c r="Q124" s="620"/>
      <c r="R124" s="620"/>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row>
    <row r="125" spans="1:85" s="178" customFormat="1" ht="12.75" x14ac:dyDescent="0.2">
      <c r="A125" s="177"/>
      <c r="B125" s="177"/>
      <c r="C125" s="177"/>
      <c r="D125" s="209"/>
      <c r="E125" s="203"/>
      <c r="F125" s="203"/>
      <c r="G125" s="203"/>
      <c r="H125" s="203"/>
      <c r="I125" s="203"/>
      <c r="J125" s="203"/>
      <c r="K125" s="203"/>
      <c r="L125" s="203"/>
      <c r="M125" s="203"/>
      <c r="N125" s="203"/>
      <c r="O125" s="203"/>
      <c r="P125" s="203"/>
      <c r="Q125" s="620"/>
      <c r="R125" s="620"/>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row>
    <row r="126" spans="1:85" s="409" customFormat="1" ht="20.100000000000001" customHeight="1" x14ac:dyDescent="0.2">
      <c r="A126" s="751" t="s">
        <v>366</v>
      </c>
      <c r="B126" s="751"/>
      <c r="C126" s="751"/>
      <c r="D126" s="751"/>
      <c r="E126" s="751"/>
      <c r="F126" s="751"/>
      <c r="G126" s="751"/>
      <c r="H126" s="519"/>
      <c r="I126" s="520"/>
      <c r="J126" s="519"/>
      <c r="K126" s="519"/>
      <c r="L126" s="403"/>
      <c r="M126" s="403"/>
      <c r="N126" s="403"/>
      <c r="O126" s="403"/>
      <c r="P126" s="403"/>
      <c r="Q126" s="620"/>
      <c r="R126" s="620"/>
      <c r="S126" s="615"/>
      <c r="T126" s="615"/>
    </row>
    <row r="127" spans="1:85" s="192" customFormat="1" x14ac:dyDescent="0.25">
      <c r="A127" s="181"/>
      <c r="B127" s="181"/>
      <c r="C127" s="154" t="s">
        <v>447</v>
      </c>
      <c r="D127" s="507">
        <v>0</v>
      </c>
      <c r="E127" s="672" t="e">
        <f>D127/'Unit Mix (J)'!$O$52</f>
        <v>#DIV/0!</v>
      </c>
      <c r="F127" s="182" t="e">
        <f>D127/'Unit Mix (J)'!$G$40</f>
        <v>#DIV/0!</v>
      </c>
      <c r="G127" s="672" t="e">
        <f>D127/SUM('Unit Mix (J)'!$O$45,'Unit Mix (J)'!$O$46)</f>
        <v>#DIV/0!</v>
      </c>
      <c r="H127" s="490"/>
      <c r="I127" s="490"/>
      <c r="J127" s="490"/>
      <c r="K127" s="490"/>
      <c r="L127" s="181"/>
      <c r="M127" s="181"/>
      <c r="N127" s="181"/>
      <c r="O127" s="181"/>
      <c r="P127" s="181"/>
      <c r="Q127" s="621"/>
      <c r="R127" s="62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1"/>
      <c r="CE127" s="181"/>
      <c r="CF127" s="181"/>
    </row>
    <row r="128" spans="1:85" s="192" customFormat="1" ht="12.75" x14ac:dyDescent="0.2">
      <c r="A128" s="181"/>
      <c r="B128" s="181"/>
      <c r="C128" s="183" t="s">
        <v>448</v>
      </c>
      <c r="D128" s="507">
        <v>0</v>
      </c>
      <c r="E128" s="672" t="e">
        <f>D128/'Unit Mix (J)'!$O$52</f>
        <v>#DIV/0!</v>
      </c>
      <c r="F128" s="184" t="e">
        <f>D128/'Unit Mix (J)'!$G$40</f>
        <v>#DIV/0!</v>
      </c>
      <c r="G128" s="672" t="e">
        <f>D128/SUM('Unit Mix (J)'!$O$45,'Unit Mix (J)'!$O$46)</f>
        <v>#DIV/0!</v>
      </c>
      <c r="H128" s="490"/>
      <c r="I128" s="490"/>
      <c r="J128" s="490"/>
      <c r="K128" s="490"/>
      <c r="L128" s="181"/>
      <c r="M128" s="181"/>
      <c r="N128" s="181"/>
      <c r="O128" s="181"/>
      <c r="P128" s="181"/>
      <c r="Q128" s="620"/>
      <c r="R128" s="622"/>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row>
    <row r="129" spans="1:85" s="192" customFormat="1" ht="12.75" x14ac:dyDescent="0.2">
      <c r="A129" s="181"/>
      <c r="B129" s="181"/>
      <c r="C129" s="183" t="s">
        <v>449</v>
      </c>
      <c r="D129" s="507">
        <v>0</v>
      </c>
      <c r="E129" s="672" t="e">
        <f>D129/'Unit Mix (J)'!$O$52</f>
        <v>#DIV/0!</v>
      </c>
      <c r="F129" s="184" t="e">
        <f>D129/'Unit Mix (J)'!$G$40</f>
        <v>#DIV/0!</v>
      </c>
      <c r="G129" s="672" t="e">
        <f>D129/SUM('Unit Mix (J)'!$O$45,'Unit Mix (J)'!$O$46)</f>
        <v>#DIV/0!</v>
      </c>
      <c r="H129" s="181"/>
      <c r="I129" s="181"/>
      <c r="J129" s="181"/>
      <c r="K129" s="181"/>
      <c r="L129" s="181"/>
      <c r="M129" s="181"/>
      <c r="N129" s="181"/>
      <c r="O129" s="181"/>
      <c r="P129" s="181"/>
      <c r="Q129" s="620"/>
      <c r="R129" s="622"/>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c r="CE129" s="181"/>
      <c r="CF129" s="181"/>
    </row>
    <row r="130" spans="1:85" s="192" customFormat="1" ht="12.75" x14ac:dyDescent="0.2">
      <c r="A130" s="181"/>
      <c r="B130" s="490"/>
      <c r="C130" s="183" t="s">
        <v>624</v>
      </c>
      <c r="D130" s="507">
        <v>0</v>
      </c>
      <c r="E130" s="672" t="e">
        <f>D130/'Unit Mix (J)'!$O$52</f>
        <v>#DIV/0!</v>
      </c>
      <c r="F130" s="184" t="e">
        <f>D130/'Unit Mix (J)'!$G$40</f>
        <v>#DIV/0!</v>
      </c>
      <c r="G130" s="672" t="e">
        <f>D130/SUM('Unit Mix (J)'!$O$45,'Unit Mix (J)'!$O$46)</f>
        <v>#DIV/0!</v>
      </c>
      <c r="H130" s="181"/>
      <c r="I130" s="181"/>
      <c r="J130" s="181"/>
      <c r="K130" s="181"/>
      <c r="L130" s="181"/>
      <c r="M130" s="181"/>
      <c r="N130" s="181"/>
      <c r="O130" s="181"/>
      <c r="P130" s="181"/>
      <c r="Q130" s="620"/>
      <c r="R130" s="622"/>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1"/>
      <c r="CE130" s="181"/>
      <c r="CF130" s="181"/>
    </row>
    <row r="131" spans="1:85" s="192" customFormat="1" x14ac:dyDescent="0.25">
      <c r="A131" s="181"/>
      <c r="B131" s="181"/>
      <c r="C131" s="509" t="s">
        <v>392</v>
      </c>
      <c r="D131" s="507">
        <v>0</v>
      </c>
      <c r="E131" s="672" t="e">
        <f>D131/'Unit Mix (J)'!$O$52</f>
        <v>#DIV/0!</v>
      </c>
      <c r="F131" s="184" t="e">
        <f>D131/'Unit Mix (J)'!$G$40</f>
        <v>#DIV/0!</v>
      </c>
      <c r="G131" s="672" t="e">
        <f>D131/SUM('Unit Mix (J)'!$O$45,'Unit Mix (J)'!$O$46)</f>
        <v>#DIV/0!</v>
      </c>
      <c r="H131" s="181"/>
      <c r="I131" s="181"/>
      <c r="J131" s="181"/>
      <c r="K131" s="181"/>
      <c r="L131" s="181"/>
      <c r="M131" s="181"/>
      <c r="N131" s="181"/>
      <c r="O131" s="181"/>
      <c r="P131" s="181"/>
      <c r="Q131" s="621"/>
      <c r="R131" s="62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1"/>
      <c r="CE131" s="181"/>
      <c r="CF131" s="181"/>
    </row>
    <row r="132" spans="1:85" s="192" customFormat="1" x14ac:dyDescent="0.25">
      <c r="A132" s="181"/>
      <c r="B132" s="181"/>
      <c r="C132" s="512" t="s">
        <v>392</v>
      </c>
      <c r="D132" s="507">
        <v>0</v>
      </c>
      <c r="E132" s="672" t="e">
        <f>D132/'Unit Mix (J)'!$O$52</f>
        <v>#DIV/0!</v>
      </c>
      <c r="F132" s="672" t="e">
        <f>D132/'Unit Mix (J)'!$G$40</f>
        <v>#DIV/0!</v>
      </c>
      <c r="G132" s="672" t="e">
        <f>D132/SUM('Unit Mix (J)'!$O$45,'Unit Mix (J)'!$O$46)</f>
        <v>#DIV/0!</v>
      </c>
      <c r="H132" s="181"/>
      <c r="I132" s="181"/>
      <c r="J132" s="181"/>
      <c r="K132" s="181"/>
      <c r="L132" s="181"/>
      <c r="M132" s="181"/>
      <c r="N132" s="181"/>
      <c r="O132" s="181"/>
      <c r="P132" s="181"/>
      <c r="Q132" s="621"/>
      <c r="R132" s="62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c r="CE132" s="181"/>
      <c r="CF132" s="181"/>
    </row>
    <row r="133" spans="1:85" s="193" customFormat="1" ht="12.75" x14ac:dyDescent="0.2">
      <c r="A133" s="185"/>
      <c r="B133" s="185"/>
      <c r="C133" s="186" t="s">
        <v>349</v>
      </c>
      <c r="D133" s="187">
        <f>SUM(D127:D132)</f>
        <v>0</v>
      </c>
      <c r="E133" s="191" t="e">
        <f>SUM(E127:E132)</f>
        <v>#DIV/0!</v>
      </c>
      <c r="F133" s="191" t="e">
        <f>SUM(F127:F132)</f>
        <v>#DIV/0!</v>
      </c>
      <c r="G133" s="191" t="e">
        <f>SUM(G127:G132)</f>
        <v>#DIV/0!</v>
      </c>
      <c r="H133" s="405"/>
      <c r="I133" s="405"/>
      <c r="J133" s="405"/>
      <c r="K133" s="405"/>
      <c r="L133" s="405"/>
      <c r="M133" s="405"/>
      <c r="N133" s="405"/>
      <c r="O133" s="405"/>
      <c r="P133" s="405"/>
      <c r="Q133" s="620"/>
      <c r="R133" s="623"/>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row>
    <row r="134" spans="1:85" s="192" customFormat="1" ht="12.75" x14ac:dyDescent="0.2">
      <c r="A134" s="181"/>
      <c r="B134" s="181"/>
      <c r="C134" s="181"/>
      <c r="D134" s="210"/>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c r="CE134" s="181"/>
      <c r="CF134" s="181"/>
      <c r="CG134" s="181"/>
    </row>
    <row r="135" spans="1:85" x14ac:dyDescent="0.25">
      <c r="B135" s="116"/>
      <c r="C135" s="116"/>
      <c r="D135" s="197"/>
      <c r="E135" s="116"/>
      <c r="F135" s="116"/>
      <c r="G135" s="116"/>
    </row>
    <row r="136" spans="1:85" ht="35.1" customHeight="1" thickBot="1" x14ac:dyDescent="0.3">
      <c r="A136" s="749" t="s">
        <v>769</v>
      </c>
      <c r="B136" s="749"/>
      <c r="C136" s="479">
        <f>SUM(D7,D12,D29,D46,D67,D85,D105,D114,D124,D133)</f>
        <v>0</v>
      </c>
      <c r="D136" s="197"/>
      <c r="E136" s="153" t="s">
        <v>354</v>
      </c>
      <c r="F136" s="119"/>
      <c r="G136" s="479">
        <f>SUM(D29,D12)</f>
        <v>0</v>
      </c>
      <c r="H136" s="399"/>
      <c r="I136" s="399"/>
      <c r="J136" s="399"/>
      <c r="K136" s="399"/>
      <c r="L136" s="399"/>
      <c r="M136" s="399"/>
      <c r="N136" s="399"/>
      <c r="O136" s="399"/>
      <c r="P136" s="399"/>
      <c r="Q136" s="399"/>
      <c r="CG136" s="115"/>
    </row>
    <row r="137" spans="1:85" ht="35.1" customHeight="1" thickTop="1" thickBot="1" x14ac:dyDescent="0.3">
      <c r="A137" s="749" t="s">
        <v>350</v>
      </c>
      <c r="B137" s="749"/>
      <c r="C137" s="479" t="e">
        <f>E7+E12+E29+E46+E67+E85+E105+E114+E124+E133</f>
        <v>#DIV/0!</v>
      </c>
      <c r="D137" s="197"/>
      <c r="E137" s="153" t="s">
        <v>355</v>
      </c>
      <c r="F137" s="120"/>
      <c r="G137" s="479" t="e">
        <f>SUM(E12,E29)</f>
        <v>#DIV/0!</v>
      </c>
      <c r="H137" s="400"/>
      <c r="I137" s="400"/>
      <c r="J137" s="400"/>
      <c r="K137" s="400"/>
      <c r="L137" s="400"/>
      <c r="M137" s="400"/>
      <c r="N137" s="400"/>
      <c r="O137" s="400"/>
      <c r="P137" s="400"/>
      <c r="Q137" s="400"/>
      <c r="CG137" s="115"/>
    </row>
    <row r="138" spans="1:85" ht="35.1" customHeight="1" thickTop="1" thickBot="1" x14ac:dyDescent="0.3">
      <c r="A138" s="749" t="s">
        <v>351</v>
      </c>
      <c r="B138" s="749"/>
      <c r="C138" s="479" t="e">
        <f>SUM(F133,F124,F114,F105,F85,F67,F46,F29,F12,F7)</f>
        <v>#DIV/0!</v>
      </c>
      <c r="D138" s="197"/>
      <c r="E138" s="153" t="s">
        <v>357</v>
      </c>
      <c r="F138" s="119"/>
      <c r="G138" s="479" t="e">
        <f>SUM(F12,F29)</f>
        <v>#DIV/0!</v>
      </c>
      <c r="H138" s="400"/>
      <c r="I138" s="400"/>
      <c r="J138" s="400"/>
      <c r="K138" s="400"/>
      <c r="L138" s="400"/>
      <c r="M138" s="400"/>
      <c r="N138" s="400"/>
      <c r="O138" s="400"/>
      <c r="P138" s="400"/>
      <c r="Q138" s="400"/>
      <c r="CG138" s="115"/>
    </row>
    <row r="139" spans="1:85" ht="35.1" customHeight="1" thickTop="1" thickBot="1" x14ac:dyDescent="0.3">
      <c r="A139" s="749" t="s">
        <v>352</v>
      </c>
      <c r="B139" s="749"/>
      <c r="C139" s="479" t="e">
        <f>SUM(G133,G124,G114,G105,G85,G67,G46,G29,G12,G7)</f>
        <v>#DIV/0!</v>
      </c>
      <c r="D139" s="197"/>
      <c r="E139" s="153" t="s">
        <v>356</v>
      </c>
      <c r="F139" s="152"/>
      <c r="G139" s="479" t="e">
        <f>SUM(G12,G29)</f>
        <v>#DIV/0!</v>
      </c>
      <c r="H139" s="401"/>
      <c r="I139" s="401"/>
      <c r="J139" s="401"/>
      <c r="K139" s="401"/>
      <c r="L139" s="401"/>
      <c r="M139" s="401"/>
      <c r="N139" s="401"/>
      <c r="O139" s="401"/>
      <c r="P139" s="401"/>
      <c r="Q139" s="401"/>
      <c r="CG139" s="115"/>
    </row>
    <row r="140" spans="1:85" ht="15.75" thickTop="1" x14ac:dyDescent="0.25">
      <c r="B140" s="116"/>
      <c r="C140" s="116"/>
      <c r="D140" s="197"/>
      <c r="E140" s="116"/>
      <c r="F140" s="116"/>
      <c r="G140" s="116"/>
    </row>
    <row r="141" spans="1:85" x14ac:dyDescent="0.25">
      <c r="B141" s="116"/>
      <c r="C141" s="116"/>
      <c r="D141" s="197"/>
      <c r="E141" s="116"/>
      <c r="F141" s="116"/>
      <c r="G141" s="116"/>
    </row>
    <row r="142" spans="1:85" x14ac:dyDescent="0.25">
      <c r="B142" s="116"/>
      <c r="C142" s="116"/>
      <c r="D142" s="197"/>
      <c r="E142" s="116"/>
      <c r="F142" s="116"/>
      <c r="G142" s="116"/>
    </row>
    <row r="143" spans="1:85" x14ac:dyDescent="0.25">
      <c r="B143" s="116"/>
      <c r="C143" s="116"/>
      <c r="D143" s="110"/>
      <c r="E143" s="116"/>
      <c r="F143" s="116"/>
      <c r="G143" s="116"/>
    </row>
    <row r="144" spans="1:85" x14ac:dyDescent="0.25">
      <c r="B144" s="116"/>
      <c r="C144" s="116"/>
      <c r="D144" s="197"/>
      <c r="E144" s="116"/>
      <c r="F144" s="116"/>
      <c r="G144" s="116"/>
    </row>
    <row r="145" spans="2:7" x14ac:dyDescent="0.25">
      <c r="B145" s="116"/>
      <c r="C145" s="116"/>
      <c r="D145" s="197"/>
      <c r="E145" s="116"/>
      <c r="F145" s="116"/>
      <c r="G145" s="116"/>
    </row>
    <row r="146" spans="2:7" x14ac:dyDescent="0.25">
      <c r="B146" s="116"/>
      <c r="C146" s="116"/>
      <c r="D146" s="197"/>
      <c r="E146" s="116"/>
      <c r="F146" s="116"/>
      <c r="G146" s="116"/>
    </row>
    <row r="147" spans="2:7" x14ac:dyDescent="0.25">
      <c r="B147" s="116"/>
      <c r="C147" s="116"/>
      <c r="D147" s="197"/>
      <c r="E147" s="116"/>
      <c r="F147" s="116"/>
      <c r="G147" s="116"/>
    </row>
    <row r="148" spans="2:7" x14ac:dyDescent="0.25">
      <c r="B148" s="116"/>
      <c r="C148" s="116"/>
      <c r="D148" s="197"/>
      <c r="E148" s="116"/>
      <c r="F148" s="116"/>
      <c r="G148" s="116"/>
    </row>
    <row r="149" spans="2:7" x14ac:dyDescent="0.25">
      <c r="B149" s="116"/>
      <c r="C149" s="116"/>
      <c r="D149" s="197"/>
      <c r="E149" s="116"/>
      <c r="F149" s="116"/>
      <c r="G149" s="116"/>
    </row>
    <row r="150" spans="2:7" x14ac:dyDescent="0.25">
      <c r="B150" s="116"/>
      <c r="C150" s="116"/>
      <c r="D150" s="197"/>
      <c r="E150" s="116"/>
      <c r="F150" s="116"/>
      <c r="G150" s="116"/>
    </row>
    <row r="151" spans="2:7" x14ac:dyDescent="0.25">
      <c r="B151" s="116"/>
      <c r="C151" s="116"/>
      <c r="D151" s="197"/>
      <c r="E151" s="116"/>
      <c r="F151" s="116"/>
      <c r="G151" s="116"/>
    </row>
    <row r="152" spans="2:7" x14ac:dyDescent="0.25">
      <c r="B152" s="116"/>
      <c r="C152" s="116"/>
      <c r="D152" s="197"/>
      <c r="E152" s="116"/>
      <c r="F152" s="116"/>
      <c r="G152" s="116"/>
    </row>
    <row r="153" spans="2:7" x14ac:dyDescent="0.25">
      <c r="B153" s="116"/>
      <c r="C153" s="116"/>
      <c r="D153" s="197"/>
      <c r="E153" s="116"/>
      <c r="F153" s="116"/>
      <c r="G153" s="116"/>
    </row>
    <row r="154" spans="2:7" x14ac:dyDescent="0.25">
      <c r="B154" s="116"/>
      <c r="C154" s="116"/>
      <c r="D154" s="197"/>
      <c r="E154" s="116"/>
      <c r="F154" s="116"/>
      <c r="G154" s="116"/>
    </row>
    <row r="155" spans="2:7" x14ac:dyDescent="0.25">
      <c r="B155" s="116"/>
      <c r="C155" s="116"/>
      <c r="D155" s="197"/>
      <c r="E155" s="116"/>
      <c r="F155" s="116"/>
      <c r="G155" s="116"/>
    </row>
    <row r="156" spans="2:7" x14ac:dyDescent="0.25">
      <c r="B156" s="116"/>
      <c r="C156" s="116"/>
      <c r="D156" s="197"/>
      <c r="E156" s="116"/>
      <c r="F156" s="116"/>
      <c r="G156" s="116"/>
    </row>
    <row r="157" spans="2:7" x14ac:dyDescent="0.25">
      <c r="B157" s="116"/>
      <c r="C157" s="116"/>
      <c r="D157" s="197"/>
      <c r="E157" s="116"/>
      <c r="F157" s="116"/>
      <c r="G157" s="116"/>
    </row>
    <row r="158" spans="2:7" x14ac:dyDescent="0.25">
      <c r="B158" s="116"/>
      <c r="C158" s="116"/>
      <c r="D158" s="197"/>
      <c r="E158" s="116"/>
      <c r="F158" s="116"/>
      <c r="G158" s="116"/>
    </row>
    <row r="159" spans="2:7" x14ac:dyDescent="0.25">
      <c r="B159" s="116"/>
      <c r="C159" s="116"/>
      <c r="D159" s="197"/>
      <c r="E159" s="116"/>
      <c r="F159" s="116"/>
      <c r="G159" s="116"/>
    </row>
    <row r="160" spans="2:7" x14ac:dyDescent="0.25">
      <c r="B160" s="116"/>
      <c r="C160" s="116"/>
      <c r="D160" s="197"/>
      <c r="E160" s="116"/>
      <c r="F160" s="116"/>
      <c r="G160" s="116"/>
    </row>
    <row r="161" spans="2:7" x14ac:dyDescent="0.25">
      <c r="B161" s="116"/>
      <c r="C161" s="116"/>
      <c r="D161" s="197"/>
      <c r="E161" s="116"/>
      <c r="F161" s="116"/>
      <c r="G161" s="116"/>
    </row>
    <row r="162" spans="2:7" x14ac:dyDescent="0.25">
      <c r="B162" s="116"/>
      <c r="C162" s="116"/>
      <c r="D162" s="197"/>
      <c r="E162" s="116"/>
      <c r="F162" s="116"/>
      <c r="G162" s="116"/>
    </row>
    <row r="163" spans="2:7" x14ac:dyDescent="0.25">
      <c r="B163" s="116"/>
      <c r="C163" s="116"/>
      <c r="D163" s="197"/>
      <c r="E163" s="116"/>
      <c r="F163" s="116"/>
      <c r="G163" s="116"/>
    </row>
    <row r="164" spans="2:7" x14ac:dyDescent="0.25">
      <c r="B164" s="116"/>
      <c r="C164" s="116"/>
      <c r="D164" s="197"/>
      <c r="E164" s="116"/>
      <c r="F164" s="116"/>
      <c r="G164" s="116"/>
    </row>
    <row r="165" spans="2:7" x14ac:dyDescent="0.25">
      <c r="B165" s="116"/>
      <c r="C165" s="116"/>
      <c r="D165" s="197"/>
      <c r="E165" s="116"/>
      <c r="F165" s="116"/>
      <c r="G165" s="116"/>
    </row>
    <row r="166" spans="2:7" x14ac:dyDescent="0.25">
      <c r="B166" s="116"/>
      <c r="C166" s="116"/>
      <c r="D166" s="197"/>
      <c r="E166" s="116"/>
      <c r="F166" s="116"/>
      <c r="G166" s="116"/>
    </row>
    <row r="167" spans="2:7" x14ac:dyDescent="0.25">
      <c r="B167" s="116"/>
      <c r="C167" s="116"/>
      <c r="D167" s="197"/>
      <c r="E167" s="116"/>
      <c r="F167" s="116"/>
      <c r="G167" s="116"/>
    </row>
  </sheetData>
  <sheetProtection algorithmName="SHA-512" hashValue="3mrbavIwgZSldY9R3p1cxQLrIv/jiX5tLr5+GygM/ov0GdupYeu5xX3RWtau1KEpKMWAXsbEyHB0AmlzLRliGQ==" saltValue="WcYx0TPtCisbzaFYW9YQCA==" spinCount="100000" sheet="1" objects="1" scenarios="1"/>
  <mergeCells count="15">
    <mergeCell ref="A136:B136"/>
    <mergeCell ref="A137:B137"/>
    <mergeCell ref="A138:B138"/>
    <mergeCell ref="A139:B139"/>
    <mergeCell ref="A1:G1"/>
    <mergeCell ref="A48:G48"/>
    <mergeCell ref="A31:G31"/>
    <mergeCell ref="A14:G14"/>
    <mergeCell ref="A3:G3"/>
    <mergeCell ref="A9:G9"/>
    <mergeCell ref="A126:G126"/>
    <mergeCell ref="A116:G116"/>
    <mergeCell ref="A107:G107"/>
    <mergeCell ref="A87:G87"/>
    <mergeCell ref="A69:G69"/>
  </mergeCells>
  <pageMargins left="0.7" right="0.7" top="0.75" bottom="0.75" header="0.3" footer="0.3"/>
  <pageSetup scale="43" fitToHeight="4"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245966"/>
  </sheetPr>
  <dimension ref="C2:GR65"/>
  <sheetViews>
    <sheetView topLeftCell="AC1" workbookViewId="0">
      <selection activeCell="GG2" sqref="GG2:GG12"/>
    </sheetView>
  </sheetViews>
  <sheetFormatPr defaultRowHeight="15" x14ac:dyDescent="0.25"/>
  <cols>
    <col min="7" max="7" width="15.7109375" bestFit="1" customWidth="1"/>
    <col min="13" max="13" width="22.140625" bestFit="1" customWidth="1"/>
    <col min="191" max="191" width="19" bestFit="1" customWidth="1"/>
  </cols>
  <sheetData>
    <row r="2" spans="3:200" x14ac:dyDescent="0.25">
      <c r="C2" s="398" t="s">
        <v>505</v>
      </c>
      <c r="D2">
        <v>1</v>
      </c>
      <c r="E2" s="3" t="s">
        <v>799</v>
      </c>
      <c r="F2">
        <v>261</v>
      </c>
      <c r="G2" s="398" t="s">
        <v>499</v>
      </c>
      <c r="H2">
        <v>3</v>
      </c>
      <c r="I2" s="398" t="s">
        <v>558</v>
      </c>
      <c r="J2">
        <v>5</v>
      </c>
      <c r="K2" s="398" t="s">
        <v>573</v>
      </c>
      <c r="L2">
        <v>5</v>
      </c>
      <c r="M2" s="398" t="s">
        <v>583</v>
      </c>
      <c r="N2">
        <v>6</v>
      </c>
      <c r="O2" s="398" t="s">
        <v>579</v>
      </c>
      <c r="P2">
        <v>5</v>
      </c>
      <c r="Q2" s="398" t="s">
        <v>572</v>
      </c>
      <c r="R2">
        <v>41</v>
      </c>
      <c r="S2" s="398" t="s">
        <v>505</v>
      </c>
      <c r="T2">
        <v>1</v>
      </c>
      <c r="U2" s="398" t="s">
        <v>572</v>
      </c>
      <c r="V2">
        <v>41</v>
      </c>
      <c r="W2" s="3" t="s">
        <v>799</v>
      </c>
      <c r="X2">
        <v>261</v>
      </c>
      <c r="Y2" s="398" t="s">
        <v>499</v>
      </c>
      <c r="Z2">
        <v>3</v>
      </c>
      <c r="AA2" s="398" t="s">
        <v>558</v>
      </c>
      <c r="AB2">
        <v>5</v>
      </c>
      <c r="AC2" s="398" t="s">
        <v>573</v>
      </c>
      <c r="AD2">
        <v>5</v>
      </c>
      <c r="AE2" s="398" t="s">
        <v>583</v>
      </c>
      <c r="AF2">
        <v>6</v>
      </c>
      <c r="AG2" s="398" t="s">
        <v>579</v>
      </c>
      <c r="AH2">
        <v>5</v>
      </c>
      <c r="AI2" s="398" t="s">
        <v>505</v>
      </c>
      <c r="AJ2">
        <v>1</v>
      </c>
      <c r="AK2" s="398" t="s">
        <v>572</v>
      </c>
      <c r="AL2">
        <v>41</v>
      </c>
      <c r="AM2" s="3" t="s">
        <v>799</v>
      </c>
      <c r="AN2">
        <v>261</v>
      </c>
      <c r="AO2" s="398" t="s">
        <v>499</v>
      </c>
      <c r="AP2">
        <v>3</v>
      </c>
      <c r="AQ2" s="398" t="s">
        <v>558</v>
      </c>
      <c r="AR2">
        <v>5</v>
      </c>
      <c r="AS2" s="398" t="s">
        <v>573</v>
      </c>
      <c r="AT2">
        <v>5</v>
      </c>
      <c r="AU2" s="398" t="s">
        <v>583</v>
      </c>
      <c r="AV2">
        <v>6</v>
      </c>
      <c r="AW2" s="398" t="s">
        <v>579</v>
      </c>
      <c r="AX2">
        <v>5</v>
      </c>
      <c r="AY2" s="398" t="s">
        <v>657</v>
      </c>
      <c r="AZ2">
        <v>39</v>
      </c>
      <c r="BA2" s="398" t="s">
        <v>659</v>
      </c>
      <c r="BB2">
        <v>15</v>
      </c>
      <c r="BC2" s="398" t="s">
        <v>505</v>
      </c>
      <c r="BD2">
        <v>1</v>
      </c>
      <c r="BE2" s="398" t="s">
        <v>659</v>
      </c>
      <c r="BF2">
        <v>15</v>
      </c>
      <c r="BG2" s="3" t="s">
        <v>799</v>
      </c>
      <c r="BH2">
        <v>261</v>
      </c>
      <c r="BI2" s="398" t="s">
        <v>505</v>
      </c>
      <c r="BJ2">
        <v>1</v>
      </c>
      <c r="BK2" s="398" t="s">
        <v>659</v>
      </c>
      <c r="BL2">
        <v>15</v>
      </c>
      <c r="BM2" s="3" t="s">
        <v>799</v>
      </c>
      <c r="BN2">
        <v>261</v>
      </c>
      <c r="BO2" s="398" t="s">
        <v>505</v>
      </c>
      <c r="BP2">
        <v>1</v>
      </c>
      <c r="BQ2" s="398" t="s">
        <v>659</v>
      </c>
      <c r="BR2">
        <v>15</v>
      </c>
      <c r="BS2" s="3" t="s">
        <v>799</v>
      </c>
      <c r="BT2">
        <v>261</v>
      </c>
      <c r="BU2" s="398" t="s">
        <v>505</v>
      </c>
      <c r="BV2">
        <v>1</v>
      </c>
      <c r="BW2" s="398" t="s">
        <v>659</v>
      </c>
      <c r="BX2">
        <v>15</v>
      </c>
      <c r="BY2" s="3" t="s">
        <v>799</v>
      </c>
      <c r="BZ2">
        <v>261</v>
      </c>
      <c r="CA2" s="398" t="s">
        <v>679</v>
      </c>
      <c r="CB2">
        <v>12</v>
      </c>
      <c r="CC2" s="398" t="s">
        <v>744</v>
      </c>
      <c r="CD2">
        <v>9</v>
      </c>
      <c r="CE2" s="398" t="s">
        <v>679</v>
      </c>
      <c r="CF2">
        <v>12</v>
      </c>
      <c r="CG2" s="398" t="s">
        <v>744</v>
      </c>
      <c r="CH2">
        <v>9</v>
      </c>
      <c r="CI2" s="398" t="s">
        <v>572</v>
      </c>
      <c r="CJ2">
        <v>41</v>
      </c>
      <c r="CK2" s="398" t="s">
        <v>505</v>
      </c>
      <c r="CL2">
        <v>1</v>
      </c>
      <c r="CM2" s="398" t="s">
        <v>659</v>
      </c>
      <c r="CN2">
        <v>15</v>
      </c>
      <c r="CO2" s="3" t="s">
        <v>799</v>
      </c>
      <c r="CP2">
        <v>261</v>
      </c>
      <c r="CQ2" s="398" t="s">
        <v>499</v>
      </c>
      <c r="CR2">
        <v>3</v>
      </c>
      <c r="CS2" s="398" t="s">
        <v>679</v>
      </c>
      <c r="CT2">
        <v>12</v>
      </c>
      <c r="CU2" s="398" t="s">
        <v>744</v>
      </c>
      <c r="CV2">
        <v>9</v>
      </c>
      <c r="CW2" s="398" t="s">
        <v>572</v>
      </c>
      <c r="CX2">
        <v>41</v>
      </c>
      <c r="CY2" s="398" t="s">
        <v>505</v>
      </c>
      <c r="CZ2">
        <v>1</v>
      </c>
      <c r="DA2" s="398" t="s">
        <v>659</v>
      </c>
      <c r="DB2">
        <v>15</v>
      </c>
      <c r="DC2" s="3" t="s">
        <v>799</v>
      </c>
      <c r="DD2">
        <v>261</v>
      </c>
      <c r="DE2" s="398" t="s">
        <v>499</v>
      </c>
      <c r="DF2">
        <v>3</v>
      </c>
      <c r="DG2" s="398" t="s">
        <v>679</v>
      </c>
      <c r="DH2">
        <v>12</v>
      </c>
      <c r="DI2" s="398" t="s">
        <v>744</v>
      </c>
      <c r="DJ2">
        <v>9</v>
      </c>
      <c r="DK2" s="398" t="s">
        <v>572</v>
      </c>
      <c r="DL2">
        <v>41</v>
      </c>
      <c r="DM2" s="398" t="s">
        <v>505</v>
      </c>
      <c r="DN2">
        <v>1</v>
      </c>
      <c r="DO2" s="398" t="s">
        <v>659</v>
      </c>
      <c r="DP2">
        <v>15</v>
      </c>
      <c r="DQ2" s="3" t="s">
        <v>799</v>
      </c>
      <c r="DR2">
        <v>261</v>
      </c>
      <c r="DS2" s="398" t="s">
        <v>499</v>
      </c>
      <c r="DT2">
        <v>3</v>
      </c>
      <c r="DU2" s="398" t="s">
        <v>679</v>
      </c>
      <c r="DV2">
        <v>12</v>
      </c>
      <c r="DW2" s="398" t="s">
        <v>744</v>
      </c>
      <c r="DX2">
        <v>9</v>
      </c>
      <c r="DY2" s="398" t="s">
        <v>768</v>
      </c>
      <c r="DZ2">
        <v>41</v>
      </c>
      <c r="EA2" s="398" t="s">
        <v>505</v>
      </c>
      <c r="EB2">
        <v>1</v>
      </c>
      <c r="EC2" s="398" t="s">
        <v>659</v>
      </c>
      <c r="ED2">
        <v>15</v>
      </c>
      <c r="EE2" s="3" t="s">
        <v>799</v>
      </c>
      <c r="EF2">
        <v>261</v>
      </c>
      <c r="EG2" s="398" t="s">
        <v>499</v>
      </c>
      <c r="EH2">
        <v>3</v>
      </c>
      <c r="EI2" s="398" t="s">
        <v>679</v>
      </c>
      <c r="EJ2">
        <v>12</v>
      </c>
      <c r="EK2" s="398" t="s">
        <v>744</v>
      </c>
      <c r="EL2">
        <v>9</v>
      </c>
      <c r="EM2" s="398" t="s">
        <v>768</v>
      </c>
      <c r="EN2">
        <v>41</v>
      </c>
      <c r="EO2" s="398" t="s">
        <v>505</v>
      </c>
      <c r="EP2">
        <v>1</v>
      </c>
      <c r="EQ2" s="398" t="s">
        <v>659</v>
      </c>
      <c r="ER2">
        <v>15</v>
      </c>
      <c r="ES2" s="3" t="s">
        <v>799</v>
      </c>
      <c r="ET2">
        <v>261</v>
      </c>
      <c r="EU2" s="398" t="s">
        <v>499</v>
      </c>
      <c r="EV2">
        <v>3</v>
      </c>
      <c r="EW2" s="398" t="s">
        <v>744</v>
      </c>
      <c r="EX2">
        <v>9</v>
      </c>
      <c r="EY2" s="398" t="s">
        <v>768</v>
      </c>
      <c r="EZ2">
        <v>41</v>
      </c>
      <c r="FA2" s="398" t="s">
        <v>505</v>
      </c>
      <c r="FB2">
        <v>1</v>
      </c>
      <c r="FC2" s="398" t="s">
        <v>659</v>
      </c>
      <c r="FD2">
        <v>15</v>
      </c>
      <c r="FE2" s="3" t="s">
        <v>799</v>
      </c>
      <c r="FF2">
        <v>261</v>
      </c>
      <c r="FG2" s="398" t="s">
        <v>499</v>
      </c>
      <c r="FH2">
        <v>3</v>
      </c>
      <c r="FI2" s="398" t="s">
        <v>744</v>
      </c>
      <c r="FJ2">
        <v>9</v>
      </c>
      <c r="FK2" s="398" t="s">
        <v>768</v>
      </c>
      <c r="FL2">
        <v>41</v>
      </c>
      <c r="FM2" s="398" t="s">
        <v>505</v>
      </c>
      <c r="FN2">
        <v>1</v>
      </c>
      <c r="FO2" s="398" t="s">
        <v>659</v>
      </c>
      <c r="FP2">
        <v>15</v>
      </c>
      <c r="FQ2" s="3" t="s">
        <v>799</v>
      </c>
      <c r="FR2">
        <v>261</v>
      </c>
      <c r="FS2" s="398" t="s">
        <v>499</v>
      </c>
      <c r="FT2">
        <v>3</v>
      </c>
      <c r="FU2" s="398" t="s">
        <v>744</v>
      </c>
      <c r="FV2">
        <v>9</v>
      </c>
      <c r="FW2" s="398" t="s">
        <v>768</v>
      </c>
      <c r="FX2">
        <v>41</v>
      </c>
      <c r="FY2" s="398" t="s">
        <v>505</v>
      </c>
      <c r="FZ2">
        <v>1</v>
      </c>
      <c r="GA2" s="398" t="s">
        <v>659</v>
      </c>
      <c r="GB2">
        <v>15</v>
      </c>
      <c r="GC2" s="3" t="s">
        <v>799</v>
      </c>
      <c r="GD2">
        <v>261</v>
      </c>
      <c r="GE2" s="398" t="s">
        <v>499</v>
      </c>
      <c r="GF2">
        <v>3</v>
      </c>
      <c r="GG2" s="398" t="s">
        <v>579</v>
      </c>
      <c r="GH2">
        <v>9</v>
      </c>
      <c r="GI2" s="398" t="s">
        <v>768</v>
      </c>
      <c r="GJ2">
        <v>41</v>
      </c>
      <c r="GK2" s="398" t="s">
        <v>505</v>
      </c>
      <c r="GL2">
        <v>1</v>
      </c>
      <c r="GM2" s="398" t="s">
        <v>659</v>
      </c>
      <c r="GN2">
        <v>15</v>
      </c>
      <c r="GO2" s="3" t="s">
        <v>799</v>
      </c>
      <c r="GP2">
        <v>261</v>
      </c>
      <c r="GQ2" s="398" t="s">
        <v>499</v>
      </c>
      <c r="GR2">
        <v>3</v>
      </c>
    </row>
    <row r="3" spans="3:200" x14ac:dyDescent="0.25">
      <c r="C3" s="398" t="s">
        <v>506</v>
      </c>
      <c r="D3">
        <v>2</v>
      </c>
      <c r="E3" t="s">
        <v>800</v>
      </c>
      <c r="F3">
        <v>198</v>
      </c>
      <c r="G3" s="398" t="s">
        <v>500</v>
      </c>
      <c r="H3">
        <v>4</v>
      </c>
      <c r="I3" s="398" t="s">
        <v>559</v>
      </c>
      <c r="J3">
        <v>6</v>
      </c>
      <c r="K3" s="398" t="s">
        <v>574</v>
      </c>
      <c r="L3">
        <v>3</v>
      </c>
      <c r="M3" s="398" t="s">
        <v>584</v>
      </c>
      <c r="N3">
        <v>41</v>
      </c>
      <c r="O3" s="398" t="s">
        <v>580</v>
      </c>
      <c r="P3">
        <v>6</v>
      </c>
      <c r="Q3" s="398" t="s">
        <v>472</v>
      </c>
      <c r="R3">
        <v>7</v>
      </c>
      <c r="S3" s="398" t="s">
        <v>506</v>
      </c>
      <c r="T3">
        <v>2</v>
      </c>
      <c r="U3" s="398" t="s">
        <v>472</v>
      </c>
      <c r="V3">
        <v>7</v>
      </c>
      <c r="W3" t="s">
        <v>800</v>
      </c>
      <c r="X3">
        <v>198</v>
      </c>
      <c r="Y3" s="398" t="s">
        <v>500</v>
      </c>
      <c r="Z3">
        <v>4</v>
      </c>
      <c r="AA3" s="398" t="s">
        <v>559</v>
      </c>
      <c r="AB3">
        <v>6</v>
      </c>
      <c r="AC3" s="398" t="s">
        <v>574</v>
      </c>
      <c r="AD3">
        <v>3</v>
      </c>
      <c r="AE3" s="398" t="s">
        <v>584</v>
      </c>
      <c r="AF3">
        <v>41</v>
      </c>
      <c r="AG3" s="398" t="s">
        <v>580</v>
      </c>
      <c r="AH3">
        <v>6</v>
      </c>
      <c r="AI3" s="398" t="s">
        <v>506</v>
      </c>
      <c r="AJ3">
        <v>2</v>
      </c>
      <c r="AK3" s="398" t="s">
        <v>472</v>
      </c>
      <c r="AL3">
        <v>7</v>
      </c>
      <c r="AM3" t="s">
        <v>800</v>
      </c>
      <c r="AN3">
        <v>198</v>
      </c>
      <c r="AO3" s="398" t="s">
        <v>500</v>
      </c>
      <c r="AP3">
        <v>4</v>
      </c>
      <c r="AQ3" s="398" t="s">
        <v>559</v>
      </c>
      <c r="AR3">
        <v>6</v>
      </c>
      <c r="AS3" s="398" t="s">
        <v>574</v>
      </c>
      <c r="AT3">
        <v>3</v>
      </c>
      <c r="AU3" s="398" t="s">
        <v>584</v>
      </c>
      <c r="AV3">
        <v>41</v>
      </c>
      <c r="AW3" s="398" t="s">
        <v>580</v>
      </c>
      <c r="AX3">
        <v>6</v>
      </c>
      <c r="AY3" s="398" t="s">
        <v>658</v>
      </c>
      <c r="AZ3">
        <v>40</v>
      </c>
      <c r="BA3" s="398" t="s">
        <v>660</v>
      </c>
      <c r="BB3">
        <v>16</v>
      </c>
      <c r="BC3" s="398" t="s">
        <v>506</v>
      </c>
      <c r="BD3">
        <v>2</v>
      </c>
      <c r="BE3" s="398" t="s">
        <v>660</v>
      </c>
      <c r="BF3">
        <v>16</v>
      </c>
      <c r="BG3" t="s">
        <v>800</v>
      </c>
      <c r="BH3">
        <v>198</v>
      </c>
      <c r="BI3" s="398" t="s">
        <v>506</v>
      </c>
      <c r="BJ3">
        <v>2</v>
      </c>
      <c r="BK3" s="398" t="s">
        <v>660</v>
      </c>
      <c r="BL3">
        <v>16</v>
      </c>
      <c r="BM3" t="s">
        <v>800</v>
      </c>
      <c r="BN3">
        <v>198</v>
      </c>
      <c r="BO3" s="398" t="s">
        <v>506</v>
      </c>
      <c r="BP3">
        <v>2</v>
      </c>
      <c r="BQ3" s="398" t="s">
        <v>660</v>
      </c>
      <c r="BR3">
        <v>16</v>
      </c>
      <c r="BS3" t="s">
        <v>800</v>
      </c>
      <c r="BT3">
        <v>198</v>
      </c>
      <c r="BU3" s="398" t="s">
        <v>506</v>
      </c>
      <c r="BV3">
        <v>2</v>
      </c>
      <c r="BW3" s="398" t="s">
        <v>660</v>
      </c>
      <c r="BX3">
        <v>16</v>
      </c>
      <c r="BY3" t="s">
        <v>800</v>
      </c>
      <c r="BZ3">
        <v>198</v>
      </c>
      <c r="CA3" s="398" t="s">
        <v>680</v>
      </c>
      <c r="CB3">
        <v>2</v>
      </c>
      <c r="CC3" s="398" t="s">
        <v>579</v>
      </c>
      <c r="CD3">
        <v>1</v>
      </c>
      <c r="CE3" s="398" t="s">
        <v>680</v>
      </c>
      <c r="CF3">
        <v>2</v>
      </c>
      <c r="CG3" s="398" t="s">
        <v>579</v>
      </c>
      <c r="CH3">
        <v>1</v>
      </c>
      <c r="CI3" s="398" t="s">
        <v>472</v>
      </c>
      <c r="CJ3">
        <v>7</v>
      </c>
      <c r="CK3" s="398" t="s">
        <v>506</v>
      </c>
      <c r="CL3">
        <v>2</v>
      </c>
      <c r="CM3" s="398" t="s">
        <v>660</v>
      </c>
      <c r="CN3">
        <v>16</v>
      </c>
      <c r="CO3" t="s">
        <v>800</v>
      </c>
      <c r="CP3">
        <v>198</v>
      </c>
      <c r="CQ3" s="398" t="s">
        <v>500</v>
      </c>
      <c r="CR3">
        <v>4</v>
      </c>
      <c r="CS3" s="398" t="s">
        <v>680</v>
      </c>
      <c r="CT3">
        <v>2</v>
      </c>
      <c r="CU3" s="398" t="s">
        <v>579</v>
      </c>
      <c r="CV3">
        <v>1</v>
      </c>
      <c r="CW3" s="398" t="s">
        <v>469</v>
      </c>
      <c r="CX3">
        <v>5</v>
      </c>
      <c r="CY3" s="398" t="s">
        <v>506</v>
      </c>
      <c r="CZ3">
        <v>2</v>
      </c>
      <c r="DA3" s="398" t="s">
        <v>660</v>
      </c>
      <c r="DB3">
        <v>16</v>
      </c>
      <c r="DC3" t="s">
        <v>800</v>
      </c>
      <c r="DD3">
        <v>198</v>
      </c>
      <c r="DE3" s="398" t="s">
        <v>500</v>
      </c>
      <c r="DF3">
        <v>4</v>
      </c>
      <c r="DG3" s="398" t="s">
        <v>680</v>
      </c>
      <c r="DH3">
        <v>2</v>
      </c>
      <c r="DI3" s="398" t="s">
        <v>579</v>
      </c>
      <c r="DJ3">
        <v>1</v>
      </c>
      <c r="DK3" s="398" t="s">
        <v>469</v>
      </c>
      <c r="DL3">
        <v>5</v>
      </c>
      <c r="DM3" s="398" t="s">
        <v>506</v>
      </c>
      <c r="DN3">
        <v>2</v>
      </c>
      <c r="DO3" s="398" t="s">
        <v>660</v>
      </c>
      <c r="DP3">
        <v>16</v>
      </c>
      <c r="DQ3" t="s">
        <v>800</v>
      </c>
      <c r="DR3">
        <v>198</v>
      </c>
      <c r="DS3" s="398" t="s">
        <v>500</v>
      </c>
      <c r="DT3">
        <v>4</v>
      </c>
      <c r="DU3" s="398" t="s">
        <v>680</v>
      </c>
      <c r="DV3">
        <v>2</v>
      </c>
      <c r="DW3" s="398" t="s">
        <v>579</v>
      </c>
      <c r="DX3">
        <v>1</v>
      </c>
      <c r="DY3" s="398" t="s">
        <v>469</v>
      </c>
      <c r="DZ3">
        <v>5</v>
      </c>
      <c r="EA3" s="398" t="s">
        <v>506</v>
      </c>
      <c r="EB3">
        <v>2</v>
      </c>
      <c r="EC3" s="398" t="s">
        <v>660</v>
      </c>
      <c r="ED3">
        <v>16</v>
      </c>
      <c r="EE3" t="s">
        <v>800</v>
      </c>
      <c r="EF3">
        <v>198</v>
      </c>
      <c r="EG3" s="398" t="s">
        <v>500</v>
      </c>
      <c r="EH3">
        <v>4</v>
      </c>
      <c r="EI3" s="398" t="s">
        <v>680</v>
      </c>
      <c r="EJ3">
        <v>2</v>
      </c>
      <c r="EK3" s="398" t="s">
        <v>579</v>
      </c>
      <c r="EL3">
        <v>1</v>
      </c>
      <c r="EM3" s="398" t="s">
        <v>469</v>
      </c>
      <c r="EN3">
        <v>5</v>
      </c>
      <c r="EO3" s="398" t="s">
        <v>506</v>
      </c>
      <c r="EP3">
        <v>2</v>
      </c>
      <c r="EQ3" s="398" t="s">
        <v>660</v>
      </c>
      <c r="ER3">
        <v>16</v>
      </c>
      <c r="ES3" t="s">
        <v>800</v>
      </c>
      <c r="ET3">
        <v>198</v>
      </c>
      <c r="EU3" s="398" t="s">
        <v>500</v>
      </c>
      <c r="EV3">
        <v>4</v>
      </c>
      <c r="EW3" s="398" t="s">
        <v>579</v>
      </c>
      <c r="EX3">
        <v>1</v>
      </c>
      <c r="EY3" s="398" t="s">
        <v>770</v>
      </c>
      <c r="EZ3">
        <v>43</v>
      </c>
      <c r="FA3" s="398" t="s">
        <v>506</v>
      </c>
      <c r="FB3">
        <v>2</v>
      </c>
      <c r="FC3" s="398" t="s">
        <v>660</v>
      </c>
      <c r="FD3">
        <v>16</v>
      </c>
      <c r="FE3" t="s">
        <v>800</v>
      </c>
      <c r="FF3">
        <v>198</v>
      </c>
      <c r="FG3" s="398" t="s">
        <v>500</v>
      </c>
      <c r="FH3">
        <v>4</v>
      </c>
      <c r="FI3" s="398" t="s">
        <v>579</v>
      </c>
      <c r="FJ3">
        <v>1</v>
      </c>
      <c r="FK3" s="398" t="s">
        <v>770</v>
      </c>
      <c r="FL3">
        <v>43</v>
      </c>
      <c r="FM3" s="398" t="s">
        <v>506</v>
      </c>
      <c r="FN3">
        <v>2</v>
      </c>
      <c r="FO3" s="398" t="s">
        <v>798</v>
      </c>
      <c r="FP3">
        <v>24</v>
      </c>
      <c r="FQ3" t="s">
        <v>800</v>
      </c>
      <c r="FR3">
        <v>198</v>
      </c>
      <c r="FS3" s="398" t="s">
        <v>500</v>
      </c>
      <c r="FT3">
        <v>4</v>
      </c>
      <c r="FU3" s="398" t="s">
        <v>579</v>
      </c>
      <c r="FV3">
        <v>1</v>
      </c>
      <c r="FW3" s="398" t="s">
        <v>770</v>
      </c>
      <c r="FX3">
        <v>43</v>
      </c>
      <c r="FY3" s="398" t="s">
        <v>506</v>
      </c>
      <c r="FZ3">
        <v>2</v>
      </c>
      <c r="GA3" s="398" t="s">
        <v>798</v>
      </c>
      <c r="GB3">
        <v>24</v>
      </c>
      <c r="GC3" t="s">
        <v>800</v>
      </c>
      <c r="GD3">
        <v>198</v>
      </c>
      <c r="GE3" s="398" t="s">
        <v>500</v>
      </c>
      <c r="GF3">
        <v>4</v>
      </c>
      <c r="GG3" s="398" t="s">
        <v>819</v>
      </c>
      <c r="GH3">
        <v>1</v>
      </c>
      <c r="GI3" s="398" t="s">
        <v>770</v>
      </c>
      <c r="GJ3">
        <v>43</v>
      </c>
      <c r="GK3" s="398" t="s">
        <v>506</v>
      </c>
      <c r="GL3">
        <v>2</v>
      </c>
      <c r="GM3" s="398" t="s">
        <v>798</v>
      </c>
      <c r="GN3">
        <v>24</v>
      </c>
      <c r="GO3" t="s">
        <v>800</v>
      </c>
      <c r="GP3">
        <v>198</v>
      </c>
      <c r="GQ3" s="398" t="s">
        <v>500</v>
      </c>
      <c r="GR3">
        <v>4</v>
      </c>
    </row>
    <row r="4" spans="3:200" x14ac:dyDescent="0.25">
      <c r="C4" s="398" t="s">
        <v>507</v>
      </c>
      <c r="D4">
        <v>3</v>
      </c>
      <c r="E4" s="3" t="s">
        <v>801</v>
      </c>
      <c r="F4">
        <v>199</v>
      </c>
      <c r="I4" s="398" t="s">
        <v>557</v>
      </c>
      <c r="J4">
        <v>7</v>
      </c>
      <c r="K4" s="398" t="s">
        <v>575</v>
      </c>
      <c r="L4">
        <v>4</v>
      </c>
      <c r="M4" s="398" t="s">
        <v>585</v>
      </c>
      <c r="N4">
        <v>7</v>
      </c>
      <c r="O4" s="398" t="s">
        <v>581</v>
      </c>
      <c r="P4">
        <v>7</v>
      </c>
      <c r="Q4" s="398" t="s">
        <v>474</v>
      </c>
      <c r="R4">
        <v>9</v>
      </c>
      <c r="S4" s="398" t="s">
        <v>507</v>
      </c>
      <c r="T4">
        <v>3</v>
      </c>
      <c r="U4" s="398" t="s">
        <v>474</v>
      </c>
      <c r="V4">
        <v>9</v>
      </c>
      <c r="W4" s="3" t="s">
        <v>801</v>
      </c>
      <c r="X4">
        <v>199</v>
      </c>
      <c r="AA4" s="398" t="s">
        <v>557</v>
      </c>
      <c r="AB4">
        <v>7</v>
      </c>
      <c r="AC4" s="398" t="s">
        <v>575</v>
      </c>
      <c r="AD4">
        <v>4</v>
      </c>
      <c r="AE4" s="398" t="s">
        <v>585</v>
      </c>
      <c r="AF4">
        <v>7</v>
      </c>
      <c r="AG4" s="398" t="s">
        <v>581</v>
      </c>
      <c r="AH4">
        <v>7</v>
      </c>
      <c r="AI4" s="398" t="s">
        <v>507</v>
      </c>
      <c r="AJ4">
        <v>3</v>
      </c>
      <c r="AK4" s="398" t="s">
        <v>474</v>
      </c>
      <c r="AL4">
        <v>9</v>
      </c>
      <c r="AM4" s="3" t="s">
        <v>801</v>
      </c>
      <c r="AN4">
        <v>199</v>
      </c>
      <c r="AQ4" s="398" t="s">
        <v>557</v>
      </c>
      <c r="AR4">
        <v>7</v>
      </c>
      <c r="AS4" s="398" t="s">
        <v>575</v>
      </c>
      <c r="AT4">
        <v>4</v>
      </c>
      <c r="AU4" s="398" t="s">
        <v>585</v>
      </c>
      <c r="AV4">
        <v>7</v>
      </c>
      <c r="AW4" s="398" t="s">
        <v>581</v>
      </c>
      <c r="AX4">
        <v>7</v>
      </c>
      <c r="BA4" s="398" t="s">
        <v>661</v>
      </c>
      <c r="BB4">
        <v>17</v>
      </c>
      <c r="BC4" s="398" t="s">
        <v>507</v>
      </c>
      <c r="BD4">
        <v>3</v>
      </c>
      <c r="BE4" s="398" t="s">
        <v>661</v>
      </c>
      <c r="BF4">
        <v>17</v>
      </c>
      <c r="BG4" s="3" t="s">
        <v>801</v>
      </c>
      <c r="BH4">
        <v>199</v>
      </c>
      <c r="BI4" s="398" t="s">
        <v>507</v>
      </c>
      <c r="BJ4">
        <v>3</v>
      </c>
      <c r="BK4" s="398" t="s">
        <v>661</v>
      </c>
      <c r="BL4">
        <v>17</v>
      </c>
      <c r="BM4" s="3" t="s">
        <v>801</v>
      </c>
      <c r="BN4">
        <v>199</v>
      </c>
      <c r="BO4" s="398" t="s">
        <v>507</v>
      </c>
      <c r="BP4">
        <v>3</v>
      </c>
      <c r="BQ4" s="398" t="s">
        <v>661</v>
      </c>
      <c r="BR4">
        <v>17</v>
      </c>
      <c r="BS4" s="3" t="s">
        <v>801</v>
      </c>
      <c r="BT4">
        <v>199</v>
      </c>
      <c r="BU4" s="398" t="s">
        <v>507</v>
      </c>
      <c r="BV4">
        <v>3</v>
      </c>
      <c r="BW4" s="398" t="s">
        <v>661</v>
      </c>
      <c r="BX4">
        <v>17</v>
      </c>
      <c r="BY4" s="3" t="s">
        <v>801</v>
      </c>
      <c r="BZ4">
        <v>199</v>
      </c>
      <c r="CA4" s="398" t="s">
        <v>681</v>
      </c>
      <c r="CB4">
        <v>18</v>
      </c>
      <c r="CC4" s="398" t="s">
        <v>580</v>
      </c>
      <c r="CD4">
        <v>2</v>
      </c>
      <c r="CE4" s="398" t="s">
        <v>681</v>
      </c>
      <c r="CF4">
        <v>18</v>
      </c>
      <c r="CG4" s="398" t="s">
        <v>580</v>
      </c>
      <c r="CH4">
        <v>2</v>
      </c>
      <c r="CI4" s="398" t="s">
        <v>473</v>
      </c>
      <c r="CJ4">
        <v>8</v>
      </c>
      <c r="CK4" s="398" t="s">
        <v>507</v>
      </c>
      <c r="CL4">
        <v>3</v>
      </c>
      <c r="CM4" s="398" t="s">
        <v>661</v>
      </c>
      <c r="CN4">
        <v>17</v>
      </c>
      <c r="CO4" s="3" t="s">
        <v>801</v>
      </c>
      <c r="CP4">
        <v>199</v>
      </c>
      <c r="CS4" s="398" t="s">
        <v>681</v>
      </c>
      <c r="CT4">
        <v>18</v>
      </c>
      <c r="CU4" s="398" t="s">
        <v>580</v>
      </c>
      <c r="CV4">
        <v>2</v>
      </c>
      <c r="CW4" s="398" t="s">
        <v>471</v>
      </c>
      <c r="CX4">
        <v>6</v>
      </c>
      <c r="CY4" s="398" t="s">
        <v>507</v>
      </c>
      <c r="CZ4">
        <v>3</v>
      </c>
      <c r="DA4" s="398" t="s">
        <v>661</v>
      </c>
      <c r="DB4">
        <v>17</v>
      </c>
      <c r="DC4" s="3" t="s">
        <v>801</v>
      </c>
      <c r="DD4">
        <v>199</v>
      </c>
      <c r="DG4" s="398" t="s">
        <v>681</v>
      </c>
      <c r="DH4">
        <v>18</v>
      </c>
      <c r="DI4" s="398" t="s">
        <v>580</v>
      </c>
      <c r="DJ4">
        <v>2</v>
      </c>
      <c r="DK4" s="398" t="s">
        <v>471</v>
      </c>
      <c r="DL4">
        <v>6</v>
      </c>
      <c r="DM4" s="398" t="s">
        <v>507</v>
      </c>
      <c r="DN4">
        <v>3</v>
      </c>
      <c r="DO4" s="398" t="s">
        <v>661</v>
      </c>
      <c r="DP4">
        <v>17</v>
      </c>
      <c r="DQ4" s="3" t="s">
        <v>801</v>
      </c>
      <c r="DR4">
        <v>199</v>
      </c>
      <c r="DU4" s="398" t="s">
        <v>681</v>
      </c>
      <c r="DV4">
        <v>18</v>
      </c>
      <c r="DW4" s="398" t="s">
        <v>580</v>
      </c>
      <c r="DX4">
        <v>2</v>
      </c>
      <c r="DY4" s="398" t="s">
        <v>471</v>
      </c>
      <c r="DZ4">
        <v>6</v>
      </c>
      <c r="EA4" s="398" t="s">
        <v>507</v>
      </c>
      <c r="EB4">
        <v>3</v>
      </c>
      <c r="EC4" s="398" t="s">
        <v>661</v>
      </c>
      <c r="ED4">
        <v>17</v>
      </c>
      <c r="EE4" s="3" t="s">
        <v>801</v>
      </c>
      <c r="EF4">
        <v>199</v>
      </c>
      <c r="EI4" s="398" t="s">
        <v>681</v>
      </c>
      <c r="EJ4">
        <v>18</v>
      </c>
      <c r="EK4" s="398" t="s">
        <v>580</v>
      </c>
      <c r="EL4">
        <v>2</v>
      </c>
      <c r="EM4" s="398" t="s">
        <v>471</v>
      </c>
      <c r="EN4">
        <v>6</v>
      </c>
      <c r="EO4" s="398" t="s">
        <v>507</v>
      </c>
      <c r="EP4">
        <v>3</v>
      </c>
      <c r="EQ4" s="398" t="s">
        <v>661</v>
      </c>
      <c r="ER4">
        <v>17</v>
      </c>
      <c r="ES4" s="3" t="s">
        <v>801</v>
      </c>
      <c r="ET4">
        <v>199</v>
      </c>
      <c r="EW4" s="398" t="s">
        <v>580</v>
      </c>
      <c r="EX4">
        <v>2</v>
      </c>
      <c r="EY4" s="398" t="s">
        <v>469</v>
      </c>
      <c r="EZ4">
        <v>5</v>
      </c>
      <c r="FA4" s="398" t="s">
        <v>507</v>
      </c>
      <c r="FB4">
        <v>3</v>
      </c>
      <c r="FC4" s="398" t="s">
        <v>661</v>
      </c>
      <c r="FD4">
        <v>17</v>
      </c>
      <c r="FE4" s="3" t="s">
        <v>801</v>
      </c>
      <c r="FF4">
        <v>199</v>
      </c>
      <c r="FI4" s="398" t="s">
        <v>580</v>
      </c>
      <c r="FJ4">
        <v>2</v>
      </c>
      <c r="FK4" s="398" t="s">
        <v>469</v>
      </c>
      <c r="FL4">
        <v>5</v>
      </c>
      <c r="FM4" s="398" t="s">
        <v>507</v>
      </c>
      <c r="FN4">
        <v>3</v>
      </c>
      <c r="FO4" s="398" t="s">
        <v>660</v>
      </c>
      <c r="FP4">
        <v>16</v>
      </c>
      <c r="FQ4" s="3" t="s">
        <v>801</v>
      </c>
      <c r="FR4">
        <v>199</v>
      </c>
      <c r="FU4" s="398" t="s">
        <v>580</v>
      </c>
      <c r="FV4">
        <v>2</v>
      </c>
      <c r="FW4" s="398" t="s">
        <v>469</v>
      </c>
      <c r="FX4">
        <v>5</v>
      </c>
      <c r="FY4" s="398" t="s">
        <v>507</v>
      </c>
      <c r="FZ4">
        <v>3</v>
      </c>
      <c r="GA4" s="398" t="s">
        <v>660</v>
      </c>
      <c r="GB4">
        <v>16</v>
      </c>
      <c r="GC4" s="3" t="s">
        <v>801</v>
      </c>
      <c r="GD4">
        <v>199</v>
      </c>
      <c r="GG4" s="398" t="s">
        <v>580</v>
      </c>
      <c r="GH4">
        <v>2</v>
      </c>
      <c r="GI4" s="398" t="s">
        <v>469</v>
      </c>
      <c r="GJ4">
        <v>5</v>
      </c>
      <c r="GK4" s="398" t="s">
        <v>507</v>
      </c>
      <c r="GL4">
        <v>3</v>
      </c>
      <c r="GM4" s="398" t="s">
        <v>660</v>
      </c>
      <c r="GN4">
        <v>16</v>
      </c>
      <c r="GO4" s="3" t="s">
        <v>801</v>
      </c>
      <c r="GP4">
        <v>199</v>
      </c>
    </row>
    <row r="5" spans="3:200" x14ac:dyDescent="0.25">
      <c r="C5" s="398" t="s">
        <v>508</v>
      </c>
      <c r="D5">
        <v>4</v>
      </c>
      <c r="E5" t="s">
        <v>802</v>
      </c>
      <c r="F5">
        <v>200</v>
      </c>
      <c r="M5" s="398" t="s">
        <v>586</v>
      </c>
      <c r="N5">
        <v>42</v>
      </c>
      <c r="O5" s="398" t="s">
        <v>582</v>
      </c>
      <c r="P5">
        <v>8</v>
      </c>
      <c r="Q5" s="398" t="s">
        <v>475</v>
      </c>
      <c r="R5">
        <v>10</v>
      </c>
      <c r="S5" s="398" t="s">
        <v>508</v>
      </c>
      <c r="T5">
        <v>4</v>
      </c>
      <c r="U5" s="398" t="s">
        <v>475</v>
      </c>
      <c r="V5">
        <v>10</v>
      </c>
      <c r="W5" t="s">
        <v>802</v>
      </c>
      <c r="X5">
        <v>200</v>
      </c>
      <c r="AE5" s="398" t="s">
        <v>586</v>
      </c>
      <c r="AF5">
        <v>42</v>
      </c>
      <c r="AG5" s="398" t="s">
        <v>582</v>
      </c>
      <c r="AH5">
        <v>8</v>
      </c>
      <c r="AI5" s="398" t="s">
        <v>508</v>
      </c>
      <c r="AJ5">
        <v>4</v>
      </c>
      <c r="AK5" s="398" t="s">
        <v>475</v>
      </c>
      <c r="AL5">
        <v>10</v>
      </c>
      <c r="AM5" t="s">
        <v>802</v>
      </c>
      <c r="AN5">
        <v>200</v>
      </c>
      <c r="AU5" s="398" t="s">
        <v>586</v>
      </c>
      <c r="AV5">
        <v>42</v>
      </c>
      <c r="AW5" s="398" t="s">
        <v>582</v>
      </c>
      <c r="AX5">
        <v>8</v>
      </c>
      <c r="BA5" s="398" t="s">
        <v>625</v>
      </c>
      <c r="BB5">
        <v>22</v>
      </c>
      <c r="BC5" s="398" t="s">
        <v>508</v>
      </c>
      <c r="BD5">
        <v>4</v>
      </c>
      <c r="BE5" s="398" t="s">
        <v>625</v>
      </c>
      <c r="BF5">
        <v>22</v>
      </c>
      <c r="BG5" t="s">
        <v>802</v>
      </c>
      <c r="BH5">
        <v>200</v>
      </c>
      <c r="BI5" s="398" t="s">
        <v>508</v>
      </c>
      <c r="BJ5">
        <v>4</v>
      </c>
      <c r="BK5" s="398" t="s">
        <v>625</v>
      </c>
      <c r="BL5">
        <v>22</v>
      </c>
      <c r="BM5" t="s">
        <v>802</v>
      </c>
      <c r="BN5">
        <v>200</v>
      </c>
      <c r="BO5" s="398" t="s">
        <v>508</v>
      </c>
      <c r="BP5">
        <v>4</v>
      </c>
      <c r="BQ5" s="398" t="s">
        <v>625</v>
      </c>
      <c r="BR5">
        <v>22</v>
      </c>
      <c r="BS5" t="s">
        <v>802</v>
      </c>
      <c r="BT5">
        <v>200</v>
      </c>
      <c r="BU5" s="398" t="s">
        <v>508</v>
      </c>
      <c r="BV5">
        <v>4</v>
      </c>
      <c r="BW5" s="398" t="s">
        <v>625</v>
      </c>
      <c r="BX5">
        <v>22</v>
      </c>
      <c r="BY5" t="s">
        <v>802</v>
      </c>
      <c r="BZ5">
        <v>200</v>
      </c>
      <c r="CA5" s="398" t="s">
        <v>682</v>
      </c>
      <c r="CB5">
        <v>17</v>
      </c>
      <c r="CC5" s="398" t="s">
        <v>581</v>
      </c>
      <c r="CD5">
        <v>3</v>
      </c>
      <c r="CE5" s="398" t="s">
        <v>682</v>
      </c>
      <c r="CF5">
        <v>17</v>
      </c>
      <c r="CG5" s="398" t="s">
        <v>581</v>
      </c>
      <c r="CH5">
        <v>3</v>
      </c>
      <c r="CI5" s="398" t="s">
        <v>474</v>
      </c>
      <c r="CJ5">
        <v>9</v>
      </c>
      <c r="CK5" s="398" t="s">
        <v>508</v>
      </c>
      <c r="CL5">
        <v>4</v>
      </c>
      <c r="CM5" s="398" t="s">
        <v>625</v>
      </c>
      <c r="CN5">
        <v>22</v>
      </c>
      <c r="CO5" t="s">
        <v>802</v>
      </c>
      <c r="CP5">
        <v>200</v>
      </c>
      <c r="CS5" s="398" t="s">
        <v>682</v>
      </c>
      <c r="CT5">
        <v>17</v>
      </c>
      <c r="CU5" s="398" t="s">
        <v>581</v>
      </c>
      <c r="CV5">
        <v>3</v>
      </c>
      <c r="CW5" s="398" t="s">
        <v>472</v>
      </c>
      <c r="CX5">
        <v>7</v>
      </c>
      <c r="CY5" s="398" t="s">
        <v>508</v>
      </c>
      <c r="CZ5">
        <v>4</v>
      </c>
      <c r="DA5" s="398" t="s">
        <v>625</v>
      </c>
      <c r="DB5">
        <v>22</v>
      </c>
      <c r="DC5" t="s">
        <v>802</v>
      </c>
      <c r="DD5">
        <v>200</v>
      </c>
      <c r="DG5" s="398" t="s">
        <v>682</v>
      </c>
      <c r="DH5">
        <v>17</v>
      </c>
      <c r="DI5" s="398" t="s">
        <v>581</v>
      </c>
      <c r="DJ5">
        <v>3</v>
      </c>
      <c r="DK5" s="398" t="s">
        <v>472</v>
      </c>
      <c r="DL5">
        <v>7</v>
      </c>
      <c r="DM5" s="398" t="s">
        <v>508</v>
      </c>
      <c r="DN5">
        <v>4</v>
      </c>
      <c r="DO5" s="398" t="s">
        <v>625</v>
      </c>
      <c r="DP5">
        <v>22</v>
      </c>
      <c r="DQ5" t="s">
        <v>802</v>
      </c>
      <c r="DR5">
        <v>200</v>
      </c>
      <c r="DU5" s="398" t="s">
        <v>682</v>
      </c>
      <c r="DV5">
        <v>17</v>
      </c>
      <c r="DW5" s="398" t="s">
        <v>581</v>
      </c>
      <c r="DX5">
        <v>3</v>
      </c>
      <c r="DY5" s="398" t="s">
        <v>472</v>
      </c>
      <c r="DZ5">
        <v>7</v>
      </c>
      <c r="EA5" s="398" t="s">
        <v>508</v>
      </c>
      <c r="EB5">
        <v>4</v>
      </c>
      <c r="EC5" s="398" t="s">
        <v>625</v>
      </c>
      <c r="ED5">
        <v>22</v>
      </c>
      <c r="EE5" t="s">
        <v>802</v>
      </c>
      <c r="EF5">
        <v>200</v>
      </c>
      <c r="EI5" s="398" t="s">
        <v>682</v>
      </c>
      <c r="EJ5">
        <v>17</v>
      </c>
      <c r="EK5" s="398" t="s">
        <v>581</v>
      </c>
      <c r="EL5">
        <v>3</v>
      </c>
      <c r="EM5" s="398" t="s">
        <v>472</v>
      </c>
      <c r="EN5">
        <v>7</v>
      </c>
      <c r="EO5" s="398" t="s">
        <v>508</v>
      </c>
      <c r="EP5">
        <v>4</v>
      </c>
      <c r="EQ5" s="398" t="s">
        <v>625</v>
      </c>
      <c r="ER5">
        <v>22</v>
      </c>
      <c r="ES5" t="s">
        <v>802</v>
      </c>
      <c r="ET5">
        <v>200</v>
      </c>
      <c r="EW5" s="398" t="s">
        <v>581</v>
      </c>
      <c r="EX5">
        <v>3</v>
      </c>
      <c r="EY5" s="398" t="s">
        <v>471</v>
      </c>
      <c r="EZ5">
        <v>6</v>
      </c>
      <c r="FA5" s="398" t="s">
        <v>508</v>
      </c>
      <c r="FB5">
        <v>4</v>
      </c>
      <c r="FC5" s="398" t="s">
        <v>625</v>
      </c>
      <c r="FD5">
        <v>22</v>
      </c>
      <c r="FE5" t="s">
        <v>802</v>
      </c>
      <c r="FF5">
        <v>200</v>
      </c>
      <c r="FI5" s="398" t="s">
        <v>581</v>
      </c>
      <c r="FJ5">
        <v>3</v>
      </c>
      <c r="FK5" s="398" t="s">
        <v>471</v>
      </c>
      <c r="FL5">
        <v>6</v>
      </c>
      <c r="FM5" s="398" t="s">
        <v>508</v>
      </c>
      <c r="FN5">
        <v>4</v>
      </c>
      <c r="FO5" s="398" t="s">
        <v>661</v>
      </c>
      <c r="FP5">
        <v>17</v>
      </c>
      <c r="FQ5" t="s">
        <v>802</v>
      </c>
      <c r="FR5">
        <v>200</v>
      </c>
      <c r="FU5" s="398" t="s">
        <v>581</v>
      </c>
      <c r="FV5">
        <v>3</v>
      </c>
      <c r="FW5" s="398" t="s">
        <v>471</v>
      </c>
      <c r="FX5">
        <v>6</v>
      </c>
      <c r="FY5" s="398" t="s">
        <v>508</v>
      </c>
      <c r="FZ5">
        <v>4</v>
      </c>
      <c r="GA5" s="398" t="s">
        <v>661</v>
      </c>
      <c r="GB5">
        <v>17</v>
      </c>
      <c r="GC5" t="s">
        <v>802</v>
      </c>
      <c r="GD5">
        <v>200</v>
      </c>
      <c r="GG5" s="398" t="s">
        <v>820</v>
      </c>
      <c r="GH5">
        <v>3</v>
      </c>
      <c r="GI5" s="398" t="s">
        <v>471</v>
      </c>
      <c r="GJ5">
        <v>6</v>
      </c>
      <c r="GK5" s="398" t="s">
        <v>508</v>
      </c>
      <c r="GL5">
        <v>4</v>
      </c>
      <c r="GM5" s="398" t="s">
        <v>661</v>
      </c>
      <c r="GN5">
        <v>17</v>
      </c>
      <c r="GO5" t="s">
        <v>802</v>
      </c>
      <c r="GP5">
        <v>200</v>
      </c>
    </row>
    <row r="6" spans="3:200" x14ac:dyDescent="0.25">
      <c r="C6" s="398" t="s">
        <v>509</v>
      </c>
      <c r="D6">
        <v>5</v>
      </c>
      <c r="E6" t="s">
        <v>803</v>
      </c>
      <c r="F6">
        <v>201</v>
      </c>
      <c r="M6" s="398" t="s">
        <v>587</v>
      </c>
      <c r="N6">
        <v>12</v>
      </c>
      <c r="O6" s="398" t="s">
        <v>305</v>
      </c>
      <c r="P6">
        <v>9</v>
      </c>
      <c r="Q6" s="398" t="s">
        <v>477</v>
      </c>
      <c r="R6">
        <v>12</v>
      </c>
      <c r="S6" s="398" t="s">
        <v>509</v>
      </c>
      <c r="T6">
        <v>5</v>
      </c>
      <c r="U6" s="398" t="s">
        <v>477</v>
      </c>
      <c r="V6">
        <v>12</v>
      </c>
      <c r="W6" t="s">
        <v>803</v>
      </c>
      <c r="X6">
        <v>201</v>
      </c>
      <c r="AE6" s="398" t="s">
        <v>587</v>
      </c>
      <c r="AF6">
        <v>12</v>
      </c>
      <c r="AG6" s="398" t="s">
        <v>305</v>
      </c>
      <c r="AH6">
        <v>9</v>
      </c>
      <c r="AI6" s="398" t="s">
        <v>509</v>
      </c>
      <c r="AJ6">
        <v>5</v>
      </c>
      <c r="AK6" s="398" t="s">
        <v>477</v>
      </c>
      <c r="AL6">
        <v>12</v>
      </c>
      <c r="AM6" t="s">
        <v>803</v>
      </c>
      <c r="AN6">
        <v>201</v>
      </c>
      <c r="AU6" s="398" t="s">
        <v>587</v>
      </c>
      <c r="AV6">
        <v>12</v>
      </c>
      <c r="AW6" s="398" t="s">
        <v>305</v>
      </c>
      <c r="AX6">
        <v>9</v>
      </c>
      <c r="BA6" s="398" t="s">
        <v>662</v>
      </c>
      <c r="BB6">
        <v>23</v>
      </c>
      <c r="BC6" s="398" t="s">
        <v>509</v>
      </c>
      <c r="BD6">
        <v>5</v>
      </c>
      <c r="BE6" s="398" t="s">
        <v>605</v>
      </c>
      <c r="BF6">
        <v>23</v>
      </c>
      <c r="BG6" t="s">
        <v>803</v>
      </c>
      <c r="BH6">
        <v>201</v>
      </c>
      <c r="BI6" s="398" t="s">
        <v>509</v>
      </c>
      <c r="BJ6">
        <v>5</v>
      </c>
      <c r="BK6" s="398" t="s">
        <v>605</v>
      </c>
      <c r="BL6">
        <v>23</v>
      </c>
      <c r="BM6" t="s">
        <v>803</v>
      </c>
      <c r="BN6">
        <v>201</v>
      </c>
      <c r="BO6" s="398" t="s">
        <v>509</v>
      </c>
      <c r="BP6">
        <v>5</v>
      </c>
      <c r="BQ6" s="398" t="s">
        <v>605</v>
      </c>
      <c r="BR6">
        <v>23</v>
      </c>
      <c r="BS6" t="s">
        <v>803</v>
      </c>
      <c r="BT6">
        <v>201</v>
      </c>
      <c r="BU6" s="398" t="s">
        <v>509</v>
      </c>
      <c r="BV6">
        <v>5</v>
      </c>
      <c r="BW6" s="398" t="s">
        <v>605</v>
      </c>
      <c r="BX6">
        <v>23</v>
      </c>
      <c r="BY6" t="s">
        <v>803</v>
      </c>
      <c r="BZ6">
        <v>201</v>
      </c>
      <c r="CA6" s="398" t="s">
        <v>683</v>
      </c>
      <c r="CB6">
        <v>19</v>
      </c>
      <c r="CC6" s="398" t="s">
        <v>582</v>
      </c>
      <c r="CD6">
        <v>4</v>
      </c>
      <c r="CE6" s="398" t="s">
        <v>683</v>
      </c>
      <c r="CF6">
        <v>19</v>
      </c>
      <c r="CG6" s="398" t="s">
        <v>582</v>
      </c>
      <c r="CH6">
        <v>4</v>
      </c>
      <c r="CI6" s="398" t="s">
        <v>475</v>
      </c>
      <c r="CJ6">
        <v>10</v>
      </c>
      <c r="CK6" s="398" t="s">
        <v>509</v>
      </c>
      <c r="CL6">
        <v>5</v>
      </c>
      <c r="CM6" s="398" t="s">
        <v>605</v>
      </c>
      <c r="CN6">
        <v>23</v>
      </c>
      <c r="CO6" t="s">
        <v>803</v>
      </c>
      <c r="CP6">
        <v>201</v>
      </c>
      <c r="CS6" s="398" t="s">
        <v>683</v>
      </c>
      <c r="CT6">
        <v>19</v>
      </c>
      <c r="CU6" s="398" t="s">
        <v>582</v>
      </c>
      <c r="CV6">
        <v>4</v>
      </c>
      <c r="CW6" s="398" t="s">
        <v>473</v>
      </c>
      <c r="CX6">
        <v>8</v>
      </c>
      <c r="CY6" s="398" t="s">
        <v>509</v>
      </c>
      <c r="CZ6">
        <v>5</v>
      </c>
      <c r="DA6" s="398" t="s">
        <v>605</v>
      </c>
      <c r="DB6">
        <v>23</v>
      </c>
      <c r="DC6" t="s">
        <v>803</v>
      </c>
      <c r="DD6">
        <v>201</v>
      </c>
      <c r="DG6" s="398" t="s">
        <v>683</v>
      </c>
      <c r="DH6">
        <v>19</v>
      </c>
      <c r="DI6" s="398" t="s">
        <v>582</v>
      </c>
      <c r="DJ6">
        <v>4</v>
      </c>
      <c r="DK6" s="398" t="s">
        <v>473</v>
      </c>
      <c r="DL6">
        <v>8</v>
      </c>
      <c r="DM6" s="398" t="s">
        <v>509</v>
      </c>
      <c r="DN6">
        <v>5</v>
      </c>
      <c r="DO6" s="398" t="s">
        <v>605</v>
      </c>
      <c r="DP6">
        <v>23</v>
      </c>
      <c r="DQ6" t="s">
        <v>803</v>
      </c>
      <c r="DR6">
        <v>201</v>
      </c>
      <c r="DU6" s="398" t="s">
        <v>683</v>
      </c>
      <c r="DV6">
        <v>19</v>
      </c>
      <c r="DW6" s="398" t="s">
        <v>582</v>
      </c>
      <c r="DX6">
        <v>4</v>
      </c>
      <c r="DY6" s="398" t="s">
        <v>473</v>
      </c>
      <c r="DZ6">
        <v>8</v>
      </c>
      <c r="EA6" s="398" t="s">
        <v>509</v>
      </c>
      <c r="EB6">
        <v>5</v>
      </c>
      <c r="EC6" s="398" t="s">
        <v>605</v>
      </c>
      <c r="ED6">
        <v>23</v>
      </c>
      <c r="EE6" t="s">
        <v>803</v>
      </c>
      <c r="EF6">
        <v>201</v>
      </c>
      <c r="EI6" s="398" t="s">
        <v>683</v>
      </c>
      <c r="EJ6">
        <v>19</v>
      </c>
      <c r="EK6" s="398" t="s">
        <v>582</v>
      </c>
      <c r="EL6">
        <v>4</v>
      </c>
      <c r="EM6" s="398" t="s">
        <v>473</v>
      </c>
      <c r="EN6">
        <v>8</v>
      </c>
      <c r="EO6" s="398" t="s">
        <v>509</v>
      </c>
      <c r="EP6">
        <v>5</v>
      </c>
      <c r="EQ6" s="398" t="s">
        <v>605</v>
      </c>
      <c r="ER6">
        <v>23</v>
      </c>
      <c r="ES6" t="s">
        <v>803</v>
      </c>
      <c r="ET6">
        <v>201</v>
      </c>
      <c r="EW6" s="398" t="s">
        <v>582</v>
      </c>
      <c r="EX6">
        <v>4</v>
      </c>
      <c r="EY6" s="398" t="s">
        <v>472</v>
      </c>
      <c r="EZ6">
        <v>7</v>
      </c>
      <c r="FA6" s="398" t="s">
        <v>509</v>
      </c>
      <c r="FB6">
        <v>5</v>
      </c>
      <c r="FC6" s="398" t="s">
        <v>605</v>
      </c>
      <c r="FD6">
        <v>23</v>
      </c>
      <c r="FE6" t="s">
        <v>803</v>
      </c>
      <c r="FF6">
        <v>201</v>
      </c>
      <c r="FI6" s="398" t="s">
        <v>582</v>
      </c>
      <c r="FJ6">
        <v>4</v>
      </c>
      <c r="FK6" s="398" t="s">
        <v>472</v>
      </c>
      <c r="FL6">
        <v>7</v>
      </c>
      <c r="FM6" s="398" t="s">
        <v>509</v>
      </c>
      <c r="FN6">
        <v>5</v>
      </c>
      <c r="FO6" s="398" t="s">
        <v>625</v>
      </c>
      <c r="FP6">
        <v>22</v>
      </c>
      <c r="FQ6" t="s">
        <v>803</v>
      </c>
      <c r="FR6">
        <v>201</v>
      </c>
      <c r="FU6" s="398" t="s">
        <v>582</v>
      </c>
      <c r="FV6">
        <v>4</v>
      </c>
      <c r="FW6" s="398" t="s">
        <v>472</v>
      </c>
      <c r="FX6">
        <v>7</v>
      </c>
      <c r="FY6" s="398" t="s">
        <v>509</v>
      </c>
      <c r="FZ6">
        <v>5</v>
      </c>
      <c r="GA6" s="398" t="s">
        <v>625</v>
      </c>
      <c r="GB6">
        <v>22</v>
      </c>
      <c r="GC6" t="s">
        <v>803</v>
      </c>
      <c r="GD6">
        <v>201</v>
      </c>
      <c r="GG6" s="398" t="s">
        <v>581</v>
      </c>
      <c r="GH6">
        <v>4</v>
      </c>
      <c r="GI6" s="398" t="s">
        <v>472</v>
      </c>
      <c r="GJ6">
        <v>7</v>
      </c>
      <c r="GK6" s="398" t="s">
        <v>509</v>
      </c>
      <c r="GL6">
        <v>5</v>
      </c>
      <c r="GM6" s="398" t="s">
        <v>625</v>
      </c>
      <c r="GN6">
        <v>22</v>
      </c>
      <c r="GO6" t="s">
        <v>803</v>
      </c>
      <c r="GP6">
        <v>201</v>
      </c>
    </row>
    <row r="7" spans="3:200" x14ac:dyDescent="0.25">
      <c r="C7" s="398" t="s">
        <v>510</v>
      </c>
      <c r="D7">
        <v>6</v>
      </c>
      <c r="E7" t="s">
        <v>804</v>
      </c>
      <c r="F7">
        <v>202</v>
      </c>
      <c r="M7" s="398" t="s">
        <v>588</v>
      </c>
      <c r="N7">
        <v>43</v>
      </c>
      <c r="O7" s="398" t="s">
        <v>306</v>
      </c>
      <c r="P7">
        <v>10</v>
      </c>
      <c r="Q7" s="398" t="s">
        <v>480</v>
      </c>
      <c r="R7">
        <v>14</v>
      </c>
      <c r="S7" s="398" t="s">
        <v>510</v>
      </c>
      <c r="T7">
        <v>6</v>
      </c>
      <c r="U7" s="398" t="s">
        <v>480</v>
      </c>
      <c r="V7">
        <v>14</v>
      </c>
      <c r="W7" t="s">
        <v>804</v>
      </c>
      <c r="X7">
        <v>202</v>
      </c>
      <c r="AE7" s="398" t="s">
        <v>588</v>
      </c>
      <c r="AF7">
        <v>43</v>
      </c>
      <c r="AG7" s="398" t="s">
        <v>306</v>
      </c>
      <c r="AH7">
        <v>10</v>
      </c>
      <c r="AI7" s="398" t="s">
        <v>510</v>
      </c>
      <c r="AJ7">
        <v>6</v>
      </c>
      <c r="AK7" s="398" t="s">
        <v>480</v>
      </c>
      <c r="AL7">
        <v>14</v>
      </c>
      <c r="AM7" t="s">
        <v>804</v>
      </c>
      <c r="AN7">
        <v>202</v>
      </c>
      <c r="AU7" s="398" t="s">
        <v>588</v>
      </c>
      <c r="AV7">
        <v>43</v>
      </c>
      <c r="AW7" s="398" t="s">
        <v>306</v>
      </c>
      <c r="AX7">
        <v>10</v>
      </c>
      <c r="BA7" s="398" t="s">
        <v>162</v>
      </c>
      <c r="BB7">
        <v>18</v>
      </c>
      <c r="BC7" s="398" t="s">
        <v>510</v>
      </c>
      <c r="BD7">
        <v>6</v>
      </c>
      <c r="BE7" s="398" t="s">
        <v>162</v>
      </c>
      <c r="BF7">
        <v>18</v>
      </c>
      <c r="BG7" t="s">
        <v>804</v>
      </c>
      <c r="BH7">
        <v>202</v>
      </c>
      <c r="BI7" s="398" t="s">
        <v>510</v>
      </c>
      <c r="BJ7">
        <v>6</v>
      </c>
      <c r="BK7" s="398" t="s">
        <v>162</v>
      </c>
      <c r="BL7">
        <v>18</v>
      </c>
      <c r="BM7" t="s">
        <v>804</v>
      </c>
      <c r="BN7">
        <v>202</v>
      </c>
      <c r="BO7" s="398" t="s">
        <v>510</v>
      </c>
      <c r="BP7">
        <v>6</v>
      </c>
      <c r="BQ7" s="398" t="s">
        <v>162</v>
      </c>
      <c r="BR7">
        <v>18</v>
      </c>
      <c r="BS7" t="s">
        <v>804</v>
      </c>
      <c r="BT7">
        <v>202</v>
      </c>
      <c r="BU7" s="398" t="s">
        <v>510</v>
      </c>
      <c r="BV7">
        <v>6</v>
      </c>
      <c r="BW7" s="398" t="s">
        <v>162</v>
      </c>
      <c r="BX7">
        <v>18</v>
      </c>
      <c r="BY7" t="s">
        <v>804</v>
      </c>
      <c r="BZ7">
        <v>202</v>
      </c>
      <c r="CA7" s="398" t="s">
        <v>684</v>
      </c>
      <c r="CB7">
        <v>15</v>
      </c>
      <c r="CC7" s="398" t="s">
        <v>745</v>
      </c>
      <c r="CD7">
        <v>10</v>
      </c>
      <c r="CE7" s="398" t="s">
        <v>684</v>
      </c>
      <c r="CF7">
        <v>15</v>
      </c>
      <c r="CG7" s="398" t="s">
        <v>745</v>
      </c>
      <c r="CH7">
        <v>10</v>
      </c>
      <c r="CI7" s="398" t="s">
        <v>476</v>
      </c>
      <c r="CJ7">
        <v>11</v>
      </c>
      <c r="CK7" s="398" t="s">
        <v>510</v>
      </c>
      <c r="CL7">
        <v>6</v>
      </c>
      <c r="CM7" s="398" t="s">
        <v>162</v>
      </c>
      <c r="CN7">
        <v>18</v>
      </c>
      <c r="CO7" t="s">
        <v>804</v>
      </c>
      <c r="CP7">
        <v>202</v>
      </c>
      <c r="CS7" s="398" t="s">
        <v>684</v>
      </c>
      <c r="CT7">
        <v>15</v>
      </c>
      <c r="CU7" s="398" t="s">
        <v>745</v>
      </c>
      <c r="CV7">
        <v>10</v>
      </c>
      <c r="CW7" s="398" t="s">
        <v>474</v>
      </c>
      <c r="CX7">
        <v>9</v>
      </c>
      <c r="CY7" s="398" t="s">
        <v>510</v>
      </c>
      <c r="CZ7">
        <v>6</v>
      </c>
      <c r="DA7" s="398" t="s">
        <v>162</v>
      </c>
      <c r="DB7">
        <v>18</v>
      </c>
      <c r="DC7" t="s">
        <v>804</v>
      </c>
      <c r="DD7">
        <v>202</v>
      </c>
      <c r="DG7" s="398" t="s">
        <v>684</v>
      </c>
      <c r="DH7">
        <v>15</v>
      </c>
      <c r="DI7" s="398" t="s">
        <v>745</v>
      </c>
      <c r="DJ7">
        <v>10</v>
      </c>
      <c r="DK7" s="398" t="s">
        <v>474</v>
      </c>
      <c r="DL7">
        <v>9</v>
      </c>
      <c r="DM7" s="398" t="s">
        <v>510</v>
      </c>
      <c r="DN7">
        <v>6</v>
      </c>
      <c r="DO7" s="398" t="s">
        <v>162</v>
      </c>
      <c r="DP7">
        <v>18</v>
      </c>
      <c r="DQ7" t="s">
        <v>804</v>
      </c>
      <c r="DR7">
        <v>202</v>
      </c>
      <c r="DU7" s="398" t="s">
        <v>684</v>
      </c>
      <c r="DV7">
        <v>15</v>
      </c>
      <c r="DW7" s="398" t="s">
        <v>745</v>
      </c>
      <c r="DX7">
        <v>10</v>
      </c>
      <c r="DY7" s="398" t="s">
        <v>474</v>
      </c>
      <c r="DZ7">
        <v>9</v>
      </c>
      <c r="EA7" s="398" t="s">
        <v>510</v>
      </c>
      <c r="EB7">
        <v>6</v>
      </c>
      <c r="EC7" s="398" t="s">
        <v>162</v>
      </c>
      <c r="ED7">
        <v>18</v>
      </c>
      <c r="EE7" t="s">
        <v>804</v>
      </c>
      <c r="EF7">
        <v>202</v>
      </c>
      <c r="EI7" s="398" t="s">
        <v>684</v>
      </c>
      <c r="EJ7">
        <v>15</v>
      </c>
      <c r="EK7" s="398" t="s">
        <v>745</v>
      </c>
      <c r="EL7">
        <v>10</v>
      </c>
      <c r="EM7" s="398" t="s">
        <v>474</v>
      </c>
      <c r="EN7">
        <v>9</v>
      </c>
      <c r="EO7" s="398" t="s">
        <v>510</v>
      </c>
      <c r="EP7">
        <v>6</v>
      </c>
      <c r="EQ7" s="398" t="s">
        <v>162</v>
      </c>
      <c r="ER7">
        <v>18</v>
      </c>
      <c r="ES7" t="s">
        <v>804</v>
      </c>
      <c r="ET7">
        <v>202</v>
      </c>
      <c r="EW7" s="398" t="s">
        <v>745</v>
      </c>
      <c r="EX7">
        <v>10</v>
      </c>
      <c r="EY7" s="398" t="s">
        <v>473</v>
      </c>
      <c r="EZ7">
        <v>8</v>
      </c>
      <c r="FA7" s="398" t="s">
        <v>510</v>
      </c>
      <c r="FB7">
        <v>6</v>
      </c>
      <c r="FC7" s="398" t="s">
        <v>162</v>
      </c>
      <c r="FD7">
        <v>18</v>
      </c>
      <c r="FE7" t="s">
        <v>804</v>
      </c>
      <c r="FF7">
        <v>202</v>
      </c>
      <c r="FI7" s="398" t="s">
        <v>745</v>
      </c>
      <c r="FJ7">
        <v>10</v>
      </c>
      <c r="FK7" s="398" t="s">
        <v>473</v>
      </c>
      <c r="FL7">
        <v>8</v>
      </c>
      <c r="FM7" s="398" t="s">
        <v>510</v>
      </c>
      <c r="FN7">
        <v>6</v>
      </c>
      <c r="FO7" s="398" t="s">
        <v>605</v>
      </c>
      <c r="FP7">
        <v>23</v>
      </c>
      <c r="FQ7" t="s">
        <v>804</v>
      </c>
      <c r="FR7">
        <v>202</v>
      </c>
      <c r="FU7" s="398" t="s">
        <v>745</v>
      </c>
      <c r="FV7">
        <v>10</v>
      </c>
      <c r="FW7" s="398" t="s">
        <v>473</v>
      </c>
      <c r="FX7">
        <v>8</v>
      </c>
      <c r="FY7" s="398" t="s">
        <v>510</v>
      </c>
      <c r="FZ7">
        <v>6</v>
      </c>
      <c r="GA7" s="398" t="s">
        <v>605</v>
      </c>
      <c r="GB7">
        <v>23</v>
      </c>
      <c r="GC7" t="s">
        <v>804</v>
      </c>
      <c r="GD7">
        <v>202</v>
      </c>
      <c r="GG7" s="398" t="s">
        <v>821</v>
      </c>
      <c r="GH7">
        <v>10</v>
      </c>
      <c r="GI7" s="398" t="s">
        <v>473</v>
      </c>
      <c r="GJ7">
        <v>8</v>
      </c>
      <c r="GK7" s="398" t="s">
        <v>510</v>
      </c>
      <c r="GL7">
        <v>6</v>
      </c>
      <c r="GM7" s="398" t="s">
        <v>605</v>
      </c>
      <c r="GN7">
        <v>23</v>
      </c>
      <c r="GO7" t="s">
        <v>804</v>
      </c>
      <c r="GP7">
        <v>202</v>
      </c>
    </row>
    <row r="8" spans="3:200" x14ac:dyDescent="0.25">
      <c r="C8" s="398" t="s">
        <v>511</v>
      </c>
      <c r="D8">
        <v>7</v>
      </c>
      <c r="E8" s="3" t="s">
        <v>311</v>
      </c>
      <c r="F8">
        <v>203</v>
      </c>
      <c r="M8" s="398" t="s">
        <v>589</v>
      </c>
      <c r="N8">
        <v>17</v>
      </c>
      <c r="Q8" s="398" t="s">
        <v>482</v>
      </c>
      <c r="R8">
        <v>16</v>
      </c>
      <c r="S8" s="398" t="s">
        <v>511</v>
      </c>
      <c r="T8">
        <v>7</v>
      </c>
      <c r="U8" s="398" t="s">
        <v>482</v>
      </c>
      <c r="V8">
        <v>16</v>
      </c>
      <c r="W8" s="3" t="s">
        <v>311</v>
      </c>
      <c r="X8">
        <v>203</v>
      </c>
      <c r="AE8" s="398" t="s">
        <v>589</v>
      </c>
      <c r="AF8">
        <v>17</v>
      </c>
      <c r="AI8" s="398" t="s">
        <v>511</v>
      </c>
      <c r="AJ8">
        <v>7</v>
      </c>
      <c r="AK8" s="398" t="s">
        <v>482</v>
      </c>
      <c r="AL8">
        <v>16</v>
      </c>
      <c r="AM8" s="3" t="s">
        <v>311</v>
      </c>
      <c r="AN8">
        <v>203</v>
      </c>
      <c r="AU8" s="398" t="s">
        <v>589</v>
      </c>
      <c r="AV8">
        <v>17</v>
      </c>
      <c r="BA8" s="398" t="s">
        <v>663</v>
      </c>
      <c r="BB8">
        <v>19</v>
      </c>
      <c r="BC8" s="398" t="s">
        <v>511</v>
      </c>
      <c r="BD8">
        <v>7</v>
      </c>
      <c r="BE8" s="398" t="s">
        <v>663</v>
      </c>
      <c r="BF8">
        <v>19</v>
      </c>
      <c r="BG8" s="3" t="s">
        <v>311</v>
      </c>
      <c r="BH8">
        <v>203</v>
      </c>
      <c r="BI8" s="398" t="s">
        <v>511</v>
      </c>
      <c r="BJ8">
        <v>7</v>
      </c>
      <c r="BK8" s="398" t="s">
        <v>663</v>
      </c>
      <c r="BL8">
        <v>19</v>
      </c>
      <c r="BM8" s="3" t="s">
        <v>311</v>
      </c>
      <c r="BN8">
        <v>203</v>
      </c>
      <c r="BO8" s="398" t="s">
        <v>511</v>
      </c>
      <c r="BP8">
        <v>7</v>
      </c>
      <c r="BQ8" s="398" t="s">
        <v>663</v>
      </c>
      <c r="BR8">
        <v>19</v>
      </c>
      <c r="BS8" s="3" t="s">
        <v>311</v>
      </c>
      <c r="BT8">
        <v>203</v>
      </c>
      <c r="BU8" s="398" t="s">
        <v>511</v>
      </c>
      <c r="BV8">
        <v>7</v>
      </c>
      <c r="BW8" s="398" t="s">
        <v>663</v>
      </c>
      <c r="BX8">
        <v>19</v>
      </c>
      <c r="BY8" s="3" t="s">
        <v>311</v>
      </c>
      <c r="BZ8">
        <v>203</v>
      </c>
      <c r="CA8" s="398" t="s">
        <v>685</v>
      </c>
      <c r="CB8">
        <v>20</v>
      </c>
      <c r="CC8" s="398" t="s">
        <v>746</v>
      </c>
      <c r="CD8">
        <v>5</v>
      </c>
      <c r="CE8" s="398" t="s">
        <v>685</v>
      </c>
      <c r="CF8">
        <v>20</v>
      </c>
      <c r="CG8" s="398" t="s">
        <v>746</v>
      </c>
      <c r="CH8">
        <v>5</v>
      </c>
      <c r="CI8" s="398" t="s">
        <v>477</v>
      </c>
      <c r="CJ8">
        <v>12</v>
      </c>
      <c r="CK8" s="398" t="s">
        <v>511</v>
      </c>
      <c r="CL8">
        <v>7</v>
      </c>
      <c r="CM8" s="398" t="s">
        <v>663</v>
      </c>
      <c r="CN8">
        <v>19</v>
      </c>
      <c r="CO8" s="3" t="s">
        <v>311</v>
      </c>
      <c r="CP8">
        <v>203</v>
      </c>
      <c r="CS8" s="398" t="s">
        <v>685</v>
      </c>
      <c r="CT8">
        <v>20</v>
      </c>
      <c r="CU8" s="398" t="s">
        <v>746</v>
      </c>
      <c r="CV8">
        <v>5</v>
      </c>
      <c r="CW8" s="398" t="s">
        <v>475</v>
      </c>
      <c r="CX8">
        <v>10</v>
      </c>
      <c r="CY8" s="398" t="s">
        <v>511</v>
      </c>
      <c r="CZ8">
        <v>7</v>
      </c>
      <c r="DA8" s="398" t="s">
        <v>663</v>
      </c>
      <c r="DB8">
        <v>19</v>
      </c>
      <c r="DC8" s="3" t="s">
        <v>311</v>
      </c>
      <c r="DD8">
        <v>203</v>
      </c>
      <c r="DG8" s="398" t="s">
        <v>685</v>
      </c>
      <c r="DH8">
        <v>20</v>
      </c>
      <c r="DI8" s="398" t="s">
        <v>746</v>
      </c>
      <c r="DJ8">
        <v>5</v>
      </c>
      <c r="DK8" s="398" t="s">
        <v>475</v>
      </c>
      <c r="DL8">
        <v>10</v>
      </c>
      <c r="DM8" s="398" t="s">
        <v>511</v>
      </c>
      <c r="DN8">
        <v>7</v>
      </c>
      <c r="DO8" s="398" t="s">
        <v>663</v>
      </c>
      <c r="DP8">
        <v>19</v>
      </c>
      <c r="DQ8" s="3" t="s">
        <v>311</v>
      </c>
      <c r="DR8">
        <v>203</v>
      </c>
      <c r="DU8" s="398" t="s">
        <v>685</v>
      </c>
      <c r="DV8">
        <v>20</v>
      </c>
      <c r="DW8" s="398" t="s">
        <v>746</v>
      </c>
      <c r="DX8">
        <v>5</v>
      </c>
      <c r="DY8" s="398" t="s">
        <v>475</v>
      </c>
      <c r="DZ8">
        <v>10</v>
      </c>
      <c r="EA8" s="398" t="s">
        <v>511</v>
      </c>
      <c r="EB8">
        <v>7</v>
      </c>
      <c r="EC8" s="398" t="s">
        <v>663</v>
      </c>
      <c r="ED8">
        <v>19</v>
      </c>
      <c r="EE8" s="3" t="s">
        <v>311</v>
      </c>
      <c r="EF8">
        <v>203</v>
      </c>
      <c r="EI8" s="398" t="s">
        <v>685</v>
      </c>
      <c r="EJ8">
        <v>20</v>
      </c>
      <c r="EK8" s="398" t="s">
        <v>746</v>
      </c>
      <c r="EL8">
        <v>5</v>
      </c>
      <c r="EM8" s="398" t="s">
        <v>475</v>
      </c>
      <c r="EN8">
        <v>10</v>
      </c>
      <c r="EO8" s="398" t="s">
        <v>511</v>
      </c>
      <c r="EP8">
        <v>7</v>
      </c>
      <c r="EQ8" s="398" t="s">
        <v>663</v>
      </c>
      <c r="ER8">
        <v>19</v>
      </c>
      <c r="ES8" s="3" t="s">
        <v>311</v>
      </c>
      <c r="ET8">
        <v>203</v>
      </c>
      <c r="EW8" s="398" t="s">
        <v>746</v>
      </c>
      <c r="EX8">
        <v>5</v>
      </c>
      <c r="EY8" s="398" t="s">
        <v>771</v>
      </c>
      <c r="EZ8">
        <v>44</v>
      </c>
      <c r="FA8" s="398" t="s">
        <v>511</v>
      </c>
      <c r="FB8">
        <v>7</v>
      </c>
      <c r="FC8" s="398" t="s">
        <v>663</v>
      </c>
      <c r="FD8">
        <v>19</v>
      </c>
      <c r="FE8" s="3" t="s">
        <v>311</v>
      </c>
      <c r="FF8">
        <v>203</v>
      </c>
      <c r="FI8" s="398" t="s">
        <v>746</v>
      </c>
      <c r="FJ8">
        <v>5</v>
      </c>
      <c r="FK8" s="398" t="s">
        <v>771</v>
      </c>
      <c r="FL8">
        <v>44</v>
      </c>
      <c r="FM8" s="398" t="s">
        <v>511</v>
      </c>
      <c r="FN8">
        <v>7</v>
      </c>
      <c r="FO8" s="398" t="s">
        <v>162</v>
      </c>
      <c r="FP8">
        <v>18</v>
      </c>
      <c r="FQ8" s="3" t="s">
        <v>311</v>
      </c>
      <c r="FR8">
        <v>203</v>
      </c>
      <c r="FU8" s="398" t="s">
        <v>746</v>
      </c>
      <c r="FV8">
        <v>5</v>
      </c>
      <c r="FW8" s="398" t="s">
        <v>771</v>
      </c>
      <c r="FX8">
        <v>44</v>
      </c>
      <c r="FY8" s="398" t="s">
        <v>511</v>
      </c>
      <c r="FZ8">
        <v>7</v>
      </c>
      <c r="GA8" s="398" t="s">
        <v>162</v>
      </c>
      <c r="GB8">
        <v>18</v>
      </c>
      <c r="GC8" s="3" t="s">
        <v>311</v>
      </c>
      <c r="GD8">
        <v>203</v>
      </c>
      <c r="GG8" s="398" t="s">
        <v>582</v>
      </c>
      <c r="GH8">
        <v>5</v>
      </c>
      <c r="GI8" s="398" t="s">
        <v>771</v>
      </c>
      <c r="GJ8">
        <v>44</v>
      </c>
      <c r="GK8" s="398" t="s">
        <v>511</v>
      </c>
      <c r="GL8">
        <v>7</v>
      </c>
      <c r="GM8" s="398" t="s">
        <v>162</v>
      </c>
      <c r="GN8">
        <v>18</v>
      </c>
      <c r="GO8" s="3" t="s">
        <v>311</v>
      </c>
      <c r="GP8">
        <v>203</v>
      </c>
    </row>
    <row r="9" spans="3:200" x14ac:dyDescent="0.25">
      <c r="C9" s="398" t="s">
        <v>512</v>
      </c>
      <c r="D9">
        <v>8</v>
      </c>
      <c r="E9" t="s">
        <v>805</v>
      </c>
      <c r="F9">
        <v>204</v>
      </c>
      <c r="M9" s="398" t="s">
        <v>590</v>
      </c>
      <c r="N9">
        <v>44</v>
      </c>
      <c r="Q9" s="398" t="s">
        <v>484</v>
      </c>
      <c r="R9">
        <v>18</v>
      </c>
      <c r="S9" s="398" t="s">
        <v>512</v>
      </c>
      <c r="T9">
        <v>8</v>
      </c>
      <c r="U9" s="398" t="s">
        <v>484</v>
      </c>
      <c r="V9">
        <v>18</v>
      </c>
      <c r="W9" t="s">
        <v>805</v>
      </c>
      <c r="X9">
        <v>204</v>
      </c>
      <c r="AE9" s="398" t="s">
        <v>590</v>
      </c>
      <c r="AF9">
        <v>44</v>
      </c>
      <c r="AI9" s="398" t="s">
        <v>512</v>
      </c>
      <c r="AJ9">
        <v>8</v>
      </c>
      <c r="AK9" s="398" t="s">
        <v>484</v>
      </c>
      <c r="AL9">
        <v>18</v>
      </c>
      <c r="AM9" t="s">
        <v>805</v>
      </c>
      <c r="AN9">
        <v>204</v>
      </c>
      <c r="AU9" s="398" t="s">
        <v>590</v>
      </c>
      <c r="AV9">
        <v>44</v>
      </c>
      <c r="BA9" s="398" t="s">
        <v>664</v>
      </c>
      <c r="BB9">
        <v>21</v>
      </c>
      <c r="BC9" s="398" t="s">
        <v>512</v>
      </c>
      <c r="BD9">
        <v>8</v>
      </c>
      <c r="BE9" s="398" t="s">
        <v>664</v>
      </c>
      <c r="BF9">
        <v>21</v>
      </c>
      <c r="BG9" t="s">
        <v>805</v>
      </c>
      <c r="BH9">
        <v>204</v>
      </c>
      <c r="BI9" s="398" t="s">
        <v>512</v>
      </c>
      <c r="BJ9">
        <v>8</v>
      </c>
      <c r="BK9" s="398" t="s">
        <v>664</v>
      </c>
      <c r="BL9">
        <v>21</v>
      </c>
      <c r="BM9" t="s">
        <v>805</v>
      </c>
      <c r="BN9">
        <v>204</v>
      </c>
      <c r="BO9" s="398" t="s">
        <v>512</v>
      </c>
      <c r="BP9">
        <v>8</v>
      </c>
      <c r="BQ9" s="398" t="s">
        <v>664</v>
      </c>
      <c r="BR9">
        <v>21</v>
      </c>
      <c r="BS9" t="s">
        <v>805</v>
      </c>
      <c r="BT9">
        <v>204</v>
      </c>
      <c r="BU9" s="398" t="s">
        <v>512</v>
      </c>
      <c r="BV9">
        <v>8</v>
      </c>
      <c r="BW9" s="398" t="s">
        <v>664</v>
      </c>
      <c r="BX9">
        <v>21</v>
      </c>
      <c r="BY9" t="s">
        <v>805</v>
      </c>
      <c r="BZ9">
        <v>204</v>
      </c>
      <c r="CC9" s="398" t="s">
        <v>747</v>
      </c>
      <c r="CD9">
        <v>6</v>
      </c>
      <c r="CG9" s="398" t="s">
        <v>747</v>
      </c>
      <c r="CH9">
        <v>6</v>
      </c>
      <c r="CI9" s="398" t="s">
        <v>478</v>
      </c>
      <c r="CJ9">
        <v>13</v>
      </c>
      <c r="CK9" s="398" t="s">
        <v>512</v>
      </c>
      <c r="CL9">
        <v>8</v>
      </c>
      <c r="CM9" s="398" t="s">
        <v>664</v>
      </c>
      <c r="CN9">
        <v>21</v>
      </c>
      <c r="CO9" t="s">
        <v>805</v>
      </c>
      <c r="CP9">
        <v>204</v>
      </c>
      <c r="CU9" s="398" t="s">
        <v>747</v>
      </c>
      <c r="CV9">
        <v>6</v>
      </c>
      <c r="CW9" s="398" t="s">
        <v>476</v>
      </c>
      <c r="CX9">
        <v>11</v>
      </c>
      <c r="CY9" s="398" t="s">
        <v>512</v>
      </c>
      <c r="CZ9">
        <v>8</v>
      </c>
      <c r="DA9" s="398" t="s">
        <v>664</v>
      </c>
      <c r="DB9">
        <v>21</v>
      </c>
      <c r="DC9" t="s">
        <v>805</v>
      </c>
      <c r="DD9">
        <v>204</v>
      </c>
      <c r="DI9" s="398" t="s">
        <v>747</v>
      </c>
      <c r="DJ9">
        <v>6</v>
      </c>
      <c r="DK9" s="398" t="s">
        <v>476</v>
      </c>
      <c r="DL9">
        <v>11</v>
      </c>
      <c r="DM9" s="398" t="s">
        <v>512</v>
      </c>
      <c r="DN9">
        <v>8</v>
      </c>
      <c r="DO9" s="398" t="s">
        <v>664</v>
      </c>
      <c r="DP9">
        <v>21</v>
      </c>
      <c r="DQ9" t="s">
        <v>805</v>
      </c>
      <c r="DR9">
        <v>204</v>
      </c>
      <c r="DW9" s="398" t="s">
        <v>747</v>
      </c>
      <c r="DX9">
        <v>6</v>
      </c>
      <c r="DY9" s="398" t="s">
        <v>476</v>
      </c>
      <c r="DZ9">
        <v>11</v>
      </c>
      <c r="EA9" s="398" t="s">
        <v>512</v>
      </c>
      <c r="EB9">
        <v>8</v>
      </c>
      <c r="EC9" s="398" t="s">
        <v>664</v>
      </c>
      <c r="ED9">
        <v>21</v>
      </c>
      <c r="EE9" t="s">
        <v>805</v>
      </c>
      <c r="EF9">
        <v>204</v>
      </c>
      <c r="EK9" s="398" t="s">
        <v>747</v>
      </c>
      <c r="EL9">
        <v>6</v>
      </c>
      <c r="EM9" s="398" t="s">
        <v>476</v>
      </c>
      <c r="EN9">
        <v>11</v>
      </c>
      <c r="EO9" s="398" t="s">
        <v>512</v>
      </c>
      <c r="EP9">
        <v>8</v>
      </c>
      <c r="EQ9" s="398" t="s">
        <v>664</v>
      </c>
      <c r="ER9">
        <v>21</v>
      </c>
      <c r="ES9" t="s">
        <v>805</v>
      </c>
      <c r="ET9">
        <v>204</v>
      </c>
      <c r="EW9" s="398" t="s">
        <v>747</v>
      </c>
      <c r="EX9">
        <v>6</v>
      </c>
      <c r="EY9" s="398" t="s">
        <v>474</v>
      </c>
      <c r="EZ9">
        <v>9</v>
      </c>
      <c r="FA9" s="398" t="s">
        <v>512</v>
      </c>
      <c r="FB9">
        <v>8</v>
      </c>
      <c r="FC9" s="398" t="s">
        <v>664</v>
      </c>
      <c r="FD9">
        <v>21</v>
      </c>
      <c r="FE9" t="s">
        <v>805</v>
      </c>
      <c r="FF9">
        <v>204</v>
      </c>
      <c r="FI9" s="398" t="s">
        <v>747</v>
      </c>
      <c r="FJ9">
        <v>6</v>
      </c>
      <c r="FK9" s="398" t="s">
        <v>474</v>
      </c>
      <c r="FL9">
        <v>9</v>
      </c>
      <c r="FM9" s="398" t="s">
        <v>512</v>
      </c>
      <c r="FN9">
        <v>8</v>
      </c>
      <c r="FO9" s="398" t="s">
        <v>663</v>
      </c>
      <c r="FP9">
        <v>19</v>
      </c>
      <c r="FQ9" t="s">
        <v>805</v>
      </c>
      <c r="FR9">
        <v>204</v>
      </c>
      <c r="FU9" s="398" t="s">
        <v>747</v>
      </c>
      <c r="FV9">
        <v>6</v>
      </c>
      <c r="FW9" s="398" t="s">
        <v>474</v>
      </c>
      <c r="FX9">
        <v>9</v>
      </c>
      <c r="FY9" s="398" t="s">
        <v>512</v>
      </c>
      <c r="FZ9">
        <v>8</v>
      </c>
      <c r="GA9" s="398" t="s">
        <v>663</v>
      </c>
      <c r="GB9">
        <v>19</v>
      </c>
      <c r="GC9" t="s">
        <v>805</v>
      </c>
      <c r="GD9">
        <v>204</v>
      </c>
      <c r="GG9" s="398" t="s">
        <v>746</v>
      </c>
      <c r="GH9">
        <v>6</v>
      </c>
      <c r="GI9" s="398" t="s">
        <v>474</v>
      </c>
      <c r="GJ9">
        <v>9</v>
      </c>
      <c r="GK9" s="398" t="s">
        <v>512</v>
      </c>
      <c r="GL9">
        <v>8</v>
      </c>
      <c r="GM9" s="398" t="s">
        <v>663</v>
      </c>
      <c r="GN9">
        <v>19</v>
      </c>
      <c r="GO9" t="s">
        <v>805</v>
      </c>
      <c r="GP9">
        <v>204</v>
      </c>
    </row>
    <row r="10" spans="3:200" x14ac:dyDescent="0.25">
      <c r="C10" s="398" t="s">
        <v>513</v>
      </c>
      <c r="D10">
        <v>9</v>
      </c>
      <c r="E10" t="s">
        <v>806</v>
      </c>
      <c r="F10">
        <v>205</v>
      </c>
      <c r="M10" s="398" t="s">
        <v>591</v>
      </c>
      <c r="N10">
        <v>20</v>
      </c>
      <c r="Q10" s="398" t="s">
        <v>486</v>
      </c>
      <c r="R10">
        <v>19</v>
      </c>
      <c r="S10" s="398" t="s">
        <v>513</v>
      </c>
      <c r="T10">
        <v>9</v>
      </c>
      <c r="U10" s="398" t="s">
        <v>486</v>
      </c>
      <c r="V10">
        <v>19</v>
      </c>
      <c r="W10" t="s">
        <v>806</v>
      </c>
      <c r="X10">
        <v>205</v>
      </c>
      <c r="AE10" s="398" t="s">
        <v>591</v>
      </c>
      <c r="AF10">
        <v>20</v>
      </c>
      <c r="AI10" s="398" t="s">
        <v>513</v>
      </c>
      <c r="AJ10">
        <v>9</v>
      </c>
      <c r="AK10" s="398" t="s">
        <v>486</v>
      </c>
      <c r="AL10">
        <v>19</v>
      </c>
      <c r="AM10" t="s">
        <v>806</v>
      </c>
      <c r="AN10">
        <v>205</v>
      </c>
      <c r="AU10" s="398" t="s">
        <v>591</v>
      </c>
      <c r="AV10">
        <v>20</v>
      </c>
      <c r="BC10" s="398" t="s">
        <v>513</v>
      </c>
      <c r="BD10">
        <v>9</v>
      </c>
      <c r="BG10" t="s">
        <v>806</v>
      </c>
      <c r="BH10">
        <v>205</v>
      </c>
      <c r="BI10" s="398" t="s">
        <v>513</v>
      </c>
      <c r="BJ10">
        <v>9</v>
      </c>
      <c r="BM10" t="s">
        <v>806</v>
      </c>
      <c r="BN10">
        <v>205</v>
      </c>
      <c r="BO10" s="398" t="s">
        <v>513</v>
      </c>
      <c r="BP10">
        <v>9</v>
      </c>
      <c r="BS10" t="s">
        <v>806</v>
      </c>
      <c r="BT10">
        <v>205</v>
      </c>
      <c r="BU10" s="398" t="s">
        <v>513</v>
      </c>
      <c r="BV10">
        <v>9</v>
      </c>
      <c r="BY10" t="s">
        <v>806</v>
      </c>
      <c r="BZ10">
        <v>205</v>
      </c>
      <c r="CC10" s="398" t="s">
        <v>748</v>
      </c>
      <c r="CD10">
        <v>11</v>
      </c>
      <c r="CG10" s="398" t="s">
        <v>748</v>
      </c>
      <c r="CH10">
        <v>11</v>
      </c>
      <c r="CI10" s="398" t="s">
        <v>480</v>
      </c>
      <c r="CJ10">
        <v>14</v>
      </c>
      <c r="CK10" s="398" t="s">
        <v>513</v>
      </c>
      <c r="CL10">
        <v>9</v>
      </c>
      <c r="CO10" t="s">
        <v>806</v>
      </c>
      <c r="CP10">
        <v>205</v>
      </c>
      <c r="CU10" s="398" t="s">
        <v>748</v>
      </c>
      <c r="CV10">
        <v>11</v>
      </c>
      <c r="CW10" s="398" t="s">
        <v>477</v>
      </c>
      <c r="CX10">
        <v>12</v>
      </c>
      <c r="CY10" s="398" t="s">
        <v>513</v>
      </c>
      <c r="CZ10">
        <v>9</v>
      </c>
      <c r="DC10" t="s">
        <v>806</v>
      </c>
      <c r="DD10">
        <v>205</v>
      </c>
      <c r="DI10" s="398" t="s">
        <v>748</v>
      </c>
      <c r="DJ10">
        <v>11</v>
      </c>
      <c r="DK10" s="398" t="s">
        <v>477</v>
      </c>
      <c r="DL10">
        <v>12</v>
      </c>
      <c r="DM10" s="398" t="s">
        <v>513</v>
      </c>
      <c r="DN10">
        <v>9</v>
      </c>
      <c r="DQ10" t="s">
        <v>806</v>
      </c>
      <c r="DR10">
        <v>205</v>
      </c>
      <c r="DW10" s="398" t="s">
        <v>748</v>
      </c>
      <c r="DX10">
        <v>11</v>
      </c>
      <c r="DY10" s="398" t="s">
        <v>477</v>
      </c>
      <c r="DZ10">
        <v>12</v>
      </c>
      <c r="EA10" s="398" t="s">
        <v>513</v>
      </c>
      <c r="EB10">
        <v>9</v>
      </c>
      <c r="EE10" t="s">
        <v>806</v>
      </c>
      <c r="EF10">
        <v>205</v>
      </c>
      <c r="EK10" s="398" t="s">
        <v>748</v>
      </c>
      <c r="EL10">
        <v>11</v>
      </c>
      <c r="EM10" s="398" t="s">
        <v>477</v>
      </c>
      <c r="EN10">
        <v>12</v>
      </c>
      <c r="EO10" s="398" t="s">
        <v>513</v>
      </c>
      <c r="EP10">
        <v>9</v>
      </c>
      <c r="ES10" t="s">
        <v>806</v>
      </c>
      <c r="ET10">
        <v>205</v>
      </c>
      <c r="EW10" s="398" t="s">
        <v>748</v>
      </c>
      <c r="EX10">
        <v>11</v>
      </c>
      <c r="EY10" s="398" t="s">
        <v>475</v>
      </c>
      <c r="EZ10">
        <v>10</v>
      </c>
      <c r="FA10" s="398" t="s">
        <v>513</v>
      </c>
      <c r="FB10">
        <v>9</v>
      </c>
      <c r="FE10" t="s">
        <v>806</v>
      </c>
      <c r="FF10">
        <v>205</v>
      </c>
      <c r="FI10" s="398" t="s">
        <v>748</v>
      </c>
      <c r="FJ10">
        <v>11</v>
      </c>
      <c r="FK10" s="398" t="s">
        <v>475</v>
      </c>
      <c r="FL10">
        <v>10</v>
      </c>
      <c r="FM10" s="398" t="s">
        <v>513</v>
      </c>
      <c r="FN10">
        <v>9</v>
      </c>
      <c r="FO10" s="398" t="s">
        <v>664</v>
      </c>
      <c r="FP10">
        <v>21</v>
      </c>
      <c r="FQ10" t="s">
        <v>806</v>
      </c>
      <c r="FR10">
        <v>205</v>
      </c>
      <c r="FU10" s="398" t="s">
        <v>748</v>
      </c>
      <c r="FV10">
        <v>11</v>
      </c>
      <c r="FW10" s="398" t="s">
        <v>475</v>
      </c>
      <c r="FX10">
        <v>10</v>
      </c>
      <c r="FY10" s="398" t="s">
        <v>513</v>
      </c>
      <c r="FZ10">
        <v>9</v>
      </c>
      <c r="GA10" s="398" t="s">
        <v>664</v>
      </c>
      <c r="GB10">
        <v>21</v>
      </c>
      <c r="GC10" t="s">
        <v>806</v>
      </c>
      <c r="GD10">
        <v>205</v>
      </c>
      <c r="GG10" s="398" t="s">
        <v>749</v>
      </c>
      <c r="GH10">
        <v>11</v>
      </c>
      <c r="GI10" s="398" t="s">
        <v>475</v>
      </c>
      <c r="GJ10">
        <v>10</v>
      </c>
      <c r="GK10" s="398" t="s">
        <v>513</v>
      </c>
      <c r="GL10">
        <v>9</v>
      </c>
      <c r="GM10" s="398" t="s">
        <v>664</v>
      </c>
      <c r="GN10">
        <v>21</v>
      </c>
      <c r="GO10" t="s">
        <v>806</v>
      </c>
      <c r="GP10">
        <v>205</v>
      </c>
    </row>
    <row r="11" spans="3:200" x14ac:dyDescent="0.25">
      <c r="C11" s="398" t="s">
        <v>514</v>
      </c>
      <c r="D11">
        <v>10</v>
      </c>
      <c r="E11" t="s">
        <v>807</v>
      </c>
      <c r="F11">
        <v>206</v>
      </c>
      <c r="M11" s="398" t="s">
        <v>592</v>
      </c>
      <c r="N11">
        <v>45</v>
      </c>
      <c r="Q11" s="398" t="s">
        <v>488</v>
      </c>
      <c r="R11">
        <v>21</v>
      </c>
      <c r="S11" s="398" t="s">
        <v>514</v>
      </c>
      <c r="T11">
        <v>10</v>
      </c>
      <c r="U11" s="398" t="s">
        <v>488</v>
      </c>
      <c r="V11">
        <v>21</v>
      </c>
      <c r="W11" t="s">
        <v>807</v>
      </c>
      <c r="X11">
        <v>206</v>
      </c>
      <c r="AE11" s="398" t="s">
        <v>592</v>
      </c>
      <c r="AF11">
        <v>45</v>
      </c>
      <c r="AI11" s="398" t="s">
        <v>514</v>
      </c>
      <c r="AJ11">
        <v>10</v>
      </c>
      <c r="AK11" s="398" t="s">
        <v>488</v>
      </c>
      <c r="AL11">
        <v>21</v>
      </c>
      <c r="AM11" t="s">
        <v>807</v>
      </c>
      <c r="AN11">
        <v>206</v>
      </c>
      <c r="AU11" s="398" t="s">
        <v>592</v>
      </c>
      <c r="AV11">
        <v>45</v>
      </c>
      <c r="BC11" s="398" t="s">
        <v>514</v>
      </c>
      <c r="BD11">
        <v>10</v>
      </c>
      <c r="BG11" t="s">
        <v>807</v>
      </c>
      <c r="BH11">
        <v>206</v>
      </c>
      <c r="BI11" s="398" t="s">
        <v>514</v>
      </c>
      <c r="BJ11">
        <v>10</v>
      </c>
      <c r="BM11" t="s">
        <v>807</v>
      </c>
      <c r="BN11">
        <v>206</v>
      </c>
      <c r="BO11" s="398" t="s">
        <v>514</v>
      </c>
      <c r="BP11">
        <v>10</v>
      </c>
      <c r="BS11" t="s">
        <v>807</v>
      </c>
      <c r="BT11">
        <v>206</v>
      </c>
      <c r="BU11" s="398" t="s">
        <v>514</v>
      </c>
      <c r="BV11">
        <v>10</v>
      </c>
      <c r="BY11" t="s">
        <v>807</v>
      </c>
      <c r="BZ11">
        <v>206</v>
      </c>
      <c r="CC11" s="398" t="s">
        <v>749</v>
      </c>
      <c r="CD11">
        <v>12</v>
      </c>
      <c r="CG11" s="398" t="s">
        <v>749</v>
      </c>
      <c r="CH11">
        <v>12</v>
      </c>
      <c r="CI11" s="398" t="s">
        <v>481</v>
      </c>
      <c r="CJ11">
        <v>15</v>
      </c>
      <c r="CK11" s="398" t="s">
        <v>514</v>
      </c>
      <c r="CL11">
        <v>10</v>
      </c>
      <c r="CO11" t="s">
        <v>807</v>
      </c>
      <c r="CP11">
        <v>206</v>
      </c>
      <c r="CU11" s="398" t="s">
        <v>749</v>
      </c>
      <c r="CV11">
        <v>12</v>
      </c>
      <c r="CW11" s="398" t="s">
        <v>478</v>
      </c>
      <c r="CX11">
        <v>13</v>
      </c>
      <c r="CY11" s="398" t="s">
        <v>514</v>
      </c>
      <c r="CZ11">
        <v>10</v>
      </c>
      <c r="DC11" t="s">
        <v>807</v>
      </c>
      <c r="DD11">
        <v>206</v>
      </c>
      <c r="DI11" s="398" t="s">
        <v>749</v>
      </c>
      <c r="DJ11">
        <v>12</v>
      </c>
      <c r="DK11" s="398" t="s">
        <v>478</v>
      </c>
      <c r="DL11">
        <v>13</v>
      </c>
      <c r="DM11" s="398" t="s">
        <v>514</v>
      </c>
      <c r="DN11">
        <v>10</v>
      </c>
      <c r="DQ11" t="s">
        <v>807</v>
      </c>
      <c r="DR11">
        <v>206</v>
      </c>
      <c r="DW11" s="398" t="s">
        <v>749</v>
      </c>
      <c r="DX11">
        <v>12</v>
      </c>
      <c r="DY11" s="398" t="s">
        <v>478</v>
      </c>
      <c r="DZ11">
        <v>13</v>
      </c>
      <c r="EA11" s="398" t="s">
        <v>514</v>
      </c>
      <c r="EB11">
        <v>10</v>
      </c>
      <c r="EE11" t="s">
        <v>807</v>
      </c>
      <c r="EF11">
        <v>206</v>
      </c>
      <c r="EK11" s="398" t="s">
        <v>749</v>
      </c>
      <c r="EL11">
        <v>12</v>
      </c>
      <c r="EM11" s="398" t="s">
        <v>478</v>
      </c>
      <c r="EN11">
        <v>13</v>
      </c>
      <c r="EO11" s="398" t="s">
        <v>514</v>
      </c>
      <c r="EP11">
        <v>10</v>
      </c>
      <c r="ES11" t="s">
        <v>807</v>
      </c>
      <c r="ET11">
        <v>206</v>
      </c>
      <c r="EW11" s="398" t="s">
        <v>749</v>
      </c>
      <c r="EX11">
        <v>12</v>
      </c>
      <c r="EY11" s="398" t="s">
        <v>772</v>
      </c>
      <c r="EZ11">
        <v>45</v>
      </c>
      <c r="FA11" s="398" t="s">
        <v>514</v>
      </c>
      <c r="FB11">
        <v>10</v>
      </c>
      <c r="FE11" t="s">
        <v>807</v>
      </c>
      <c r="FF11">
        <v>206</v>
      </c>
      <c r="FI11" s="398" t="s">
        <v>749</v>
      </c>
      <c r="FJ11">
        <v>12</v>
      </c>
      <c r="FK11" s="398" t="s">
        <v>772</v>
      </c>
      <c r="FL11">
        <v>45</v>
      </c>
      <c r="FM11" s="398" t="s">
        <v>514</v>
      </c>
      <c r="FN11">
        <v>10</v>
      </c>
      <c r="FQ11" t="s">
        <v>807</v>
      </c>
      <c r="FR11">
        <v>206</v>
      </c>
      <c r="FU11" s="398" t="s">
        <v>749</v>
      </c>
      <c r="FV11">
        <v>12</v>
      </c>
      <c r="FW11" s="398" t="s">
        <v>772</v>
      </c>
      <c r="FX11">
        <v>45</v>
      </c>
      <c r="FY11" s="398" t="s">
        <v>514</v>
      </c>
      <c r="FZ11">
        <v>10</v>
      </c>
      <c r="GC11" t="s">
        <v>807</v>
      </c>
      <c r="GD11">
        <v>206</v>
      </c>
      <c r="GG11" s="398" t="s">
        <v>822</v>
      </c>
      <c r="GH11">
        <v>12</v>
      </c>
      <c r="GI11" s="398" t="s">
        <v>772</v>
      </c>
      <c r="GJ11">
        <v>45</v>
      </c>
      <c r="GK11" s="398" t="s">
        <v>514</v>
      </c>
      <c r="GL11">
        <v>10</v>
      </c>
      <c r="GO11" t="s">
        <v>807</v>
      </c>
      <c r="GP11">
        <v>206</v>
      </c>
    </row>
    <row r="12" spans="3:200" x14ac:dyDescent="0.25">
      <c r="C12" s="398" t="s">
        <v>515</v>
      </c>
      <c r="D12">
        <v>11</v>
      </c>
      <c r="E12" t="s">
        <v>808</v>
      </c>
      <c r="F12">
        <v>207</v>
      </c>
      <c r="M12" s="398" t="s">
        <v>593</v>
      </c>
      <c r="N12">
        <v>21</v>
      </c>
      <c r="Q12" s="398" t="s">
        <v>490</v>
      </c>
      <c r="R12">
        <v>23</v>
      </c>
      <c r="S12" s="398" t="s">
        <v>515</v>
      </c>
      <c r="T12">
        <v>11</v>
      </c>
      <c r="U12" s="398" t="s">
        <v>490</v>
      </c>
      <c r="V12">
        <v>23</v>
      </c>
      <c r="W12" t="s">
        <v>808</v>
      </c>
      <c r="X12">
        <v>207</v>
      </c>
      <c r="AE12" s="398" t="s">
        <v>593</v>
      </c>
      <c r="AF12">
        <v>21</v>
      </c>
      <c r="AI12" s="398" t="s">
        <v>515</v>
      </c>
      <c r="AJ12">
        <v>11</v>
      </c>
      <c r="AK12" s="398" t="s">
        <v>490</v>
      </c>
      <c r="AL12">
        <v>23</v>
      </c>
      <c r="AM12" t="s">
        <v>808</v>
      </c>
      <c r="AN12">
        <v>207</v>
      </c>
      <c r="AU12" s="398" t="s">
        <v>593</v>
      </c>
      <c r="AV12">
        <v>21</v>
      </c>
      <c r="BC12" s="398" t="s">
        <v>515</v>
      </c>
      <c r="BD12">
        <v>11</v>
      </c>
      <c r="BG12" t="s">
        <v>808</v>
      </c>
      <c r="BH12">
        <v>207</v>
      </c>
      <c r="BI12" s="398" t="s">
        <v>515</v>
      </c>
      <c r="BJ12">
        <v>11</v>
      </c>
      <c r="BM12" t="s">
        <v>808</v>
      </c>
      <c r="BN12">
        <v>207</v>
      </c>
      <c r="BO12" s="398" t="s">
        <v>515</v>
      </c>
      <c r="BP12">
        <v>11</v>
      </c>
      <c r="BS12" t="s">
        <v>808</v>
      </c>
      <c r="BT12">
        <v>207</v>
      </c>
      <c r="BU12" s="398" t="s">
        <v>515</v>
      </c>
      <c r="BV12">
        <v>11</v>
      </c>
      <c r="BY12" t="s">
        <v>808</v>
      </c>
      <c r="BZ12">
        <v>207</v>
      </c>
      <c r="CC12" s="398" t="s">
        <v>306</v>
      </c>
      <c r="CD12">
        <v>8</v>
      </c>
      <c r="CG12" s="398" t="s">
        <v>306</v>
      </c>
      <c r="CH12">
        <v>8</v>
      </c>
      <c r="CI12" s="398" t="s">
        <v>482</v>
      </c>
      <c r="CJ12">
        <v>16</v>
      </c>
      <c r="CK12" s="398" t="s">
        <v>515</v>
      </c>
      <c r="CL12">
        <v>11</v>
      </c>
      <c r="CO12" t="s">
        <v>808</v>
      </c>
      <c r="CP12">
        <v>207</v>
      </c>
      <c r="CU12" s="398" t="s">
        <v>306</v>
      </c>
      <c r="CV12">
        <v>8</v>
      </c>
      <c r="CW12" s="398" t="s">
        <v>480</v>
      </c>
      <c r="CX12">
        <v>14</v>
      </c>
      <c r="CY12" s="398" t="s">
        <v>515</v>
      </c>
      <c r="CZ12">
        <v>11</v>
      </c>
      <c r="DC12" t="s">
        <v>808</v>
      </c>
      <c r="DD12">
        <v>207</v>
      </c>
      <c r="DI12" s="398" t="s">
        <v>306</v>
      </c>
      <c r="DJ12">
        <v>8</v>
      </c>
      <c r="DK12" s="398" t="s">
        <v>480</v>
      </c>
      <c r="DL12">
        <v>14</v>
      </c>
      <c r="DM12" s="398" t="s">
        <v>515</v>
      </c>
      <c r="DN12">
        <v>11</v>
      </c>
      <c r="DQ12" t="s">
        <v>808</v>
      </c>
      <c r="DR12">
        <v>207</v>
      </c>
      <c r="DW12" s="398" t="s">
        <v>306</v>
      </c>
      <c r="DX12">
        <v>8</v>
      </c>
      <c r="DY12" s="398" t="s">
        <v>480</v>
      </c>
      <c r="DZ12">
        <v>14</v>
      </c>
      <c r="EA12" s="398" t="s">
        <v>515</v>
      </c>
      <c r="EB12">
        <v>11</v>
      </c>
      <c r="EE12" t="s">
        <v>808</v>
      </c>
      <c r="EF12">
        <v>207</v>
      </c>
      <c r="EK12" s="398" t="s">
        <v>306</v>
      </c>
      <c r="EL12">
        <v>8</v>
      </c>
      <c r="EM12" s="398" t="s">
        <v>480</v>
      </c>
      <c r="EN12">
        <v>14</v>
      </c>
      <c r="EO12" s="398" t="s">
        <v>515</v>
      </c>
      <c r="EP12">
        <v>11</v>
      </c>
      <c r="ES12" t="s">
        <v>808</v>
      </c>
      <c r="ET12">
        <v>207</v>
      </c>
      <c r="EW12" s="398" t="s">
        <v>306</v>
      </c>
      <c r="EX12">
        <v>8</v>
      </c>
      <c r="EY12" s="398" t="s">
        <v>476</v>
      </c>
      <c r="EZ12">
        <v>11</v>
      </c>
      <c r="FA12" s="398" t="s">
        <v>515</v>
      </c>
      <c r="FB12">
        <v>11</v>
      </c>
      <c r="FE12" t="s">
        <v>808</v>
      </c>
      <c r="FF12">
        <v>207</v>
      </c>
      <c r="FI12" s="398" t="s">
        <v>306</v>
      </c>
      <c r="FJ12">
        <v>8</v>
      </c>
      <c r="FK12" s="398" t="s">
        <v>476</v>
      </c>
      <c r="FL12">
        <v>11</v>
      </c>
      <c r="FM12" s="398" t="s">
        <v>515</v>
      </c>
      <c r="FN12">
        <v>11</v>
      </c>
      <c r="FQ12" t="s">
        <v>808</v>
      </c>
      <c r="FR12">
        <v>207</v>
      </c>
      <c r="FU12" s="398" t="s">
        <v>306</v>
      </c>
      <c r="FV12">
        <v>8</v>
      </c>
      <c r="FW12" s="398" t="s">
        <v>476</v>
      </c>
      <c r="FX12">
        <v>11</v>
      </c>
      <c r="FY12" s="398" t="s">
        <v>515</v>
      </c>
      <c r="FZ12">
        <v>11</v>
      </c>
      <c r="GC12" t="s">
        <v>808</v>
      </c>
      <c r="GD12">
        <v>207</v>
      </c>
      <c r="GG12" s="398" t="s">
        <v>305</v>
      </c>
      <c r="GH12">
        <v>8</v>
      </c>
      <c r="GI12" s="398" t="s">
        <v>476</v>
      </c>
      <c r="GJ12">
        <v>11</v>
      </c>
      <c r="GK12" s="398" t="s">
        <v>515</v>
      </c>
      <c r="GL12">
        <v>11</v>
      </c>
      <c r="GO12" t="s">
        <v>808</v>
      </c>
      <c r="GP12">
        <v>207</v>
      </c>
    </row>
    <row r="13" spans="3:200" x14ac:dyDescent="0.25">
      <c r="C13" s="398" t="s">
        <v>516</v>
      </c>
      <c r="D13">
        <v>12</v>
      </c>
      <c r="E13" t="s">
        <v>312</v>
      </c>
      <c r="F13">
        <v>208</v>
      </c>
      <c r="M13" s="398" t="s">
        <v>594</v>
      </c>
      <c r="N13">
        <v>46</v>
      </c>
      <c r="Q13" s="398" t="s">
        <v>492</v>
      </c>
      <c r="R13">
        <v>33</v>
      </c>
      <c r="S13" s="398" t="s">
        <v>516</v>
      </c>
      <c r="T13">
        <v>12</v>
      </c>
      <c r="U13" s="398" t="s">
        <v>492</v>
      </c>
      <c r="V13">
        <v>33</v>
      </c>
      <c r="W13" t="s">
        <v>312</v>
      </c>
      <c r="X13">
        <v>208</v>
      </c>
      <c r="AE13" s="398" t="s">
        <v>594</v>
      </c>
      <c r="AF13">
        <v>46</v>
      </c>
      <c r="AI13" s="398" t="s">
        <v>516</v>
      </c>
      <c r="AJ13">
        <v>12</v>
      </c>
      <c r="AK13" s="398" t="s">
        <v>492</v>
      </c>
      <c r="AL13">
        <v>33</v>
      </c>
      <c r="AM13" t="s">
        <v>312</v>
      </c>
      <c r="AN13">
        <v>208</v>
      </c>
      <c r="AU13" s="398" t="s">
        <v>594</v>
      </c>
      <c r="AV13">
        <v>46</v>
      </c>
      <c r="BC13" s="398" t="s">
        <v>516</v>
      </c>
      <c r="BD13">
        <v>12</v>
      </c>
      <c r="BG13" t="s">
        <v>312</v>
      </c>
      <c r="BH13">
        <v>208</v>
      </c>
      <c r="BI13" s="398" t="s">
        <v>516</v>
      </c>
      <c r="BJ13">
        <v>12</v>
      </c>
      <c r="BM13" t="s">
        <v>312</v>
      </c>
      <c r="BN13">
        <v>208</v>
      </c>
      <c r="BO13" s="398" t="s">
        <v>516</v>
      </c>
      <c r="BP13">
        <v>12</v>
      </c>
      <c r="BS13" t="s">
        <v>312</v>
      </c>
      <c r="BT13">
        <v>208</v>
      </c>
      <c r="BU13" s="398" t="s">
        <v>516</v>
      </c>
      <c r="BV13">
        <v>12</v>
      </c>
      <c r="BY13" t="s">
        <v>312</v>
      </c>
      <c r="BZ13">
        <v>208</v>
      </c>
      <c r="CC13" s="398" t="s">
        <v>305</v>
      </c>
      <c r="CD13">
        <v>7</v>
      </c>
      <c r="CG13" s="398" t="s">
        <v>305</v>
      </c>
      <c r="CH13">
        <v>7</v>
      </c>
      <c r="CI13" s="398" t="s">
        <v>483</v>
      </c>
      <c r="CJ13">
        <v>17</v>
      </c>
      <c r="CK13" s="398" t="s">
        <v>516</v>
      </c>
      <c r="CL13">
        <v>12</v>
      </c>
      <c r="CO13" t="s">
        <v>312</v>
      </c>
      <c r="CP13">
        <v>208</v>
      </c>
      <c r="CU13" s="398" t="s">
        <v>305</v>
      </c>
      <c r="CV13">
        <v>7</v>
      </c>
      <c r="CW13" s="398" t="s">
        <v>481</v>
      </c>
      <c r="CX13">
        <v>15</v>
      </c>
      <c r="CY13" s="398" t="s">
        <v>516</v>
      </c>
      <c r="CZ13">
        <v>12</v>
      </c>
      <c r="DC13" t="s">
        <v>312</v>
      </c>
      <c r="DD13">
        <v>208</v>
      </c>
      <c r="DI13" s="398" t="s">
        <v>305</v>
      </c>
      <c r="DJ13">
        <v>7</v>
      </c>
      <c r="DK13" s="398" t="s">
        <v>481</v>
      </c>
      <c r="DL13">
        <v>15</v>
      </c>
      <c r="DM13" s="398" t="s">
        <v>516</v>
      </c>
      <c r="DN13">
        <v>12</v>
      </c>
      <c r="DQ13" t="s">
        <v>312</v>
      </c>
      <c r="DR13">
        <v>208</v>
      </c>
      <c r="DW13" s="398" t="s">
        <v>305</v>
      </c>
      <c r="DX13">
        <v>7</v>
      </c>
      <c r="DY13" s="398" t="s">
        <v>481</v>
      </c>
      <c r="DZ13">
        <v>15</v>
      </c>
      <c r="EA13" s="398" t="s">
        <v>516</v>
      </c>
      <c r="EB13">
        <v>12</v>
      </c>
      <c r="EE13" t="s">
        <v>312</v>
      </c>
      <c r="EF13">
        <v>208</v>
      </c>
      <c r="EK13" s="398" t="s">
        <v>305</v>
      </c>
      <c r="EL13">
        <v>7</v>
      </c>
      <c r="EM13" s="398" t="s">
        <v>481</v>
      </c>
      <c r="EN13">
        <v>15</v>
      </c>
      <c r="EO13" s="398" t="s">
        <v>516</v>
      </c>
      <c r="EP13">
        <v>12</v>
      </c>
      <c r="ES13" t="s">
        <v>312</v>
      </c>
      <c r="ET13">
        <v>208</v>
      </c>
      <c r="EW13" s="398" t="s">
        <v>305</v>
      </c>
      <c r="EX13">
        <v>7</v>
      </c>
      <c r="EY13" s="398" t="s">
        <v>477</v>
      </c>
      <c r="EZ13">
        <v>12</v>
      </c>
      <c r="FA13" s="398" t="s">
        <v>516</v>
      </c>
      <c r="FB13">
        <v>12</v>
      </c>
      <c r="FE13" t="s">
        <v>312</v>
      </c>
      <c r="FF13">
        <v>208</v>
      </c>
      <c r="FI13" s="398" t="s">
        <v>305</v>
      </c>
      <c r="FJ13">
        <v>7</v>
      </c>
      <c r="FK13" s="398" t="s">
        <v>477</v>
      </c>
      <c r="FL13">
        <v>12</v>
      </c>
      <c r="FM13" s="398" t="s">
        <v>516</v>
      </c>
      <c r="FN13">
        <v>12</v>
      </c>
      <c r="FQ13" t="s">
        <v>312</v>
      </c>
      <c r="FR13">
        <v>208</v>
      </c>
      <c r="FU13" s="398" t="s">
        <v>305</v>
      </c>
      <c r="FV13">
        <v>7</v>
      </c>
      <c r="FW13" s="398" t="s">
        <v>477</v>
      </c>
      <c r="FX13">
        <v>12</v>
      </c>
      <c r="FY13" s="398" t="s">
        <v>516</v>
      </c>
      <c r="FZ13">
        <v>12</v>
      </c>
      <c r="GC13" t="s">
        <v>312</v>
      </c>
      <c r="GD13">
        <v>208</v>
      </c>
      <c r="GG13" s="398"/>
      <c r="GH13">
        <v>7</v>
      </c>
      <c r="GI13" s="398" t="s">
        <v>477</v>
      </c>
      <c r="GJ13">
        <v>12</v>
      </c>
      <c r="GK13" s="398" t="s">
        <v>516</v>
      </c>
      <c r="GL13">
        <v>12</v>
      </c>
      <c r="GO13" t="s">
        <v>312</v>
      </c>
      <c r="GP13">
        <v>208</v>
      </c>
    </row>
    <row r="14" spans="3:200" x14ac:dyDescent="0.25">
      <c r="C14" s="398" t="s">
        <v>517</v>
      </c>
      <c r="D14">
        <v>13</v>
      </c>
      <c r="E14" t="s">
        <v>809</v>
      </c>
      <c r="F14">
        <v>209</v>
      </c>
      <c r="M14" s="398" t="s">
        <v>595</v>
      </c>
      <c r="N14">
        <v>27</v>
      </c>
      <c r="Q14" s="398" t="s">
        <v>493</v>
      </c>
      <c r="R14">
        <v>24</v>
      </c>
      <c r="S14" s="398" t="s">
        <v>517</v>
      </c>
      <c r="T14">
        <v>13</v>
      </c>
      <c r="U14" s="398" t="s">
        <v>493</v>
      </c>
      <c r="V14">
        <v>24</v>
      </c>
      <c r="W14" t="s">
        <v>809</v>
      </c>
      <c r="X14">
        <v>209</v>
      </c>
      <c r="AE14" s="398" t="s">
        <v>595</v>
      </c>
      <c r="AF14">
        <v>27</v>
      </c>
      <c r="AI14" s="398" t="s">
        <v>517</v>
      </c>
      <c r="AJ14">
        <v>13</v>
      </c>
      <c r="AK14" s="398" t="s">
        <v>493</v>
      </c>
      <c r="AL14">
        <v>24</v>
      </c>
      <c r="AM14" t="s">
        <v>809</v>
      </c>
      <c r="AN14">
        <v>209</v>
      </c>
      <c r="AU14" s="398" t="s">
        <v>595</v>
      </c>
      <c r="AV14">
        <v>27</v>
      </c>
      <c r="BC14" s="398" t="s">
        <v>517</v>
      </c>
      <c r="BD14">
        <v>13</v>
      </c>
      <c r="BG14" t="s">
        <v>809</v>
      </c>
      <c r="BH14">
        <v>209</v>
      </c>
      <c r="BI14" s="398" t="s">
        <v>517</v>
      </c>
      <c r="BJ14">
        <v>13</v>
      </c>
      <c r="BM14" t="s">
        <v>809</v>
      </c>
      <c r="BN14">
        <v>209</v>
      </c>
      <c r="BO14" s="398" t="s">
        <v>517</v>
      </c>
      <c r="BP14">
        <v>13</v>
      </c>
      <c r="BS14" t="s">
        <v>809</v>
      </c>
      <c r="BT14">
        <v>209</v>
      </c>
      <c r="BU14" s="398" t="s">
        <v>517</v>
      </c>
      <c r="BV14">
        <v>13</v>
      </c>
      <c r="BY14" t="s">
        <v>809</v>
      </c>
      <c r="BZ14">
        <v>209</v>
      </c>
      <c r="CI14" s="398" t="s">
        <v>484</v>
      </c>
      <c r="CJ14">
        <v>18</v>
      </c>
      <c r="CK14" s="398" t="s">
        <v>517</v>
      </c>
      <c r="CL14">
        <v>13</v>
      </c>
      <c r="CO14" t="s">
        <v>809</v>
      </c>
      <c r="CP14">
        <v>209</v>
      </c>
      <c r="CW14" s="398" t="s">
        <v>482</v>
      </c>
      <c r="CX14">
        <v>16</v>
      </c>
      <c r="CY14" s="398" t="s">
        <v>517</v>
      </c>
      <c r="CZ14">
        <v>13</v>
      </c>
      <c r="DC14" t="s">
        <v>809</v>
      </c>
      <c r="DD14">
        <v>209</v>
      </c>
      <c r="DK14" s="398" t="s">
        <v>482</v>
      </c>
      <c r="DL14">
        <v>16</v>
      </c>
      <c r="DM14" s="398" t="s">
        <v>517</v>
      </c>
      <c r="DN14">
        <v>13</v>
      </c>
      <c r="DQ14" t="s">
        <v>809</v>
      </c>
      <c r="DR14">
        <v>209</v>
      </c>
      <c r="DY14" s="398" t="s">
        <v>482</v>
      </c>
      <c r="DZ14">
        <v>16</v>
      </c>
      <c r="EA14" s="398" t="s">
        <v>517</v>
      </c>
      <c r="EB14">
        <v>13</v>
      </c>
      <c r="EE14" t="s">
        <v>809</v>
      </c>
      <c r="EF14">
        <v>209</v>
      </c>
      <c r="EM14" s="398" t="s">
        <v>482</v>
      </c>
      <c r="EN14">
        <v>16</v>
      </c>
      <c r="EO14" s="398" t="s">
        <v>517</v>
      </c>
      <c r="EP14">
        <v>13</v>
      </c>
      <c r="ES14" t="s">
        <v>809</v>
      </c>
      <c r="ET14">
        <v>209</v>
      </c>
      <c r="EY14" s="398" t="s">
        <v>478</v>
      </c>
      <c r="EZ14">
        <v>13</v>
      </c>
      <c r="FA14" s="398" t="s">
        <v>517</v>
      </c>
      <c r="FB14">
        <v>13</v>
      </c>
      <c r="FE14" t="s">
        <v>809</v>
      </c>
      <c r="FF14">
        <v>209</v>
      </c>
      <c r="FK14" s="398" t="s">
        <v>478</v>
      </c>
      <c r="FL14">
        <v>13</v>
      </c>
      <c r="FM14" s="398" t="s">
        <v>517</v>
      </c>
      <c r="FN14">
        <v>13</v>
      </c>
      <c r="FQ14" t="s">
        <v>809</v>
      </c>
      <c r="FR14">
        <v>209</v>
      </c>
      <c r="FW14" s="398" t="s">
        <v>478</v>
      </c>
      <c r="FX14">
        <v>13</v>
      </c>
      <c r="FY14" s="398" t="s">
        <v>517</v>
      </c>
      <c r="FZ14">
        <v>13</v>
      </c>
      <c r="GC14" t="s">
        <v>809</v>
      </c>
      <c r="GD14">
        <v>209</v>
      </c>
      <c r="GI14" s="398" t="s">
        <v>478</v>
      </c>
      <c r="GJ14">
        <v>13</v>
      </c>
      <c r="GK14" s="398" t="s">
        <v>517</v>
      </c>
      <c r="GL14">
        <v>13</v>
      </c>
      <c r="GO14" t="s">
        <v>809</v>
      </c>
      <c r="GP14">
        <v>209</v>
      </c>
    </row>
    <row r="15" spans="3:200" x14ac:dyDescent="0.25">
      <c r="C15" s="398" t="s">
        <v>518</v>
      </c>
      <c r="D15">
        <v>14</v>
      </c>
      <c r="E15" t="s">
        <v>810</v>
      </c>
      <c r="F15">
        <v>210</v>
      </c>
      <c r="M15" s="398" t="s">
        <v>596</v>
      </c>
      <c r="N15">
        <v>47</v>
      </c>
      <c r="Q15" s="398" t="s">
        <v>495</v>
      </c>
      <c r="R15">
        <v>26</v>
      </c>
      <c r="S15" s="398" t="s">
        <v>518</v>
      </c>
      <c r="T15">
        <v>14</v>
      </c>
      <c r="U15" s="398" t="s">
        <v>495</v>
      </c>
      <c r="V15">
        <v>26</v>
      </c>
      <c r="W15" t="s">
        <v>810</v>
      </c>
      <c r="X15">
        <v>210</v>
      </c>
      <c r="AE15" s="398" t="s">
        <v>596</v>
      </c>
      <c r="AF15">
        <v>47</v>
      </c>
      <c r="AI15" s="398" t="s">
        <v>518</v>
      </c>
      <c r="AJ15">
        <v>14</v>
      </c>
      <c r="AK15" s="398" t="s">
        <v>495</v>
      </c>
      <c r="AL15">
        <v>26</v>
      </c>
      <c r="AM15" t="s">
        <v>810</v>
      </c>
      <c r="AN15">
        <v>210</v>
      </c>
      <c r="AU15" s="398" t="s">
        <v>596</v>
      </c>
      <c r="AV15">
        <v>47</v>
      </c>
      <c r="BC15" s="398" t="s">
        <v>518</v>
      </c>
      <c r="BD15">
        <v>14</v>
      </c>
      <c r="BG15" t="s">
        <v>810</v>
      </c>
      <c r="BH15">
        <v>210</v>
      </c>
      <c r="BI15" s="398" t="s">
        <v>518</v>
      </c>
      <c r="BJ15">
        <v>14</v>
      </c>
      <c r="BM15" t="s">
        <v>810</v>
      </c>
      <c r="BN15">
        <v>210</v>
      </c>
      <c r="BO15" s="398" t="s">
        <v>518</v>
      </c>
      <c r="BP15">
        <v>14</v>
      </c>
      <c r="BS15" t="s">
        <v>810</v>
      </c>
      <c r="BT15">
        <v>210</v>
      </c>
      <c r="BU15" s="398" t="s">
        <v>518</v>
      </c>
      <c r="BV15">
        <v>14</v>
      </c>
      <c r="BY15" t="s">
        <v>810</v>
      </c>
      <c r="BZ15">
        <v>210</v>
      </c>
      <c r="CI15" s="398" t="s">
        <v>485</v>
      </c>
      <c r="CJ15">
        <v>37</v>
      </c>
      <c r="CK15" s="398" t="s">
        <v>518</v>
      </c>
      <c r="CL15">
        <v>14</v>
      </c>
      <c r="CO15" t="s">
        <v>810</v>
      </c>
      <c r="CP15">
        <v>210</v>
      </c>
      <c r="CW15" s="398" t="s">
        <v>483</v>
      </c>
      <c r="CX15">
        <v>17</v>
      </c>
      <c r="CY15" s="398" t="s">
        <v>518</v>
      </c>
      <c r="CZ15">
        <v>14</v>
      </c>
      <c r="DC15" t="s">
        <v>810</v>
      </c>
      <c r="DD15">
        <v>210</v>
      </c>
      <c r="DK15" s="398" t="s">
        <v>483</v>
      </c>
      <c r="DL15">
        <v>17</v>
      </c>
      <c r="DM15" s="398" t="s">
        <v>518</v>
      </c>
      <c r="DN15">
        <v>14</v>
      </c>
      <c r="DQ15" t="s">
        <v>810</v>
      </c>
      <c r="DR15">
        <v>210</v>
      </c>
      <c r="DY15" s="398" t="s">
        <v>483</v>
      </c>
      <c r="DZ15">
        <v>17</v>
      </c>
      <c r="EA15" s="398" t="s">
        <v>518</v>
      </c>
      <c r="EB15">
        <v>14</v>
      </c>
      <c r="EE15" t="s">
        <v>810</v>
      </c>
      <c r="EF15">
        <v>210</v>
      </c>
      <c r="EM15" s="398" t="s">
        <v>483</v>
      </c>
      <c r="EN15">
        <v>17</v>
      </c>
      <c r="EO15" s="398" t="s">
        <v>518</v>
      </c>
      <c r="EP15">
        <v>14</v>
      </c>
      <c r="ES15" t="s">
        <v>810</v>
      </c>
      <c r="ET15">
        <v>210</v>
      </c>
      <c r="EY15" s="398" t="s">
        <v>773</v>
      </c>
      <c r="EZ15">
        <v>46</v>
      </c>
      <c r="FA15" s="398" t="s">
        <v>518</v>
      </c>
      <c r="FB15">
        <v>14</v>
      </c>
      <c r="FE15" t="s">
        <v>810</v>
      </c>
      <c r="FF15">
        <v>210</v>
      </c>
      <c r="FK15" s="398" t="s">
        <v>773</v>
      </c>
      <c r="FL15">
        <v>46</v>
      </c>
      <c r="FM15" s="398" t="s">
        <v>518</v>
      </c>
      <c r="FN15">
        <v>14</v>
      </c>
      <c r="FQ15" t="s">
        <v>810</v>
      </c>
      <c r="FR15">
        <v>210</v>
      </c>
      <c r="FW15" s="398" t="s">
        <v>773</v>
      </c>
      <c r="FX15">
        <v>46</v>
      </c>
      <c r="FY15" s="398" t="s">
        <v>518</v>
      </c>
      <c r="FZ15">
        <v>14</v>
      </c>
      <c r="GC15" t="s">
        <v>810</v>
      </c>
      <c r="GD15">
        <v>210</v>
      </c>
      <c r="GI15" s="398" t="s">
        <v>773</v>
      </c>
      <c r="GJ15">
        <v>46</v>
      </c>
      <c r="GK15" s="398" t="s">
        <v>518</v>
      </c>
      <c r="GL15">
        <v>14</v>
      </c>
      <c r="GO15" t="s">
        <v>810</v>
      </c>
      <c r="GP15">
        <v>210</v>
      </c>
    </row>
    <row r="16" spans="3:200" x14ac:dyDescent="0.25">
      <c r="C16" s="398" t="s">
        <v>519</v>
      </c>
      <c r="D16">
        <v>15</v>
      </c>
      <c r="E16" t="s">
        <v>313</v>
      </c>
      <c r="F16">
        <v>211</v>
      </c>
      <c r="M16" s="398" t="s">
        <v>597</v>
      </c>
      <c r="N16">
        <v>48</v>
      </c>
      <c r="Q16" s="398" t="s">
        <v>497</v>
      </c>
      <c r="R16">
        <v>28</v>
      </c>
      <c r="S16" s="398" t="s">
        <v>519</v>
      </c>
      <c r="T16">
        <v>15</v>
      </c>
      <c r="U16" s="398" t="s">
        <v>497</v>
      </c>
      <c r="V16">
        <v>28</v>
      </c>
      <c r="W16" t="s">
        <v>313</v>
      </c>
      <c r="X16">
        <v>211</v>
      </c>
      <c r="AE16" s="398" t="s">
        <v>597</v>
      </c>
      <c r="AF16">
        <v>48</v>
      </c>
      <c r="AI16" s="398" t="s">
        <v>519</v>
      </c>
      <c r="AJ16">
        <v>15</v>
      </c>
      <c r="AK16" s="398" t="s">
        <v>497</v>
      </c>
      <c r="AL16">
        <v>28</v>
      </c>
      <c r="AM16" t="s">
        <v>313</v>
      </c>
      <c r="AN16">
        <v>211</v>
      </c>
      <c r="AU16" s="398" t="s">
        <v>597</v>
      </c>
      <c r="AV16">
        <v>48</v>
      </c>
      <c r="BC16" s="398" t="s">
        <v>519</v>
      </c>
      <c r="BD16">
        <v>15</v>
      </c>
      <c r="BG16" t="s">
        <v>313</v>
      </c>
      <c r="BH16">
        <v>211</v>
      </c>
      <c r="BI16" s="398" t="s">
        <v>519</v>
      </c>
      <c r="BJ16">
        <v>15</v>
      </c>
      <c r="BM16" t="s">
        <v>313</v>
      </c>
      <c r="BN16">
        <v>211</v>
      </c>
      <c r="BO16" s="398" t="s">
        <v>519</v>
      </c>
      <c r="BP16">
        <v>15</v>
      </c>
      <c r="BS16" t="s">
        <v>313</v>
      </c>
      <c r="BT16">
        <v>211</v>
      </c>
      <c r="BU16" s="398" t="s">
        <v>519</v>
      </c>
      <c r="BV16">
        <v>15</v>
      </c>
      <c r="BY16" t="s">
        <v>313</v>
      </c>
      <c r="BZ16">
        <v>211</v>
      </c>
      <c r="CI16" s="398" t="s">
        <v>486</v>
      </c>
      <c r="CJ16">
        <v>19</v>
      </c>
      <c r="CK16" s="398" t="s">
        <v>519</v>
      </c>
      <c r="CL16">
        <v>15</v>
      </c>
      <c r="CO16" t="s">
        <v>313</v>
      </c>
      <c r="CP16">
        <v>211</v>
      </c>
      <c r="CW16" s="398" t="s">
        <v>484</v>
      </c>
      <c r="CX16">
        <v>18</v>
      </c>
      <c r="CY16" s="398" t="s">
        <v>519</v>
      </c>
      <c r="CZ16">
        <v>15</v>
      </c>
      <c r="DC16" t="s">
        <v>313</v>
      </c>
      <c r="DD16">
        <v>211</v>
      </c>
      <c r="DK16" s="398" t="s">
        <v>484</v>
      </c>
      <c r="DL16">
        <v>18</v>
      </c>
      <c r="DM16" s="398" t="s">
        <v>519</v>
      </c>
      <c r="DN16">
        <v>15</v>
      </c>
      <c r="DQ16" t="s">
        <v>313</v>
      </c>
      <c r="DR16">
        <v>211</v>
      </c>
      <c r="DY16" s="398" t="s">
        <v>484</v>
      </c>
      <c r="DZ16">
        <v>18</v>
      </c>
      <c r="EA16" s="398" t="s">
        <v>519</v>
      </c>
      <c r="EB16">
        <v>15</v>
      </c>
      <c r="EE16" t="s">
        <v>313</v>
      </c>
      <c r="EF16">
        <v>211</v>
      </c>
      <c r="EM16" s="398" t="s">
        <v>484</v>
      </c>
      <c r="EN16">
        <v>18</v>
      </c>
      <c r="EO16" s="398" t="s">
        <v>519</v>
      </c>
      <c r="EP16">
        <v>15</v>
      </c>
      <c r="ES16" t="s">
        <v>313</v>
      </c>
      <c r="ET16">
        <v>211</v>
      </c>
      <c r="EY16" s="398" t="s">
        <v>480</v>
      </c>
      <c r="EZ16">
        <v>14</v>
      </c>
      <c r="FA16" s="398" t="s">
        <v>519</v>
      </c>
      <c r="FB16">
        <v>15</v>
      </c>
      <c r="FE16" t="s">
        <v>313</v>
      </c>
      <c r="FF16">
        <v>211</v>
      </c>
      <c r="FK16" s="398" t="s">
        <v>480</v>
      </c>
      <c r="FL16">
        <v>14</v>
      </c>
      <c r="FM16" s="398" t="s">
        <v>519</v>
      </c>
      <c r="FN16">
        <v>15</v>
      </c>
      <c r="FQ16" t="s">
        <v>313</v>
      </c>
      <c r="FR16">
        <v>211</v>
      </c>
      <c r="FW16" s="398" t="s">
        <v>480</v>
      </c>
      <c r="FX16">
        <v>14</v>
      </c>
      <c r="FY16" s="398" t="s">
        <v>519</v>
      </c>
      <c r="FZ16">
        <v>15</v>
      </c>
      <c r="GC16" t="s">
        <v>313</v>
      </c>
      <c r="GD16">
        <v>211</v>
      </c>
      <c r="GI16" s="398" t="s">
        <v>480</v>
      </c>
      <c r="GJ16">
        <v>14</v>
      </c>
      <c r="GK16" s="398" t="s">
        <v>519</v>
      </c>
      <c r="GL16">
        <v>15</v>
      </c>
      <c r="GO16" t="s">
        <v>313</v>
      </c>
      <c r="GP16">
        <v>211</v>
      </c>
    </row>
    <row r="17" spans="3:198" x14ac:dyDescent="0.25">
      <c r="C17" s="398" t="s">
        <v>520</v>
      </c>
      <c r="D17">
        <v>16</v>
      </c>
      <c r="E17" t="s">
        <v>811</v>
      </c>
      <c r="F17">
        <v>212</v>
      </c>
      <c r="M17" s="398" t="s">
        <v>598</v>
      </c>
      <c r="N17">
        <v>49</v>
      </c>
      <c r="Q17" s="398" t="s">
        <v>478</v>
      </c>
      <c r="R17">
        <v>13</v>
      </c>
      <c r="S17" s="398" t="s">
        <v>520</v>
      </c>
      <c r="T17">
        <v>16</v>
      </c>
      <c r="U17" s="398" t="s">
        <v>478</v>
      </c>
      <c r="V17">
        <v>13</v>
      </c>
      <c r="W17" t="s">
        <v>811</v>
      </c>
      <c r="X17">
        <v>212</v>
      </c>
      <c r="AE17" s="398" t="s">
        <v>598</v>
      </c>
      <c r="AF17">
        <v>49</v>
      </c>
      <c r="AI17" s="398" t="s">
        <v>520</v>
      </c>
      <c r="AJ17">
        <v>16</v>
      </c>
      <c r="AK17" s="398" t="s">
        <v>478</v>
      </c>
      <c r="AL17">
        <v>13</v>
      </c>
      <c r="AM17" t="s">
        <v>811</v>
      </c>
      <c r="AN17">
        <v>212</v>
      </c>
      <c r="AU17" s="398" t="s">
        <v>598</v>
      </c>
      <c r="AV17">
        <v>49</v>
      </c>
      <c r="BC17" s="398" t="s">
        <v>520</v>
      </c>
      <c r="BD17">
        <v>16</v>
      </c>
      <c r="BG17" t="s">
        <v>811</v>
      </c>
      <c r="BH17">
        <v>212</v>
      </c>
      <c r="BI17" s="398" t="s">
        <v>520</v>
      </c>
      <c r="BJ17">
        <v>16</v>
      </c>
      <c r="BM17" t="s">
        <v>811</v>
      </c>
      <c r="BN17">
        <v>212</v>
      </c>
      <c r="BO17" s="398" t="s">
        <v>520</v>
      </c>
      <c r="BP17">
        <v>16</v>
      </c>
      <c r="BS17" t="s">
        <v>811</v>
      </c>
      <c r="BT17">
        <v>212</v>
      </c>
      <c r="BU17" s="398" t="s">
        <v>520</v>
      </c>
      <c r="BV17">
        <v>16</v>
      </c>
      <c r="BY17" t="s">
        <v>811</v>
      </c>
      <c r="BZ17">
        <v>212</v>
      </c>
      <c r="CI17" s="398" t="s">
        <v>487</v>
      </c>
      <c r="CJ17">
        <v>20</v>
      </c>
      <c r="CK17" s="398" t="s">
        <v>520</v>
      </c>
      <c r="CL17">
        <v>16</v>
      </c>
      <c r="CO17" t="s">
        <v>811</v>
      </c>
      <c r="CP17">
        <v>212</v>
      </c>
      <c r="CW17" s="398" t="s">
        <v>485</v>
      </c>
      <c r="CX17">
        <v>37</v>
      </c>
      <c r="CY17" s="398" t="s">
        <v>520</v>
      </c>
      <c r="CZ17">
        <v>16</v>
      </c>
      <c r="DC17" t="s">
        <v>811</v>
      </c>
      <c r="DD17">
        <v>212</v>
      </c>
      <c r="DK17" s="398" t="s">
        <v>485</v>
      </c>
      <c r="DL17">
        <v>37</v>
      </c>
      <c r="DM17" s="398" t="s">
        <v>520</v>
      </c>
      <c r="DN17">
        <v>16</v>
      </c>
      <c r="DQ17" t="s">
        <v>811</v>
      </c>
      <c r="DR17">
        <v>212</v>
      </c>
      <c r="DY17" s="398" t="s">
        <v>485</v>
      </c>
      <c r="DZ17">
        <v>37</v>
      </c>
      <c r="EA17" s="398" t="s">
        <v>520</v>
      </c>
      <c r="EB17">
        <v>16</v>
      </c>
      <c r="EE17" t="s">
        <v>811</v>
      </c>
      <c r="EF17">
        <v>212</v>
      </c>
      <c r="EM17" s="398" t="s">
        <v>485</v>
      </c>
      <c r="EN17">
        <v>37</v>
      </c>
      <c r="EO17" s="398" t="s">
        <v>520</v>
      </c>
      <c r="EP17">
        <v>16</v>
      </c>
      <c r="ES17" t="s">
        <v>811</v>
      </c>
      <c r="ET17">
        <v>212</v>
      </c>
      <c r="EY17" s="398" t="s">
        <v>481</v>
      </c>
      <c r="EZ17">
        <v>15</v>
      </c>
      <c r="FA17" s="398" t="s">
        <v>520</v>
      </c>
      <c r="FB17">
        <v>16</v>
      </c>
      <c r="FE17" t="s">
        <v>811</v>
      </c>
      <c r="FF17">
        <v>212</v>
      </c>
      <c r="FK17" s="398" t="s">
        <v>481</v>
      </c>
      <c r="FL17">
        <v>15</v>
      </c>
      <c r="FM17" s="398" t="s">
        <v>520</v>
      </c>
      <c r="FN17">
        <v>16</v>
      </c>
      <c r="FQ17" t="s">
        <v>811</v>
      </c>
      <c r="FR17">
        <v>212</v>
      </c>
      <c r="FW17" s="398" t="s">
        <v>481</v>
      </c>
      <c r="FX17">
        <v>15</v>
      </c>
      <c r="FY17" s="398" t="s">
        <v>520</v>
      </c>
      <c r="FZ17">
        <v>16</v>
      </c>
      <c r="GC17" t="s">
        <v>811</v>
      </c>
      <c r="GD17">
        <v>212</v>
      </c>
      <c r="GI17" s="398" t="s">
        <v>481</v>
      </c>
      <c r="GJ17">
        <v>15</v>
      </c>
      <c r="GK17" s="398" t="s">
        <v>520</v>
      </c>
      <c r="GL17">
        <v>16</v>
      </c>
      <c r="GO17" t="s">
        <v>811</v>
      </c>
      <c r="GP17">
        <v>212</v>
      </c>
    </row>
    <row r="18" spans="3:198" x14ac:dyDescent="0.25">
      <c r="C18" s="398" t="s">
        <v>521</v>
      </c>
      <c r="D18">
        <v>17</v>
      </c>
      <c r="E18" s="3" t="s">
        <v>812</v>
      </c>
      <c r="F18">
        <v>213</v>
      </c>
      <c r="Q18" s="398" t="s">
        <v>473</v>
      </c>
      <c r="R18">
        <v>8</v>
      </c>
      <c r="S18" s="398" t="s">
        <v>521</v>
      </c>
      <c r="T18">
        <v>17</v>
      </c>
      <c r="U18" s="398" t="s">
        <v>473</v>
      </c>
      <c r="V18">
        <v>8</v>
      </c>
      <c r="W18" s="3" t="s">
        <v>812</v>
      </c>
      <c r="X18">
        <v>213</v>
      </c>
      <c r="AI18" s="398" t="s">
        <v>521</v>
      </c>
      <c r="AJ18">
        <v>17</v>
      </c>
      <c r="AK18" s="398" t="s">
        <v>473</v>
      </c>
      <c r="AL18">
        <v>8</v>
      </c>
      <c r="AM18" s="3" t="s">
        <v>812</v>
      </c>
      <c r="AN18">
        <v>213</v>
      </c>
      <c r="BC18" s="398" t="s">
        <v>521</v>
      </c>
      <c r="BD18">
        <v>17</v>
      </c>
      <c r="BG18" s="3" t="s">
        <v>812</v>
      </c>
      <c r="BH18">
        <v>213</v>
      </c>
      <c r="BI18" s="398" t="s">
        <v>521</v>
      </c>
      <c r="BJ18">
        <v>17</v>
      </c>
      <c r="BM18" s="3" t="s">
        <v>812</v>
      </c>
      <c r="BN18">
        <v>213</v>
      </c>
      <c r="BO18" s="398" t="s">
        <v>521</v>
      </c>
      <c r="BP18">
        <v>17</v>
      </c>
      <c r="BS18" s="3" t="s">
        <v>812</v>
      </c>
      <c r="BT18">
        <v>213</v>
      </c>
      <c r="BU18" s="398" t="s">
        <v>521</v>
      </c>
      <c r="BV18">
        <v>17</v>
      </c>
      <c r="BY18" s="3" t="s">
        <v>812</v>
      </c>
      <c r="BZ18">
        <v>213</v>
      </c>
      <c r="CI18" s="398" t="s">
        <v>488</v>
      </c>
      <c r="CJ18">
        <v>21</v>
      </c>
      <c r="CK18" s="398" t="s">
        <v>521</v>
      </c>
      <c r="CL18">
        <v>17</v>
      </c>
      <c r="CO18" s="3" t="s">
        <v>812</v>
      </c>
      <c r="CP18">
        <v>213</v>
      </c>
      <c r="CW18" s="398" t="s">
        <v>486</v>
      </c>
      <c r="CX18">
        <v>19</v>
      </c>
      <c r="CY18" s="398" t="s">
        <v>521</v>
      </c>
      <c r="CZ18">
        <v>17</v>
      </c>
      <c r="DC18" s="3" t="s">
        <v>812</v>
      </c>
      <c r="DD18">
        <v>213</v>
      </c>
      <c r="DK18" s="398" t="s">
        <v>486</v>
      </c>
      <c r="DL18">
        <v>19</v>
      </c>
      <c r="DM18" s="398" t="s">
        <v>521</v>
      </c>
      <c r="DN18">
        <v>17</v>
      </c>
      <c r="DQ18" s="3" t="s">
        <v>812</v>
      </c>
      <c r="DR18">
        <v>213</v>
      </c>
      <c r="DY18" s="398" t="s">
        <v>486</v>
      </c>
      <c r="DZ18">
        <v>19</v>
      </c>
      <c r="EA18" s="398" t="s">
        <v>521</v>
      </c>
      <c r="EB18">
        <v>17</v>
      </c>
      <c r="EE18" s="3" t="s">
        <v>812</v>
      </c>
      <c r="EF18">
        <v>213</v>
      </c>
      <c r="EM18" s="398" t="s">
        <v>486</v>
      </c>
      <c r="EN18">
        <v>19</v>
      </c>
      <c r="EO18" s="398" t="s">
        <v>521</v>
      </c>
      <c r="EP18">
        <v>17</v>
      </c>
      <c r="ES18" s="3" t="s">
        <v>812</v>
      </c>
      <c r="ET18">
        <v>213</v>
      </c>
      <c r="EY18" s="398" t="s">
        <v>774</v>
      </c>
      <c r="EZ18">
        <v>47</v>
      </c>
      <c r="FA18" s="398" t="s">
        <v>521</v>
      </c>
      <c r="FB18">
        <v>17</v>
      </c>
      <c r="FE18" s="3" t="s">
        <v>812</v>
      </c>
      <c r="FF18">
        <v>213</v>
      </c>
      <c r="FK18" s="398" t="s">
        <v>774</v>
      </c>
      <c r="FL18">
        <v>47</v>
      </c>
      <c r="FM18" s="398" t="s">
        <v>521</v>
      </c>
      <c r="FN18">
        <v>17</v>
      </c>
      <c r="FQ18" s="3" t="s">
        <v>812</v>
      </c>
      <c r="FR18">
        <v>213</v>
      </c>
      <c r="FW18" s="398" t="s">
        <v>774</v>
      </c>
      <c r="FX18">
        <v>47</v>
      </c>
      <c r="FY18" s="398" t="s">
        <v>521</v>
      </c>
      <c r="FZ18">
        <v>17</v>
      </c>
      <c r="GC18" s="3" t="s">
        <v>812</v>
      </c>
      <c r="GD18">
        <v>213</v>
      </c>
      <c r="GI18" s="398" t="s">
        <v>774</v>
      </c>
      <c r="GJ18">
        <v>47</v>
      </c>
      <c r="GK18" s="398" t="s">
        <v>521</v>
      </c>
      <c r="GL18">
        <v>17</v>
      </c>
      <c r="GO18" s="3" t="s">
        <v>812</v>
      </c>
      <c r="GP18">
        <v>213</v>
      </c>
    </row>
    <row r="19" spans="3:198" x14ac:dyDescent="0.25">
      <c r="C19" s="398" t="s">
        <v>522</v>
      </c>
      <c r="D19">
        <v>18</v>
      </c>
      <c r="E19" t="s">
        <v>813</v>
      </c>
      <c r="F19">
        <v>214</v>
      </c>
      <c r="Q19" s="398" t="s">
        <v>470</v>
      </c>
      <c r="R19">
        <v>38</v>
      </c>
      <c r="S19" s="398" t="s">
        <v>522</v>
      </c>
      <c r="T19">
        <v>18</v>
      </c>
      <c r="U19" s="398" t="s">
        <v>470</v>
      </c>
      <c r="V19">
        <v>38</v>
      </c>
      <c r="W19" t="s">
        <v>813</v>
      </c>
      <c r="X19">
        <v>214</v>
      </c>
      <c r="AI19" s="398" t="s">
        <v>522</v>
      </c>
      <c r="AJ19">
        <v>18</v>
      </c>
      <c r="AK19" s="398" t="s">
        <v>470</v>
      </c>
      <c r="AL19">
        <v>38</v>
      </c>
      <c r="AM19" t="s">
        <v>813</v>
      </c>
      <c r="AN19">
        <v>214</v>
      </c>
      <c r="BC19" s="398" t="s">
        <v>522</v>
      </c>
      <c r="BD19">
        <v>18</v>
      </c>
      <c r="BG19" t="s">
        <v>813</v>
      </c>
      <c r="BH19">
        <v>214</v>
      </c>
      <c r="BI19" s="398" t="s">
        <v>522</v>
      </c>
      <c r="BJ19">
        <v>18</v>
      </c>
      <c r="BM19" t="s">
        <v>813</v>
      </c>
      <c r="BN19">
        <v>214</v>
      </c>
      <c r="BO19" s="398" t="s">
        <v>522</v>
      </c>
      <c r="BP19">
        <v>18</v>
      </c>
      <c r="BS19" t="s">
        <v>813</v>
      </c>
      <c r="BT19">
        <v>214</v>
      </c>
      <c r="BU19" s="398" t="s">
        <v>522</v>
      </c>
      <c r="BV19">
        <v>18</v>
      </c>
      <c r="BY19" t="s">
        <v>813</v>
      </c>
      <c r="BZ19">
        <v>214</v>
      </c>
      <c r="CI19" s="398" t="s">
        <v>489</v>
      </c>
      <c r="CJ19">
        <v>22</v>
      </c>
      <c r="CK19" s="398" t="s">
        <v>522</v>
      </c>
      <c r="CL19">
        <v>18</v>
      </c>
      <c r="CO19" t="s">
        <v>813</v>
      </c>
      <c r="CP19">
        <v>214</v>
      </c>
      <c r="CW19" s="398" t="s">
        <v>487</v>
      </c>
      <c r="CX19">
        <v>20</v>
      </c>
      <c r="CY19" s="398" t="s">
        <v>522</v>
      </c>
      <c r="CZ19">
        <v>18</v>
      </c>
      <c r="DC19" t="s">
        <v>813</v>
      </c>
      <c r="DD19">
        <v>214</v>
      </c>
      <c r="DK19" s="398" t="s">
        <v>487</v>
      </c>
      <c r="DL19">
        <v>20</v>
      </c>
      <c r="DM19" s="398" t="s">
        <v>522</v>
      </c>
      <c r="DN19">
        <v>18</v>
      </c>
      <c r="DQ19" t="s">
        <v>813</v>
      </c>
      <c r="DR19">
        <v>214</v>
      </c>
      <c r="DY19" s="398" t="s">
        <v>487</v>
      </c>
      <c r="DZ19">
        <v>20</v>
      </c>
      <c r="EA19" s="398" t="s">
        <v>522</v>
      </c>
      <c r="EB19">
        <v>18</v>
      </c>
      <c r="EE19" t="s">
        <v>813</v>
      </c>
      <c r="EF19">
        <v>214</v>
      </c>
      <c r="EM19" s="398" t="s">
        <v>487</v>
      </c>
      <c r="EN19">
        <v>20</v>
      </c>
      <c r="EO19" s="398" t="s">
        <v>522</v>
      </c>
      <c r="EP19">
        <v>18</v>
      </c>
      <c r="ES19" t="s">
        <v>813</v>
      </c>
      <c r="ET19">
        <v>214</v>
      </c>
      <c r="EY19" s="398" t="s">
        <v>482</v>
      </c>
      <c r="EZ19">
        <v>16</v>
      </c>
      <c r="FA19" s="398" t="s">
        <v>522</v>
      </c>
      <c r="FB19">
        <v>18</v>
      </c>
      <c r="FE19" t="s">
        <v>813</v>
      </c>
      <c r="FF19">
        <v>214</v>
      </c>
      <c r="FK19" s="398" t="s">
        <v>482</v>
      </c>
      <c r="FL19">
        <v>16</v>
      </c>
      <c r="FM19" s="398" t="s">
        <v>522</v>
      </c>
      <c r="FN19">
        <v>18</v>
      </c>
      <c r="FQ19" t="s">
        <v>813</v>
      </c>
      <c r="FR19">
        <v>214</v>
      </c>
      <c r="FW19" s="398" t="s">
        <v>482</v>
      </c>
      <c r="FX19">
        <v>16</v>
      </c>
      <c r="FY19" s="398" t="s">
        <v>522</v>
      </c>
      <c r="FZ19">
        <v>18</v>
      </c>
      <c r="GC19" t="s">
        <v>813</v>
      </c>
      <c r="GD19">
        <v>214</v>
      </c>
      <c r="GI19" s="398" t="s">
        <v>482</v>
      </c>
      <c r="GJ19">
        <v>16</v>
      </c>
      <c r="GK19" s="398" t="s">
        <v>522</v>
      </c>
      <c r="GL19">
        <v>18</v>
      </c>
      <c r="GO19" t="s">
        <v>813</v>
      </c>
      <c r="GP19">
        <v>214</v>
      </c>
    </row>
    <row r="20" spans="3:198" x14ac:dyDescent="0.25">
      <c r="C20" s="398" t="s">
        <v>523</v>
      </c>
      <c r="D20">
        <v>19</v>
      </c>
      <c r="E20" t="s">
        <v>814</v>
      </c>
      <c r="F20">
        <v>215</v>
      </c>
      <c r="Q20" s="398" t="s">
        <v>481</v>
      </c>
      <c r="R20">
        <v>15</v>
      </c>
      <c r="S20" s="398" t="s">
        <v>523</v>
      </c>
      <c r="T20">
        <v>19</v>
      </c>
      <c r="U20" s="398" t="s">
        <v>481</v>
      </c>
      <c r="V20">
        <v>15</v>
      </c>
      <c r="W20" t="s">
        <v>814</v>
      </c>
      <c r="X20">
        <v>215</v>
      </c>
      <c r="AI20" s="398" t="s">
        <v>523</v>
      </c>
      <c r="AJ20">
        <v>19</v>
      </c>
      <c r="AK20" s="398" t="s">
        <v>481</v>
      </c>
      <c r="AL20">
        <v>15</v>
      </c>
      <c r="AM20" t="s">
        <v>814</v>
      </c>
      <c r="AN20">
        <v>215</v>
      </c>
      <c r="BC20" s="398" t="s">
        <v>523</v>
      </c>
      <c r="BD20">
        <v>19</v>
      </c>
      <c r="BG20" t="s">
        <v>814</v>
      </c>
      <c r="BH20">
        <v>215</v>
      </c>
      <c r="BI20" s="398" t="s">
        <v>523</v>
      </c>
      <c r="BJ20">
        <v>19</v>
      </c>
      <c r="BM20" t="s">
        <v>814</v>
      </c>
      <c r="BN20">
        <v>215</v>
      </c>
      <c r="BO20" s="398" t="s">
        <v>523</v>
      </c>
      <c r="BP20">
        <v>19</v>
      </c>
      <c r="BS20" t="s">
        <v>814</v>
      </c>
      <c r="BT20">
        <v>215</v>
      </c>
      <c r="BU20" s="398" t="s">
        <v>523</v>
      </c>
      <c r="BV20">
        <v>19</v>
      </c>
      <c r="BY20" t="s">
        <v>814</v>
      </c>
      <c r="BZ20">
        <v>215</v>
      </c>
      <c r="CI20" s="398" t="s">
        <v>490</v>
      </c>
      <c r="CJ20">
        <v>23</v>
      </c>
      <c r="CK20" s="398" t="s">
        <v>523</v>
      </c>
      <c r="CL20">
        <v>19</v>
      </c>
      <c r="CO20" t="s">
        <v>814</v>
      </c>
      <c r="CP20">
        <v>215</v>
      </c>
      <c r="CW20" s="398" t="s">
        <v>488</v>
      </c>
      <c r="CX20">
        <v>21</v>
      </c>
      <c r="CY20" s="398" t="s">
        <v>523</v>
      </c>
      <c r="CZ20">
        <v>19</v>
      </c>
      <c r="DC20" t="s">
        <v>814</v>
      </c>
      <c r="DD20">
        <v>215</v>
      </c>
      <c r="DK20" s="398" t="s">
        <v>488</v>
      </c>
      <c r="DL20">
        <v>21</v>
      </c>
      <c r="DM20" s="398" t="s">
        <v>523</v>
      </c>
      <c r="DN20">
        <v>19</v>
      </c>
      <c r="DQ20" t="s">
        <v>814</v>
      </c>
      <c r="DR20">
        <v>215</v>
      </c>
      <c r="DY20" s="398" t="s">
        <v>488</v>
      </c>
      <c r="DZ20">
        <v>21</v>
      </c>
      <c r="EA20" s="398" t="s">
        <v>523</v>
      </c>
      <c r="EB20">
        <v>19</v>
      </c>
      <c r="EE20" t="s">
        <v>814</v>
      </c>
      <c r="EF20">
        <v>215</v>
      </c>
      <c r="EM20" s="398" t="s">
        <v>488</v>
      </c>
      <c r="EN20">
        <v>21</v>
      </c>
      <c r="EO20" s="398" t="s">
        <v>523</v>
      </c>
      <c r="EP20">
        <v>19</v>
      </c>
      <c r="ES20" t="s">
        <v>814</v>
      </c>
      <c r="ET20">
        <v>215</v>
      </c>
      <c r="EY20" s="398" t="s">
        <v>483</v>
      </c>
      <c r="EZ20">
        <v>17</v>
      </c>
      <c r="FA20" s="398" t="s">
        <v>523</v>
      </c>
      <c r="FB20">
        <v>19</v>
      </c>
      <c r="FE20" t="s">
        <v>814</v>
      </c>
      <c r="FF20">
        <v>215</v>
      </c>
      <c r="FK20" s="398" t="s">
        <v>483</v>
      </c>
      <c r="FL20">
        <v>17</v>
      </c>
      <c r="FM20" s="398" t="s">
        <v>523</v>
      </c>
      <c r="FN20">
        <v>19</v>
      </c>
      <c r="FQ20" t="s">
        <v>814</v>
      </c>
      <c r="FR20">
        <v>215</v>
      </c>
      <c r="FW20" s="398" t="s">
        <v>483</v>
      </c>
      <c r="FX20">
        <v>17</v>
      </c>
      <c r="FY20" s="398" t="s">
        <v>523</v>
      </c>
      <c r="FZ20">
        <v>19</v>
      </c>
      <c r="GC20" t="s">
        <v>814</v>
      </c>
      <c r="GD20">
        <v>215</v>
      </c>
      <c r="GI20" s="398" t="s">
        <v>483</v>
      </c>
      <c r="GJ20">
        <v>17</v>
      </c>
      <c r="GK20" s="398" t="s">
        <v>523</v>
      </c>
      <c r="GL20">
        <v>19</v>
      </c>
      <c r="GO20" t="s">
        <v>814</v>
      </c>
      <c r="GP20">
        <v>215</v>
      </c>
    </row>
    <row r="21" spans="3:198" x14ac:dyDescent="0.25">
      <c r="C21" s="398" t="s">
        <v>524</v>
      </c>
      <c r="D21">
        <v>20</v>
      </c>
      <c r="E21" t="s">
        <v>815</v>
      </c>
      <c r="F21">
        <v>216</v>
      </c>
      <c r="Q21" s="398" t="s">
        <v>476</v>
      </c>
      <c r="R21">
        <v>11</v>
      </c>
      <c r="S21" s="398" t="s">
        <v>524</v>
      </c>
      <c r="T21">
        <v>20</v>
      </c>
      <c r="U21" s="398" t="s">
        <v>476</v>
      </c>
      <c r="V21">
        <v>11</v>
      </c>
      <c r="W21" t="s">
        <v>815</v>
      </c>
      <c r="X21">
        <v>216</v>
      </c>
      <c r="AI21" s="398" t="s">
        <v>524</v>
      </c>
      <c r="AJ21">
        <v>20</v>
      </c>
      <c r="AK21" s="398" t="s">
        <v>476</v>
      </c>
      <c r="AL21">
        <v>11</v>
      </c>
      <c r="AM21" t="s">
        <v>815</v>
      </c>
      <c r="AN21">
        <v>216</v>
      </c>
      <c r="BC21" s="398" t="s">
        <v>524</v>
      </c>
      <c r="BD21">
        <v>20</v>
      </c>
      <c r="BG21" t="s">
        <v>815</v>
      </c>
      <c r="BH21">
        <v>216</v>
      </c>
      <c r="BI21" s="398" t="s">
        <v>524</v>
      </c>
      <c r="BJ21">
        <v>20</v>
      </c>
      <c r="BM21" t="s">
        <v>815</v>
      </c>
      <c r="BN21">
        <v>216</v>
      </c>
      <c r="BO21" s="398" t="s">
        <v>524</v>
      </c>
      <c r="BP21">
        <v>20</v>
      </c>
      <c r="BS21" t="s">
        <v>815</v>
      </c>
      <c r="BT21">
        <v>216</v>
      </c>
      <c r="BU21" s="398" t="s">
        <v>524</v>
      </c>
      <c r="BV21">
        <v>20</v>
      </c>
      <c r="BY21" t="s">
        <v>815</v>
      </c>
      <c r="BZ21">
        <v>216</v>
      </c>
      <c r="CI21" s="398" t="s">
        <v>492</v>
      </c>
      <c r="CJ21">
        <v>33</v>
      </c>
      <c r="CK21" s="398" t="s">
        <v>524</v>
      </c>
      <c r="CL21">
        <v>20</v>
      </c>
      <c r="CO21" t="s">
        <v>815</v>
      </c>
      <c r="CP21">
        <v>216</v>
      </c>
      <c r="CW21" s="398" t="s">
        <v>489</v>
      </c>
      <c r="CX21">
        <v>22</v>
      </c>
      <c r="CY21" s="398" t="s">
        <v>524</v>
      </c>
      <c r="CZ21">
        <v>20</v>
      </c>
      <c r="DC21" t="s">
        <v>815</v>
      </c>
      <c r="DD21">
        <v>216</v>
      </c>
      <c r="DK21" s="398" t="s">
        <v>489</v>
      </c>
      <c r="DL21">
        <v>22</v>
      </c>
      <c r="DM21" s="398" t="s">
        <v>524</v>
      </c>
      <c r="DN21">
        <v>20</v>
      </c>
      <c r="DQ21" t="s">
        <v>815</v>
      </c>
      <c r="DR21">
        <v>216</v>
      </c>
      <c r="DY21" s="398" t="s">
        <v>306</v>
      </c>
      <c r="DZ21">
        <v>42</v>
      </c>
      <c r="EA21" s="398" t="s">
        <v>524</v>
      </c>
      <c r="EB21">
        <v>20</v>
      </c>
      <c r="EE21" t="s">
        <v>815</v>
      </c>
      <c r="EF21">
        <v>216</v>
      </c>
      <c r="EM21" s="398" t="s">
        <v>489</v>
      </c>
      <c r="EN21">
        <v>22</v>
      </c>
      <c r="EO21" s="398" t="s">
        <v>524</v>
      </c>
      <c r="EP21">
        <v>20</v>
      </c>
      <c r="ES21" t="s">
        <v>815</v>
      </c>
      <c r="ET21">
        <v>216</v>
      </c>
      <c r="EY21" s="398" t="s">
        <v>775</v>
      </c>
      <c r="EZ21">
        <v>48</v>
      </c>
      <c r="FA21" s="398" t="s">
        <v>524</v>
      </c>
      <c r="FB21">
        <v>20</v>
      </c>
      <c r="FE21" t="s">
        <v>815</v>
      </c>
      <c r="FF21">
        <v>216</v>
      </c>
      <c r="FK21" s="398" t="s">
        <v>775</v>
      </c>
      <c r="FL21">
        <v>48</v>
      </c>
      <c r="FM21" s="398" t="s">
        <v>524</v>
      </c>
      <c r="FN21">
        <v>20</v>
      </c>
      <c r="FQ21" t="s">
        <v>815</v>
      </c>
      <c r="FR21">
        <v>216</v>
      </c>
      <c r="FW21" s="398" t="s">
        <v>775</v>
      </c>
      <c r="FX21">
        <v>48</v>
      </c>
      <c r="FY21" s="398" t="s">
        <v>524</v>
      </c>
      <c r="FZ21">
        <v>20</v>
      </c>
      <c r="GC21" t="s">
        <v>815</v>
      </c>
      <c r="GD21">
        <v>216</v>
      </c>
      <c r="GI21" s="398" t="s">
        <v>775</v>
      </c>
      <c r="GJ21">
        <v>48</v>
      </c>
      <c r="GK21" s="398" t="s">
        <v>524</v>
      </c>
      <c r="GL21">
        <v>20</v>
      </c>
      <c r="GO21" t="s">
        <v>815</v>
      </c>
      <c r="GP21">
        <v>216</v>
      </c>
    </row>
    <row r="22" spans="3:198" x14ac:dyDescent="0.25">
      <c r="C22" s="398" t="s">
        <v>525</v>
      </c>
      <c r="D22">
        <v>21</v>
      </c>
      <c r="E22" s="3" t="s">
        <v>816</v>
      </c>
      <c r="F22">
        <v>217</v>
      </c>
      <c r="Q22" s="398" t="s">
        <v>489</v>
      </c>
      <c r="R22">
        <v>22</v>
      </c>
      <c r="S22" s="398" t="s">
        <v>525</v>
      </c>
      <c r="T22">
        <v>21</v>
      </c>
      <c r="U22" s="398" t="s">
        <v>489</v>
      </c>
      <c r="V22">
        <v>22</v>
      </c>
      <c r="W22" s="3" t="s">
        <v>816</v>
      </c>
      <c r="X22">
        <v>217</v>
      </c>
      <c r="AI22" s="398" t="s">
        <v>525</v>
      </c>
      <c r="AJ22">
        <v>21</v>
      </c>
      <c r="AK22" s="398" t="s">
        <v>489</v>
      </c>
      <c r="AL22">
        <v>22</v>
      </c>
      <c r="AM22" s="3" t="s">
        <v>816</v>
      </c>
      <c r="AN22">
        <v>217</v>
      </c>
      <c r="BC22" s="398" t="s">
        <v>525</v>
      </c>
      <c r="BD22">
        <v>21</v>
      </c>
      <c r="BG22" s="3" t="s">
        <v>816</v>
      </c>
      <c r="BH22">
        <v>217</v>
      </c>
      <c r="BI22" s="398" t="s">
        <v>525</v>
      </c>
      <c r="BJ22">
        <v>21</v>
      </c>
      <c r="BM22" s="3" t="s">
        <v>816</v>
      </c>
      <c r="BN22">
        <v>217</v>
      </c>
      <c r="BO22" s="398" t="s">
        <v>525</v>
      </c>
      <c r="BP22">
        <v>21</v>
      </c>
      <c r="BS22" s="3" t="s">
        <v>816</v>
      </c>
      <c r="BT22">
        <v>217</v>
      </c>
      <c r="BU22" s="398" t="s">
        <v>525</v>
      </c>
      <c r="BV22">
        <v>21</v>
      </c>
      <c r="BY22" s="3" t="s">
        <v>816</v>
      </c>
      <c r="BZ22">
        <v>217</v>
      </c>
      <c r="CI22" s="398" t="s">
        <v>493</v>
      </c>
      <c r="CJ22">
        <v>24</v>
      </c>
      <c r="CK22" s="398" t="s">
        <v>525</v>
      </c>
      <c r="CL22">
        <v>21</v>
      </c>
      <c r="CO22" s="3" t="s">
        <v>816</v>
      </c>
      <c r="CP22">
        <v>217</v>
      </c>
      <c r="CW22" s="398" t="s">
        <v>490</v>
      </c>
      <c r="CX22">
        <v>23</v>
      </c>
      <c r="CY22" s="398" t="s">
        <v>525</v>
      </c>
      <c r="CZ22">
        <v>21</v>
      </c>
      <c r="DC22" s="3" t="s">
        <v>816</v>
      </c>
      <c r="DD22">
        <v>217</v>
      </c>
      <c r="DK22" s="398" t="s">
        <v>490</v>
      </c>
      <c r="DL22">
        <v>23</v>
      </c>
      <c r="DM22" s="398" t="s">
        <v>525</v>
      </c>
      <c r="DN22">
        <v>21</v>
      </c>
      <c r="DQ22" s="3" t="s">
        <v>816</v>
      </c>
      <c r="DR22">
        <v>217</v>
      </c>
      <c r="DY22" s="398" t="s">
        <v>489</v>
      </c>
      <c r="DZ22">
        <v>22</v>
      </c>
      <c r="EA22" s="398" t="s">
        <v>525</v>
      </c>
      <c r="EB22">
        <v>21</v>
      </c>
      <c r="EE22" s="3" t="s">
        <v>816</v>
      </c>
      <c r="EF22">
        <v>217</v>
      </c>
      <c r="EM22" s="398" t="s">
        <v>490</v>
      </c>
      <c r="EN22">
        <v>23</v>
      </c>
      <c r="EO22" s="398" t="s">
        <v>525</v>
      </c>
      <c r="EP22">
        <v>21</v>
      </c>
      <c r="ES22" s="3" t="s">
        <v>816</v>
      </c>
      <c r="ET22">
        <v>217</v>
      </c>
      <c r="EY22" s="398" t="s">
        <v>484</v>
      </c>
      <c r="EZ22">
        <v>18</v>
      </c>
      <c r="FA22" s="398" t="s">
        <v>525</v>
      </c>
      <c r="FB22">
        <v>21</v>
      </c>
      <c r="FE22" s="3" t="s">
        <v>816</v>
      </c>
      <c r="FF22">
        <v>217</v>
      </c>
      <c r="FK22" s="398" t="s">
        <v>484</v>
      </c>
      <c r="FL22">
        <v>18</v>
      </c>
      <c r="FM22" s="398" t="s">
        <v>525</v>
      </c>
      <c r="FN22">
        <v>21</v>
      </c>
      <c r="FQ22" s="3" t="s">
        <v>816</v>
      </c>
      <c r="FR22">
        <v>217</v>
      </c>
      <c r="FW22" s="398" t="s">
        <v>484</v>
      </c>
      <c r="FX22">
        <v>18</v>
      </c>
      <c r="FY22" s="398" t="s">
        <v>525</v>
      </c>
      <c r="FZ22">
        <v>21</v>
      </c>
      <c r="GC22" s="3" t="s">
        <v>816</v>
      </c>
      <c r="GD22">
        <v>217</v>
      </c>
      <c r="GI22" s="398" t="s">
        <v>484</v>
      </c>
      <c r="GJ22">
        <v>18</v>
      </c>
      <c r="GK22" s="398" t="s">
        <v>525</v>
      </c>
      <c r="GL22">
        <v>21</v>
      </c>
      <c r="GO22" s="3" t="s">
        <v>816</v>
      </c>
      <c r="GP22">
        <v>217</v>
      </c>
    </row>
    <row r="23" spans="3:198" x14ac:dyDescent="0.25">
      <c r="C23" s="398" t="s">
        <v>526</v>
      </c>
      <c r="D23">
        <v>22</v>
      </c>
      <c r="E23" t="s">
        <v>817</v>
      </c>
      <c r="F23">
        <v>218</v>
      </c>
      <c r="Q23" s="398" t="s">
        <v>483</v>
      </c>
      <c r="R23">
        <v>17</v>
      </c>
      <c r="S23" s="398" t="s">
        <v>526</v>
      </c>
      <c r="T23">
        <v>22</v>
      </c>
      <c r="U23" s="398" t="s">
        <v>483</v>
      </c>
      <c r="V23">
        <v>17</v>
      </c>
      <c r="W23" t="s">
        <v>817</v>
      </c>
      <c r="X23">
        <v>218</v>
      </c>
      <c r="AI23" s="398" t="s">
        <v>526</v>
      </c>
      <c r="AJ23">
        <v>22</v>
      </c>
      <c r="AK23" s="398" t="s">
        <v>483</v>
      </c>
      <c r="AL23">
        <v>17</v>
      </c>
      <c r="AM23" t="s">
        <v>817</v>
      </c>
      <c r="AN23">
        <v>218</v>
      </c>
      <c r="BC23" s="398" t="s">
        <v>526</v>
      </c>
      <c r="BD23">
        <v>22</v>
      </c>
      <c r="BG23" t="s">
        <v>817</v>
      </c>
      <c r="BH23">
        <v>218</v>
      </c>
      <c r="BI23" s="398" t="s">
        <v>526</v>
      </c>
      <c r="BJ23">
        <v>22</v>
      </c>
      <c r="BM23" t="s">
        <v>817</v>
      </c>
      <c r="BN23">
        <v>218</v>
      </c>
      <c r="BO23" s="398" t="s">
        <v>526</v>
      </c>
      <c r="BP23">
        <v>22</v>
      </c>
      <c r="BS23" t="s">
        <v>817</v>
      </c>
      <c r="BT23">
        <v>218</v>
      </c>
      <c r="BU23" s="398" t="s">
        <v>526</v>
      </c>
      <c r="BV23">
        <v>22</v>
      </c>
      <c r="BY23" t="s">
        <v>817</v>
      </c>
      <c r="BZ23">
        <v>218</v>
      </c>
      <c r="CI23" s="398" t="s">
        <v>494</v>
      </c>
      <c r="CJ23">
        <v>25</v>
      </c>
      <c r="CK23" s="398" t="s">
        <v>526</v>
      </c>
      <c r="CL23">
        <v>22</v>
      </c>
      <c r="CO23" t="s">
        <v>817</v>
      </c>
      <c r="CP23">
        <v>218</v>
      </c>
      <c r="CW23" s="398" t="s">
        <v>492</v>
      </c>
      <c r="CX23">
        <v>33</v>
      </c>
      <c r="CY23" s="398" t="s">
        <v>526</v>
      </c>
      <c r="CZ23">
        <v>22</v>
      </c>
      <c r="DC23" t="s">
        <v>817</v>
      </c>
      <c r="DD23">
        <v>218</v>
      </c>
      <c r="DK23" s="398" t="s">
        <v>492</v>
      </c>
      <c r="DL23">
        <v>33</v>
      </c>
      <c r="DM23" s="398" t="s">
        <v>526</v>
      </c>
      <c r="DN23">
        <v>22</v>
      </c>
      <c r="DQ23" t="s">
        <v>817</v>
      </c>
      <c r="DR23">
        <v>218</v>
      </c>
      <c r="DY23" s="398" t="s">
        <v>490</v>
      </c>
      <c r="DZ23">
        <v>23</v>
      </c>
      <c r="EA23" s="398" t="s">
        <v>526</v>
      </c>
      <c r="EB23">
        <v>22</v>
      </c>
      <c r="EE23" t="s">
        <v>817</v>
      </c>
      <c r="EF23">
        <v>218</v>
      </c>
      <c r="EM23" s="398" t="s">
        <v>492</v>
      </c>
      <c r="EN23">
        <v>33</v>
      </c>
      <c r="EO23" s="398" t="s">
        <v>526</v>
      </c>
      <c r="EP23">
        <v>22</v>
      </c>
      <c r="ES23" t="s">
        <v>817</v>
      </c>
      <c r="ET23">
        <v>218</v>
      </c>
      <c r="EY23" s="398" t="s">
        <v>776</v>
      </c>
      <c r="EZ23">
        <v>49</v>
      </c>
      <c r="FA23" s="398" t="s">
        <v>526</v>
      </c>
      <c r="FB23">
        <v>22</v>
      </c>
      <c r="FE23" t="s">
        <v>817</v>
      </c>
      <c r="FF23">
        <v>218</v>
      </c>
      <c r="FK23" s="398" t="s">
        <v>776</v>
      </c>
      <c r="FL23">
        <v>49</v>
      </c>
      <c r="FM23" s="398" t="s">
        <v>526</v>
      </c>
      <c r="FN23">
        <v>22</v>
      </c>
      <c r="FQ23" t="s">
        <v>817</v>
      </c>
      <c r="FR23">
        <v>218</v>
      </c>
      <c r="FW23" s="398" t="s">
        <v>776</v>
      </c>
      <c r="FX23">
        <v>49</v>
      </c>
      <c r="FY23" s="398" t="s">
        <v>526</v>
      </c>
      <c r="FZ23">
        <v>22</v>
      </c>
      <c r="GC23" t="s">
        <v>817</v>
      </c>
      <c r="GD23">
        <v>218</v>
      </c>
      <c r="GI23" s="398" t="s">
        <v>776</v>
      </c>
      <c r="GJ23">
        <v>49</v>
      </c>
      <c r="GK23" s="398" t="s">
        <v>526</v>
      </c>
      <c r="GL23">
        <v>22</v>
      </c>
      <c r="GO23" t="s">
        <v>817</v>
      </c>
      <c r="GP23">
        <v>218</v>
      </c>
    </row>
    <row r="24" spans="3:198" x14ac:dyDescent="0.25">
      <c r="C24" s="398" t="s">
        <v>527</v>
      </c>
      <c r="D24">
        <v>23</v>
      </c>
      <c r="E24" t="s">
        <v>818</v>
      </c>
      <c r="F24">
        <v>219</v>
      </c>
      <c r="Q24" s="398" t="s">
        <v>491</v>
      </c>
      <c r="R24">
        <v>35</v>
      </c>
      <c r="S24" s="398" t="s">
        <v>527</v>
      </c>
      <c r="T24">
        <v>23</v>
      </c>
      <c r="U24" s="398" t="s">
        <v>491</v>
      </c>
      <c r="V24">
        <v>35</v>
      </c>
      <c r="W24" t="s">
        <v>818</v>
      </c>
      <c r="X24">
        <v>219</v>
      </c>
      <c r="AI24" s="398" t="s">
        <v>527</v>
      </c>
      <c r="AJ24">
        <v>23</v>
      </c>
      <c r="AK24" s="398" t="s">
        <v>491</v>
      </c>
      <c r="AL24">
        <v>35</v>
      </c>
      <c r="AM24" t="s">
        <v>818</v>
      </c>
      <c r="AN24">
        <v>219</v>
      </c>
      <c r="BC24" s="398" t="s">
        <v>527</v>
      </c>
      <c r="BD24">
        <v>23</v>
      </c>
      <c r="BG24" t="s">
        <v>818</v>
      </c>
      <c r="BH24">
        <v>219</v>
      </c>
      <c r="BI24" s="398" t="s">
        <v>527</v>
      </c>
      <c r="BJ24">
        <v>23</v>
      </c>
      <c r="BM24" t="s">
        <v>818</v>
      </c>
      <c r="BN24">
        <v>219</v>
      </c>
      <c r="BO24" s="398" t="s">
        <v>527</v>
      </c>
      <c r="BP24">
        <v>23</v>
      </c>
      <c r="BS24" t="s">
        <v>818</v>
      </c>
      <c r="BT24">
        <v>219</v>
      </c>
      <c r="BU24" s="398" t="s">
        <v>527</v>
      </c>
      <c r="BV24">
        <v>23</v>
      </c>
      <c r="BY24" t="s">
        <v>818</v>
      </c>
      <c r="BZ24">
        <v>219</v>
      </c>
      <c r="CI24" s="398" t="s">
        <v>495</v>
      </c>
      <c r="CJ24">
        <v>26</v>
      </c>
      <c r="CK24" s="398" t="s">
        <v>527</v>
      </c>
      <c r="CL24">
        <v>23</v>
      </c>
      <c r="CO24" t="s">
        <v>818</v>
      </c>
      <c r="CP24">
        <v>219</v>
      </c>
      <c r="CW24" s="398" t="s">
        <v>493</v>
      </c>
      <c r="CX24">
        <v>24</v>
      </c>
      <c r="CY24" s="398" t="s">
        <v>527</v>
      </c>
      <c r="CZ24">
        <v>23</v>
      </c>
      <c r="DC24" t="s">
        <v>818</v>
      </c>
      <c r="DD24">
        <v>219</v>
      </c>
      <c r="DK24" s="398" t="s">
        <v>493</v>
      </c>
      <c r="DL24">
        <v>24</v>
      </c>
      <c r="DM24" s="398" t="s">
        <v>527</v>
      </c>
      <c r="DN24">
        <v>23</v>
      </c>
      <c r="DQ24" t="s">
        <v>818</v>
      </c>
      <c r="DR24">
        <v>219</v>
      </c>
      <c r="DY24" s="398" t="s">
        <v>492</v>
      </c>
      <c r="DZ24">
        <v>33</v>
      </c>
      <c r="EA24" s="398" t="s">
        <v>527</v>
      </c>
      <c r="EB24">
        <v>23</v>
      </c>
      <c r="EE24" t="s">
        <v>818</v>
      </c>
      <c r="EF24">
        <v>219</v>
      </c>
      <c r="EM24" s="398" t="s">
        <v>493</v>
      </c>
      <c r="EN24">
        <v>24</v>
      </c>
      <c r="EO24" s="398" t="s">
        <v>527</v>
      </c>
      <c r="EP24">
        <v>23</v>
      </c>
      <c r="ES24" t="s">
        <v>818</v>
      </c>
      <c r="ET24">
        <v>219</v>
      </c>
      <c r="EY24" s="398" t="s">
        <v>485</v>
      </c>
      <c r="EZ24">
        <v>37</v>
      </c>
      <c r="FA24" s="398" t="s">
        <v>527</v>
      </c>
      <c r="FB24">
        <v>23</v>
      </c>
      <c r="FE24" t="s">
        <v>818</v>
      </c>
      <c r="FF24">
        <v>219</v>
      </c>
      <c r="FK24" s="398" t="s">
        <v>485</v>
      </c>
      <c r="FL24">
        <v>37</v>
      </c>
      <c r="FM24" s="398" t="s">
        <v>527</v>
      </c>
      <c r="FN24">
        <v>23</v>
      </c>
      <c r="FQ24" t="s">
        <v>818</v>
      </c>
      <c r="FR24">
        <v>219</v>
      </c>
      <c r="FW24" s="398" t="s">
        <v>485</v>
      </c>
      <c r="FX24">
        <v>37</v>
      </c>
      <c r="FY24" s="398" t="s">
        <v>527</v>
      </c>
      <c r="FZ24">
        <v>23</v>
      </c>
      <c r="GC24" t="s">
        <v>818</v>
      </c>
      <c r="GD24">
        <v>219</v>
      </c>
      <c r="GI24" s="398" t="s">
        <v>485</v>
      </c>
      <c r="GJ24">
        <v>37</v>
      </c>
      <c r="GK24" s="398" t="s">
        <v>527</v>
      </c>
      <c r="GL24">
        <v>23</v>
      </c>
      <c r="GO24" t="s">
        <v>818</v>
      </c>
      <c r="GP24">
        <v>219</v>
      </c>
    </row>
    <row r="25" spans="3:198" x14ac:dyDescent="0.25">
      <c r="C25" s="398" t="s">
        <v>528</v>
      </c>
      <c r="D25">
        <v>24</v>
      </c>
      <c r="E25" s="398"/>
      <c r="F25">
        <v>220</v>
      </c>
      <c r="Q25" s="398" t="s">
        <v>485</v>
      </c>
      <c r="R25">
        <v>37</v>
      </c>
      <c r="S25" s="398" t="s">
        <v>528</v>
      </c>
      <c r="T25">
        <v>24</v>
      </c>
      <c r="U25" s="398" t="s">
        <v>485</v>
      </c>
      <c r="V25">
        <v>37</v>
      </c>
      <c r="W25" s="398"/>
      <c r="X25">
        <v>220</v>
      </c>
      <c r="AI25" s="398" t="s">
        <v>528</v>
      </c>
      <c r="AJ25">
        <v>24</v>
      </c>
      <c r="AK25" s="398" t="s">
        <v>485</v>
      </c>
      <c r="AL25">
        <v>37</v>
      </c>
      <c r="AM25" s="398"/>
      <c r="AN25">
        <v>220</v>
      </c>
      <c r="BC25" s="398" t="s">
        <v>528</v>
      </c>
      <c r="BD25">
        <v>24</v>
      </c>
      <c r="BG25" s="398"/>
      <c r="BH25">
        <v>220</v>
      </c>
      <c r="BI25" s="398" t="s">
        <v>528</v>
      </c>
      <c r="BJ25">
        <v>24</v>
      </c>
      <c r="BM25" s="398"/>
      <c r="BN25">
        <v>220</v>
      </c>
      <c r="BO25" s="398" t="s">
        <v>528</v>
      </c>
      <c r="BP25">
        <v>24</v>
      </c>
      <c r="BS25" s="398"/>
      <c r="BT25">
        <v>220</v>
      </c>
      <c r="BU25" s="398" t="s">
        <v>528</v>
      </c>
      <c r="BV25">
        <v>24</v>
      </c>
      <c r="BY25" s="398"/>
      <c r="BZ25">
        <v>220</v>
      </c>
      <c r="CI25" s="398" t="s">
        <v>496</v>
      </c>
      <c r="CJ25">
        <v>27</v>
      </c>
      <c r="CK25" s="398" t="s">
        <v>528</v>
      </c>
      <c r="CL25">
        <v>24</v>
      </c>
      <c r="CO25" s="398"/>
      <c r="CP25">
        <v>220</v>
      </c>
      <c r="CW25" s="398" t="s">
        <v>494</v>
      </c>
      <c r="CX25">
        <v>25</v>
      </c>
      <c r="CY25" s="398" t="s">
        <v>528</v>
      </c>
      <c r="CZ25">
        <v>24</v>
      </c>
      <c r="DC25" s="398"/>
      <c r="DD25">
        <v>220</v>
      </c>
      <c r="DK25" s="398" t="s">
        <v>494</v>
      </c>
      <c r="DL25">
        <v>25</v>
      </c>
      <c r="DM25" s="398" t="s">
        <v>528</v>
      </c>
      <c r="DN25">
        <v>24</v>
      </c>
      <c r="DQ25" s="398"/>
      <c r="DR25">
        <v>220</v>
      </c>
      <c r="DY25" s="398" t="s">
        <v>493</v>
      </c>
      <c r="DZ25">
        <v>24</v>
      </c>
      <c r="EA25" s="398" t="s">
        <v>528</v>
      </c>
      <c r="EB25">
        <v>24</v>
      </c>
      <c r="EE25" s="398"/>
      <c r="EF25">
        <v>220</v>
      </c>
      <c r="EM25" s="398" t="s">
        <v>494</v>
      </c>
      <c r="EN25">
        <v>25</v>
      </c>
      <c r="EO25" s="398" t="s">
        <v>528</v>
      </c>
      <c r="EP25">
        <v>24</v>
      </c>
      <c r="ES25" s="398"/>
      <c r="ET25">
        <v>220</v>
      </c>
      <c r="EY25" s="398" t="s">
        <v>486</v>
      </c>
      <c r="EZ25">
        <v>19</v>
      </c>
      <c r="FA25" s="398" t="s">
        <v>528</v>
      </c>
      <c r="FB25">
        <v>24</v>
      </c>
      <c r="FE25" s="398"/>
      <c r="FF25">
        <v>220</v>
      </c>
      <c r="FK25" s="398" t="s">
        <v>486</v>
      </c>
      <c r="FL25">
        <v>19</v>
      </c>
      <c r="FM25" s="398" t="s">
        <v>528</v>
      </c>
      <c r="FN25">
        <v>24</v>
      </c>
      <c r="FQ25" s="398"/>
      <c r="FR25">
        <v>220</v>
      </c>
      <c r="FW25" s="398" t="s">
        <v>486</v>
      </c>
      <c r="FX25">
        <v>19</v>
      </c>
      <c r="FY25" s="398" t="s">
        <v>528</v>
      </c>
      <c r="FZ25">
        <v>24</v>
      </c>
      <c r="GC25" s="398"/>
      <c r="GD25">
        <v>220</v>
      </c>
      <c r="GI25" s="398" t="s">
        <v>486</v>
      </c>
      <c r="GJ25">
        <v>19</v>
      </c>
      <c r="GK25" s="398" t="s">
        <v>528</v>
      </c>
      <c r="GL25">
        <v>24</v>
      </c>
      <c r="GO25" s="398"/>
      <c r="GP25">
        <v>220</v>
      </c>
    </row>
    <row r="26" spans="3:198" x14ac:dyDescent="0.25">
      <c r="C26" s="398" t="s">
        <v>529</v>
      </c>
      <c r="D26">
        <v>25</v>
      </c>
      <c r="E26" s="398"/>
      <c r="F26">
        <v>221</v>
      </c>
      <c r="Q26" s="398" t="s">
        <v>487</v>
      </c>
      <c r="R26">
        <v>20</v>
      </c>
      <c r="S26" s="398" t="s">
        <v>529</v>
      </c>
      <c r="T26">
        <v>25</v>
      </c>
      <c r="U26" s="398" t="s">
        <v>487</v>
      </c>
      <c r="V26">
        <v>20</v>
      </c>
      <c r="W26" s="398"/>
      <c r="X26">
        <v>221</v>
      </c>
      <c r="AI26" s="398" t="s">
        <v>529</v>
      </c>
      <c r="AJ26">
        <v>25</v>
      </c>
      <c r="AK26" s="398" t="s">
        <v>487</v>
      </c>
      <c r="AL26">
        <v>20</v>
      </c>
      <c r="AM26" s="398"/>
      <c r="AN26">
        <v>221</v>
      </c>
      <c r="BC26" s="398" t="s">
        <v>529</v>
      </c>
      <c r="BD26">
        <v>25</v>
      </c>
      <c r="BG26" s="398"/>
      <c r="BH26">
        <v>221</v>
      </c>
      <c r="BI26" s="398" t="s">
        <v>529</v>
      </c>
      <c r="BJ26">
        <v>25</v>
      </c>
      <c r="BM26" s="398"/>
      <c r="BN26">
        <v>221</v>
      </c>
      <c r="BO26" s="398" t="s">
        <v>529</v>
      </c>
      <c r="BP26">
        <v>25</v>
      </c>
      <c r="BS26" s="398"/>
      <c r="BT26">
        <v>221</v>
      </c>
      <c r="BU26" s="398" t="s">
        <v>529</v>
      </c>
      <c r="BV26">
        <v>25</v>
      </c>
      <c r="BY26" s="398"/>
      <c r="BZ26">
        <v>221</v>
      </c>
      <c r="CI26" s="398" t="s">
        <v>497</v>
      </c>
      <c r="CJ26">
        <v>28</v>
      </c>
      <c r="CK26" s="398" t="s">
        <v>529</v>
      </c>
      <c r="CL26">
        <v>25</v>
      </c>
      <c r="CO26" s="398"/>
      <c r="CP26">
        <v>221</v>
      </c>
      <c r="CW26" s="398" t="s">
        <v>495</v>
      </c>
      <c r="CX26">
        <v>26</v>
      </c>
      <c r="CY26" s="398" t="s">
        <v>529</v>
      </c>
      <c r="CZ26">
        <v>25</v>
      </c>
      <c r="DC26" s="398"/>
      <c r="DD26">
        <v>221</v>
      </c>
      <c r="DK26" s="398" t="s">
        <v>495</v>
      </c>
      <c r="DL26">
        <v>26</v>
      </c>
      <c r="DM26" s="398" t="s">
        <v>529</v>
      </c>
      <c r="DN26">
        <v>25</v>
      </c>
      <c r="DQ26" s="398"/>
      <c r="DR26">
        <v>221</v>
      </c>
      <c r="DY26" s="398" t="s">
        <v>494</v>
      </c>
      <c r="DZ26">
        <v>25</v>
      </c>
      <c r="EA26" s="398" t="s">
        <v>529</v>
      </c>
      <c r="EB26">
        <v>25</v>
      </c>
      <c r="EE26" s="398"/>
      <c r="EF26">
        <v>221</v>
      </c>
      <c r="EM26" s="398" t="s">
        <v>495</v>
      </c>
      <c r="EN26">
        <v>26</v>
      </c>
      <c r="EO26" s="398" t="s">
        <v>529</v>
      </c>
      <c r="EP26">
        <v>25</v>
      </c>
      <c r="ES26" s="398"/>
      <c r="ET26">
        <v>221</v>
      </c>
      <c r="EY26" s="398" t="s">
        <v>487</v>
      </c>
      <c r="EZ26">
        <v>20</v>
      </c>
      <c r="FA26" s="398" t="s">
        <v>529</v>
      </c>
      <c r="FB26">
        <v>25</v>
      </c>
      <c r="FE26" s="398"/>
      <c r="FF26">
        <v>221</v>
      </c>
      <c r="FK26" s="398" t="s">
        <v>487</v>
      </c>
      <c r="FL26">
        <v>20</v>
      </c>
      <c r="FM26" s="398" t="s">
        <v>529</v>
      </c>
      <c r="FN26">
        <v>25</v>
      </c>
      <c r="FQ26" s="398"/>
      <c r="FR26">
        <v>221</v>
      </c>
      <c r="FW26" s="398" t="s">
        <v>487</v>
      </c>
      <c r="FX26">
        <v>20</v>
      </c>
      <c r="FY26" s="398" t="s">
        <v>529</v>
      </c>
      <c r="FZ26">
        <v>25</v>
      </c>
      <c r="GC26" s="398"/>
      <c r="GD26">
        <v>221</v>
      </c>
      <c r="GI26" s="398" t="s">
        <v>487</v>
      </c>
      <c r="GJ26">
        <v>20</v>
      </c>
      <c r="GK26" s="398" t="s">
        <v>529</v>
      </c>
      <c r="GL26">
        <v>25</v>
      </c>
      <c r="GO26" s="398"/>
      <c r="GP26">
        <v>221</v>
      </c>
    </row>
    <row r="27" spans="3:198" x14ac:dyDescent="0.25">
      <c r="C27" s="398" t="s">
        <v>530</v>
      </c>
      <c r="D27">
        <v>26</v>
      </c>
      <c r="E27" s="398"/>
      <c r="F27">
        <v>222</v>
      </c>
      <c r="Q27" s="398" t="s">
        <v>494</v>
      </c>
      <c r="R27">
        <v>25</v>
      </c>
      <c r="S27" s="398" t="s">
        <v>530</v>
      </c>
      <c r="T27">
        <v>26</v>
      </c>
      <c r="U27" s="398" t="s">
        <v>494</v>
      </c>
      <c r="V27">
        <v>25</v>
      </c>
      <c r="W27" s="398"/>
      <c r="X27">
        <v>222</v>
      </c>
      <c r="AI27" s="398" t="s">
        <v>530</v>
      </c>
      <c r="AJ27">
        <v>26</v>
      </c>
      <c r="AK27" s="398" t="s">
        <v>494</v>
      </c>
      <c r="AL27">
        <v>25</v>
      </c>
      <c r="AM27" s="398"/>
      <c r="AN27">
        <v>222</v>
      </c>
      <c r="BC27" s="398" t="s">
        <v>530</v>
      </c>
      <c r="BD27">
        <v>26</v>
      </c>
      <c r="BG27" s="398"/>
      <c r="BH27">
        <v>222</v>
      </c>
      <c r="BI27" s="398" t="s">
        <v>530</v>
      </c>
      <c r="BJ27">
        <v>26</v>
      </c>
      <c r="BM27" s="398"/>
      <c r="BN27">
        <v>222</v>
      </c>
      <c r="BO27" s="398" t="s">
        <v>530</v>
      </c>
      <c r="BP27">
        <v>26</v>
      </c>
      <c r="BS27" s="398"/>
      <c r="BT27">
        <v>222</v>
      </c>
      <c r="BU27" s="398" t="s">
        <v>530</v>
      </c>
      <c r="BV27">
        <v>26</v>
      </c>
      <c r="BY27" s="398"/>
      <c r="BZ27">
        <v>222</v>
      </c>
      <c r="CI27" s="398" t="s">
        <v>471</v>
      </c>
      <c r="CJ27">
        <v>6</v>
      </c>
      <c r="CK27" s="398" t="s">
        <v>530</v>
      </c>
      <c r="CL27">
        <v>26</v>
      </c>
      <c r="CO27" s="398"/>
      <c r="CP27">
        <v>222</v>
      </c>
      <c r="CW27" s="398" t="s">
        <v>496</v>
      </c>
      <c r="CX27">
        <v>27</v>
      </c>
      <c r="CY27" s="398" t="s">
        <v>530</v>
      </c>
      <c r="CZ27">
        <v>26</v>
      </c>
      <c r="DC27" s="398"/>
      <c r="DD27">
        <v>222</v>
      </c>
      <c r="DK27" s="398" t="s">
        <v>496</v>
      </c>
      <c r="DL27">
        <v>27</v>
      </c>
      <c r="DM27" s="398" t="s">
        <v>530</v>
      </c>
      <c r="DN27">
        <v>26</v>
      </c>
      <c r="DQ27" s="398"/>
      <c r="DR27">
        <v>222</v>
      </c>
      <c r="DY27" s="398" t="s">
        <v>495</v>
      </c>
      <c r="DZ27">
        <v>26</v>
      </c>
      <c r="EA27" s="398" t="s">
        <v>530</v>
      </c>
      <c r="EB27">
        <v>26</v>
      </c>
      <c r="EE27" s="398"/>
      <c r="EF27">
        <v>222</v>
      </c>
      <c r="EM27" s="398" t="s">
        <v>496</v>
      </c>
      <c r="EN27">
        <v>27</v>
      </c>
      <c r="EO27" s="398" t="s">
        <v>530</v>
      </c>
      <c r="EP27">
        <v>26</v>
      </c>
      <c r="ES27" s="398"/>
      <c r="ET27">
        <v>222</v>
      </c>
      <c r="EY27" s="398" t="s">
        <v>777</v>
      </c>
      <c r="EZ27">
        <v>50</v>
      </c>
      <c r="FA27" s="398" t="s">
        <v>530</v>
      </c>
      <c r="FB27">
        <v>26</v>
      </c>
      <c r="FE27" s="398"/>
      <c r="FF27">
        <v>222</v>
      </c>
      <c r="FK27" s="398" t="s">
        <v>777</v>
      </c>
      <c r="FL27">
        <v>50</v>
      </c>
      <c r="FM27" s="398" t="s">
        <v>530</v>
      </c>
      <c r="FN27">
        <v>26</v>
      </c>
      <c r="FQ27" s="398"/>
      <c r="FR27">
        <v>222</v>
      </c>
      <c r="FW27" s="398" t="s">
        <v>777</v>
      </c>
      <c r="FX27">
        <v>50</v>
      </c>
      <c r="FY27" s="398" t="s">
        <v>530</v>
      </c>
      <c r="FZ27">
        <v>26</v>
      </c>
      <c r="GC27" s="398"/>
      <c r="GD27">
        <v>222</v>
      </c>
      <c r="GI27" s="398" t="s">
        <v>777</v>
      </c>
      <c r="GJ27">
        <v>50</v>
      </c>
      <c r="GK27" s="398" t="s">
        <v>530</v>
      </c>
      <c r="GL27">
        <v>26</v>
      </c>
      <c r="GO27" s="398"/>
      <c r="GP27">
        <v>222</v>
      </c>
    </row>
    <row r="28" spans="3:198" x14ac:dyDescent="0.25">
      <c r="C28" s="398" t="s">
        <v>531</v>
      </c>
      <c r="D28">
        <v>27</v>
      </c>
      <c r="E28" s="398"/>
      <c r="F28">
        <v>223</v>
      </c>
      <c r="Q28" s="398" t="s">
        <v>498</v>
      </c>
      <c r="R28">
        <v>29</v>
      </c>
      <c r="S28" s="398" t="s">
        <v>531</v>
      </c>
      <c r="T28">
        <v>27</v>
      </c>
      <c r="U28" s="398" t="s">
        <v>498</v>
      </c>
      <c r="V28">
        <v>29</v>
      </c>
      <c r="W28" s="398"/>
      <c r="X28">
        <v>223</v>
      </c>
      <c r="AI28" s="398" t="s">
        <v>531</v>
      </c>
      <c r="AJ28">
        <v>27</v>
      </c>
      <c r="AK28" s="398" t="s">
        <v>498</v>
      </c>
      <c r="AL28">
        <v>29</v>
      </c>
      <c r="AM28" s="398"/>
      <c r="AN28">
        <v>223</v>
      </c>
      <c r="BC28" s="398" t="s">
        <v>531</v>
      </c>
      <c r="BD28">
        <v>27</v>
      </c>
      <c r="BG28" s="398"/>
      <c r="BH28">
        <v>223</v>
      </c>
      <c r="BI28" s="398" t="s">
        <v>531</v>
      </c>
      <c r="BJ28">
        <v>27</v>
      </c>
      <c r="BM28" s="398"/>
      <c r="BN28">
        <v>223</v>
      </c>
      <c r="BO28" s="398" t="s">
        <v>531</v>
      </c>
      <c r="BP28">
        <v>27</v>
      </c>
      <c r="BS28" s="398"/>
      <c r="BT28">
        <v>223</v>
      </c>
      <c r="BU28" s="398" t="s">
        <v>531</v>
      </c>
      <c r="BV28">
        <v>27</v>
      </c>
      <c r="BY28" s="398"/>
      <c r="BZ28">
        <v>223</v>
      </c>
      <c r="CI28" s="398" t="s">
        <v>469</v>
      </c>
      <c r="CJ28">
        <v>5</v>
      </c>
      <c r="CK28" s="398" t="s">
        <v>531</v>
      </c>
      <c r="CL28">
        <v>27</v>
      </c>
      <c r="CO28" s="398"/>
      <c r="CP28">
        <v>223</v>
      </c>
      <c r="CW28" s="398" t="s">
        <v>497</v>
      </c>
      <c r="CX28">
        <v>28</v>
      </c>
      <c r="CY28" s="398" t="s">
        <v>531</v>
      </c>
      <c r="CZ28">
        <v>27</v>
      </c>
      <c r="DC28" s="398"/>
      <c r="DD28">
        <v>223</v>
      </c>
      <c r="DK28" s="398" t="s">
        <v>497</v>
      </c>
      <c r="DL28">
        <v>28</v>
      </c>
      <c r="DM28" s="398" t="s">
        <v>531</v>
      </c>
      <c r="DN28">
        <v>27</v>
      </c>
      <c r="DQ28" s="398"/>
      <c r="DR28">
        <v>223</v>
      </c>
      <c r="DY28" s="398" t="s">
        <v>496</v>
      </c>
      <c r="DZ28">
        <v>27</v>
      </c>
      <c r="EA28" s="398" t="s">
        <v>531</v>
      </c>
      <c r="EB28">
        <v>27</v>
      </c>
      <c r="EE28" s="398"/>
      <c r="EF28">
        <v>223</v>
      </c>
      <c r="EM28" s="398" t="s">
        <v>497</v>
      </c>
      <c r="EN28">
        <v>28</v>
      </c>
      <c r="EO28" s="398" t="s">
        <v>531</v>
      </c>
      <c r="EP28">
        <v>27</v>
      </c>
      <c r="ES28" s="398"/>
      <c r="ET28">
        <v>223</v>
      </c>
      <c r="EY28" s="398" t="s">
        <v>488</v>
      </c>
      <c r="EZ28">
        <v>21</v>
      </c>
      <c r="FA28" s="398" t="s">
        <v>531</v>
      </c>
      <c r="FB28">
        <v>27</v>
      </c>
      <c r="FE28" s="398"/>
      <c r="FF28">
        <v>223</v>
      </c>
      <c r="FK28" s="398" t="s">
        <v>488</v>
      </c>
      <c r="FL28">
        <v>21</v>
      </c>
      <c r="FM28" s="398" t="s">
        <v>531</v>
      </c>
      <c r="FN28">
        <v>27</v>
      </c>
      <c r="FQ28" s="398"/>
      <c r="FR28">
        <v>223</v>
      </c>
      <c r="FW28" s="398" t="s">
        <v>488</v>
      </c>
      <c r="FX28">
        <v>21</v>
      </c>
      <c r="FY28" s="398" t="s">
        <v>531</v>
      </c>
      <c r="FZ28">
        <v>27</v>
      </c>
      <c r="GC28" s="398"/>
      <c r="GD28">
        <v>223</v>
      </c>
      <c r="GI28" s="398" t="s">
        <v>488</v>
      </c>
      <c r="GJ28">
        <v>21</v>
      </c>
      <c r="GK28" s="398" t="s">
        <v>531</v>
      </c>
      <c r="GL28">
        <v>27</v>
      </c>
      <c r="GO28" s="398"/>
      <c r="GP28">
        <v>223</v>
      </c>
    </row>
    <row r="29" spans="3:198" x14ac:dyDescent="0.25">
      <c r="C29" s="398" t="s">
        <v>532</v>
      </c>
      <c r="D29">
        <v>28</v>
      </c>
      <c r="E29" s="398"/>
      <c r="F29">
        <v>224</v>
      </c>
      <c r="Q29" s="398" t="s">
        <v>471</v>
      </c>
      <c r="R29">
        <v>6</v>
      </c>
      <c r="S29" s="398" t="s">
        <v>532</v>
      </c>
      <c r="T29">
        <v>28</v>
      </c>
      <c r="U29" s="398" t="s">
        <v>471</v>
      </c>
      <c r="V29">
        <v>6</v>
      </c>
      <c r="W29" s="398"/>
      <c r="X29">
        <v>224</v>
      </c>
      <c r="AI29" s="398" t="s">
        <v>532</v>
      </c>
      <c r="AJ29">
        <v>28</v>
      </c>
      <c r="AK29" s="398" t="s">
        <v>471</v>
      </c>
      <c r="AL29">
        <v>6</v>
      </c>
      <c r="AM29" s="398"/>
      <c r="AN29">
        <v>224</v>
      </c>
      <c r="BC29" s="398" t="s">
        <v>532</v>
      </c>
      <c r="BD29">
        <v>28</v>
      </c>
      <c r="BG29" s="398"/>
      <c r="BH29">
        <v>224</v>
      </c>
      <c r="BI29" s="398" t="s">
        <v>532</v>
      </c>
      <c r="BJ29">
        <v>28</v>
      </c>
      <c r="BM29" s="398"/>
      <c r="BN29">
        <v>224</v>
      </c>
      <c r="BO29" s="398" t="s">
        <v>532</v>
      </c>
      <c r="BP29">
        <v>28</v>
      </c>
      <c r="BS29" s="398"/>
      <c r="BT29">
        <v>224</v>
      </c>
      <c r="BU29" s="398" t="s">
        <v>532</v>
      </c>
      <c r="BV29">
        <v>28</v>
      </c>
      <c r="BY29" s="398"/>
      <c r="BZ29">
        <v>224</v>
      </c>
      <c r="CI29" s="398" t="s">
        <v>498</v>
      </c>
      <c r="CJ29">
        <v>29</v>
      </c>
      <c r="CK29" s="398" t="s">
        <v>532</v>
      </c>
      <c r="CL29">
        <v>28</v>
      </c>
      <c r="CO29" s="398"/>
      <c r="CP29">
        <v>224</v>
      </c>
      <c r="CW29" s="398" t="s">
        <v>498</v>
      </c>
      <c r="CX29">
        <v>29</v>
      </c>
      <c r="CY29" s="398" t="s">
        <v>532</v>
      </c>
      <c r="CZ29">
        <v>28</v>
      </c>
      <c r="DC29" s="398"/>
      <c r="DD29">
        <v>224</v>
      </c>
      <c r="DK29" s="398" t="s">
        <v>498</v>
      </c>
      <c r="DL29">
        <v>29</v>
      </c>
      <c r="DM29" s="398" t="s">
        <v>532</v>
      </c>
      <c r="DN29">
        <v>28</v>
      </c>
      <c r="DQ29" s="398"/>
      <c r="DR29">
        <v>224</v>
      </c>
      <c r="DY29" s="398" t="s">
        <v>497</v>
      </c>
      <c r="DZ29">
        <v>28</v>
      </c>
      <c r="EA29" s="398" t="s">
        <v>532</v>
      </c>
      <c r="EB29">
        <v>28</v>
      </c>
      <c r="EE29" s="398"/>
      <c r="EF29">
        <v>224</v>
      </c>
      <c r="EO29" s="398" t="s">
        <v>532</v>
      </c>
      <c r="EP29">
        <v>28</v>
      </c>
      <c r="ES29" s="398"/>
      <c r="ET29">
        <v>224</v>
      </c>
      <c r="EY29" s="398" t="s">
        <v>489</v>
      </c>
      <c r="EZ29">
        <v>22</v>
      </c>
      <c r="FA29" s="398" t="s">
        <v>532</v>
      </c>
      <c r="FB29">
        <v>28</v>
      </c>
      <c r="FE29" s="398"/>
      <c r="FF29">
        <v>224</v>
      </c>
      <c r="FK29" s="398" t="s">
        <v>489</v>
      </c>
      <c r="FL29">
        <v>22</v>
      </c>
      <c r="FM29" s="398" t="s">
        <v>532</v>
      </c>
      <c r="FN29">
        <v>28</v>
      </c>
      <c r="FQ29" s="398"/>
      <c r="FR29">
        <v>224</v>
      </c>
      <c r="FW29" s="398" t="s">
        <v>489</v>
      </c>
      <c r="FX29">
        <v>22</v>
      </c>
      <c r="FY29" s="398" t="s">
        <v>532</v>
      </c>
      <c r="FZ29">
        <v>28</v>
      </c>
      <c r="GC29" s="398"/>
      <c r="GD29">
        <v>224</v>
      </c>
      <c r="GI29" s="398" t="s">
        <v>489</v>
      </c>
      <c r="GJ29">
        <v>22</v>
      </c>
      <c r="GK29" s="398" t="s">
        <v>532</v>
      </c>
      <c r="GL29">
        <v>28</v>
      </c>
      <c r="GO29" s="398"/>
      <c r="GP29">
        <v>224</v>
      </c>
    </row>
    <row r="30" spans="3:198" x14ac:dyDescent="0.25">
      <c r="C30" s="398" t="s">
        <v>533</v>
      </c>
      <c r="D30">
        <v>29</v>
      </c>
      <c r="E30" s="398"/>
      <c r="F30">
        <v>225</v>
      </c>
      <c r="Q30" s="398" t="s">
        <v>469</v>
      </c>
      <c r="R30">
        <v>5</v>
      </c>
      <c r="S30" s="398" t="s">
        <v>533</v>
      </c>
      <c r="T30">
        <v>29</v>
      </c>
      <c r="U30" s="398" t="s">
        <v>469</v>
      </c>
      <c r="V30">
        <v>5</v>
      </c>
      <c r="W30" s="398"/>
      <c r="X30">
        <v>225</v>
      </c>
      <c r="AI30" s="398" t="s">
        <v>533</v>
      </c>
      <c r="AJ30">
        <v>29</v>
      </c>
      <c r="AK30" s="398" t="s">
        <v>469</v>
      </c>
      <c r="AL30">
        <v>5</v>
      </c>
      <c r="AM30" s="398"/>
      <c r="AN30">
        <v>225</v>
      </c>
      <c r="BC30" s="398" t="s">
        <v>533</v>
      </c>
      <c r="BD30">
        <v>29</v>
      </c>
      <c r="BG30" s="398"/>
      <c r="BH30">
        <v>225</v>
      </c>
      <c r="BI30" s="398" t="s">
        <v>533</v>
      </c>
      <c r="BJ30">
        <v>29</v>
      </c>
      <c r="BM30" s="398"/>
      <c r="BN30">
        <v>225</v>
      </c>
      <c r="BO30" s="398" t="s">
        <v>533</v>
      </c>
      <c r="BP30">
        <v>29</v>
      </c>
      <c r="BS30" s="398"/>
      <c r="BT30">
        <v>225</v>
      </c>
      <c r="BU30" s="398" t="s">
        <v>533</v>
      </c>
      <c r="BV30">
        <v>29</v>
      </c>
      <c r="BY30" s="398"/>
      <c r="BZ30">
        <v>225</v>
      </c>
      <c r="CK30" s="398" t="s">
        <v>533</v>
      </c>
      <c r="CL30">
        <v>29</v>
      </c>
      <c r="CO30" s="398"/>
      <c r="CP30">
        <v>225</v>
      </c>
      <c r="CY30" s="398" t="s">
        <v>533</v>
      </c>
      <c r="CZ30">
        <v>29</v>
      </c>
      <c r="DC30" s="398"/>
      <c r="DD30">
        <v>225</v>
      </c>
      <c r="DM30" s="398" t="s">
        <v>533</v>
      </c>
      <c r="DN30">
        <v>29</v>
      </c>
      <c r="DQ30" s="398"/>
      <c r="DR30">
        <v>225</v>
      </c>
      <c r="DY30" s="398" t="s">
        <v>498</v>
      </c>
      <c r="DZ30">
        <v>29</v>
      </c>
      <c r="EA30" s="398" t="s">
        <v>533</v>
      </c>
      <c r="EB30">
        <v>29</v>
      </c>
      <c r="EE30" s="398"/>
      <c r="EF30">
        <v>225</v>
      </c>
      <c r="EO30" s="398" t="s">
        <v>533</v>
      </c>
      <c r="EP30">
        <v>29</v>
      </c>
      <c r="ES30" s="398"/>
      <c r="ET30">
        <v>225</v>
      </c>
      <c r="EY30" s="398" t="s">
        <v>778</v>
      </c>
      <c r="EZ30">
        <v>51</v>
      </c>
      <c r="FA30" s="398" t="s">
        <v>533</v>
      </c>
      <c r="FB30">
        <v>29</v>
      </c>
      <c r="FE30" s="398"/>
      <c r="FF30">
        <v>225</v>
      </c>
      <c r="FK30" s="398" t="s">
        <v>778</v>
      </c>
      <c r="FL30">
        <v>51</v>
      </c>
      <c r="FM30" s="398" t="s">
        <v>533</v>
      </c>
      <c r="FN30">
        <v>29</v>
      </c>
      <c r="FQ30" s="398"/>
      <c r="FR30">
        <v>225</v>
      </c>
      <c r="FW30" s="398" t="s">
        <v>778</v>
      </c>
      <c r="FX30">
        <v>51</v>
      </c>
      <c r="FY30" s="398" t="s">
        <v>533</v>
      </c>
      <c r="FZ30">
        <v>29</v>
      </c>
      <c r="GC30" s="398"/>
      <c r="GD30">
        <v>225</v>
      </c>
      <c r="GI30" s="398" t="s">
        <v>778</v>
      </c>
      <c r="GJ30">
        <v>51</v>
      </c>
      <c r="GK30" s="398" t="s">
        <v>533</v>
      </c>
      <c r="GL30">
        <v>29</v>
      </c>
      <c r="GO30" s="398"/>
      <c r="GP30">
        <v>225</v>
      </c>
    </row>
    <row r="31" spans="3:198" x14ac:dyDescent="0.25">
      <c r="C31" s="398" t="s">
        <v>534</v>
      </c>
      <c r="D31">
        <v>30</v>
      </c>
      <c r="E31" s="398"/>
      <c r="F31">
        <v>226</v>
      </c>
      <c r="Q31" s="398" t="s">
        <v>479</v>
      </c>
      <c r="R31">
        <v>34</v>
      </c>
      <c r="S31" s="398" t="s">
        <v>534</v>
      </c>
      <c r="T31">
        <v>30</v>
      </c>
      <c r="U31" s="398" t="s">
        <v>479</v>
      </c>
      <c r="V31">
        <v>34</v>
      </c>
      <c r="W31" s="398"/>
      <c r="X31">
        <v>226</v>
      </c>
      <c r="AI31" s="398" t="s">
        <v>534</v>
      </c>
      <c r="AJ31">
        <v>30</v>
      </c>
      <c r="AK31" s="398" t="s">
        <v>479</v>
      </c>
      <c r="AL31">
        <v>34</v>
      </c>
      <c r="AM31" s="398"/>
      <c r="AN31">
        <v>226</v>
      </c>
      <c r="BC31" s="398" t="s">
        <v>534</v>
      </c>
      <c r="BD31">
        <v>30</v>
      </c>
      <c r="BG31" s="398"/>
      <c r="BH31">
        <v>226</v>
      </c>
      <c r="BI31" s="398" t="s">
        <v>534</v>
      </c>
      <c r="BJ31">
        <v>30</v>
      </c>
      <c r="BM31" s="398"/>
      <c r="BN31">
        <v>226</v>
      </c>
      <c r="BO31" s="398" t="s">
        <v>534</v>
      </c>
      <c r="BP31">
        <v>30</v>
      </c>
      <c r="BS31" s="398"/>
      <c r="BT31">
        <v>226</v>
      </c>
      <c r="BU31" s="398" t="s">
        <v>534</v>
      </c>
      <c r="BV31">
        <v>30</v>
      </c>
      <c r="BY31" s="398"/>
      <c r="BZ31">
        <v>226</v>
      </c>
      <c r="CK31" s="398" t="s">
        <v>534</v>
      </c>
      <c r="CL31">
        <v>30</v>
      </c>
      <c r="CO31" s="398"/>
      <c r="CP31">
        <v>226</v>
      </c>
      <c r="CY31" s="398" t="s">
        <v>534</v>
      </c>
      <c r="CZ31">
        <v>30</v>
      </c>
      <c r="DC31" s="398"/>
      <c r="DD31">
        <v>226</v>
      </c>
      <c r="DM31" s="398" t="s">
        <v>534</v>
      </c>
      <c r="DN31">
        <v>30</v>
      </c>
      <c r="DQ31" s="398"/>
      <c r="DR31">
        <v>226</v>
      </c>
      <c r="EA31" s="398" t="s">
        <v>534</v>
      </c>
      <c r="EB31">
        <v>30</v>
      </c>
      <c r="EE31" s="398"/>
      <c r="EF31">
        <v>226</v>
      </c>
      <c r="EO31" s="398" t="s">
        <v>534</v>
      </c>
      <c r="EP31">
        <v>30</v>
      </c>
      <c r="ES31" s="398"/>
      <c r="ET31">
        <v>226</v>
      </c>
      <c r="EY31" s="398" t="s">
        <v>490</v>
      </c>
      <c r="EZ31">
        <v>23</v>
      </c>
      <c r="FA31" s="398" t="s">
        <v>534</v>
      </c>
      <c r="FB31">
        <v>30</v>
      </c>
      <c r="FE31" s="398"/>
      <c r="FF31">
        <v>226</v>
      </c>
      <c r="FK31" s="398" t="s">
        <v>490</v>
      </c>
      <c r="FL31">
        <v>23</v>
      </c>
      <c r="FM31" s="398" t="s">
        <v>534</v>
      </c>
      <c r="FN31">
        <v>30</v>
      </c>
      <c r="FQ31" s="398"/>
      <c r="FR31">
        <v>226</v>
      </c>
      <c r="FW31" s="398" t="s">
        <v>490</v>
      </c>
      <c r="FX31">
        <v>23</v>
      </c>
      <c r="FY31" s="398" t="s">
        <v>534</v>
      </c>
      <c r="FZ31">
        <v>30</v>
      </c>
      <c r="GC31" s="398"/>
      <c r="GD31">
        <v>226</v>
      </c>
      <c r="GI31" s="398" t="s">
        <v>490</v>
      </c>
      <c r="GJ31">
        <v>23</v>
      </c>
      <c r="GK31" s="398" t="s">
        <v>534</v>
      </c>
      <c r="GL31">
        <v>30</v>
      </c>
      <c r="GO31" s="398"/>
      <c r="GP31">
        <v>226</v>
      </c>
    </row>
    <row r="32" spans="3:198" x14ac:dyDescent="0.25">
      <c r="C32" s="398" t="s">
        <v>535</v>
      </c>
      <c r="D32">
        <v>31</v>
      </c>
      <c r="E32" s="398"/>
      <c r="F32">
        <v>227</v>
      </c>
      <c r="Q32" s="398" t="s">
        <v>496</v>
      </c>
      <c r="R32">
        <v>27</v>
      </c>
      <c r="S32" s="398" t="s">
        <v>535</v>
      </c>
      <c r="T32">
        <v>31</v>
      </c>
      <c r="U32" s="398" t="s">
        <v>496</v>
      </c>
      <c r="V32">
        <v>27</v>
      </c>
      <c r="W32" s="398"/>
      <c r="X32">
        <v>227</v>
      </c>
      <c r="AI32" s="398" t="s">
        <v>535</v>
      </c>
      <c r="AJ32">
        <v>31</v>
      </c>
      <c r="AK32" s="398" t="s">
        <v>496</v>
      </c>
      <c r="AL32">
        <v>27</v>
      </c>
      <c r="AM32" s="398"/>
      <c r="AN32">
        <v>227</v>
      </c>
      <c r="BC32" s="398" t="s">
        <v>535</v>
      </c>
      <c r="BD32">
        <v>31</v>
      </c>
      <c r="BG32" s="398"/>
      <c r="BH32">
        <v>227</v>
      </c>
      <c r="BI32" s="398" t="s">
        <v>535</v>
      </c>
      <c r="BJ32">
        <v>31</v>
      </c>
      <c r="BM32" s="398"/>
      <c r="BN32">
        <v>227</v>
      </c>
      <c r="BO32" s="398" t="s">
        <v>535</v>
      </c>
      <c r="BP32">
        <v>31</v>
      </c>
      <c r="BS32" s="398"/>
      <c r="BT32">
        <v>227</v>
      </c>
      <c r="BU32" s="398" t="s">
        <v>535</v>
      </c>
      <c r="BV32">
        <v>31</v>
      </c>
      <c r="BY32" s="398"/>
      <c r="BZ32">
        <v>227</v>
      </c>
      <c r="CK32" s="398" t="s">
        <v>535</v>
      </c>
      <c r="CL32">
        <v>31</v>
      </c>
      <c r="CO32" s="398"/>
      <c r="CP32">
        <v>227</v>
      </c>
      <c r="CY32" s="398" t="s">
        <v>535</v>
      </c>
      <c r="CZ32">
        <v>31</v>
      </c>
      <c r="DC32" s="398"/>
      <c r="DD32">
        <v>227</v>
      </c>
      <c r="DM32" s="398" t="s">
        <v>535</v>
      </c>
      <c r="DN32">
        <v>31</v>
      </c>
      <c r="DQ32" s="398"/>
      <c r="DR32">
        <v>227</v>
      </c>
      <c r="EA32" s="398" t="s">
        <v>535</v>
      </c>
      <c r="EB32">
        <v>31</v>
      </c>
      <c r="EE32" s="398"/>
      <c r="EF32">
        <v>227</v>
      </c>
      <c r="EO32" s="398" t="s">
        <v>535</v>
      </c>
      <c r="EP32">
        <v>31</v>
      </c>
      <c r="ES32" s="398"/>
      <c r="ET32">
        <v>227</v>
      </c>
      <c r="EY32" s="398" t="s">
        <v>492</v>
      </c>
      <c r="EZ32">
        <v>33</v>
      </c>
      <c r="FA32" s="398" t="s">
        <v>535</v>
      </c>
      <c r="FB32">
        <v>31</v>
      </c>
      <c r="FE32" s="398"/>
      <c r="FF32">
        <v>227</v>
      </c>
      <c r="FK32" s="398" t="s">
        <v>492</v>
      </c>
      <c r="FL32">
        <v>33</v>
      </c>
      <c r="FM32" s="398" t="s">
        <v>535</v>
      </c>
      <c r="FN32">
        <v>31</v>
      </c>
      <c r="FQ32" s="398"/>
      <c r="FR32">
        <v>227</v>
      </c>
      <c r="FW32" s="398" t="s">
        <v>492</v>
      </c>
      <c r="FX32">
        <v>33</v>
      </c>
      <c r="FY32" s="398" t="s">
        <v>535</v>
      </c>
      <c r="FZ32">
        <v>31</v>
      </c>
      <c r="GC32" s="398"/>
      <c r="GD32">
        <v>227</v>
      </c>
      <c r="GI32" s="398" t="s">
        <v>492</v>
      </c>
      <c r="GJ32">
        <v>33</v>
      </c>
      <c r="GK32" s="398" t="s">
        <v>535</v>
      </c>
      <c r="GL32">
        <v>31</v>
      </c>
      <c r="GO32" s="398"/>
      <c r="GP32">
        <v>227</v>
      </c>
    </row>
    <row r="33" spans="3:198" x14ac:dyDescent="0.25">
      <c r="C33" s="398" t="s">
        <v>536</v>
      </c>
      <c r="D33">
        <v>32</v>
      </c>
      <c r="E33" s="398"/>
      <c r="F33">
        <v>228</v>
      </c>
      <c r="S33" s="398" t="s">
        <v>536</v>
      </c>
      <c r="T33">
        <v>32</v>
      </c>
      <c r="W33" s="398"/>
      <c r="X33">
        <v>228</v>
      </c>
      <c r="AI33" s="398" t="s">
        <v>536</v>
      </c>
      <c r="AJ33">
        <v>32</v>
      </c>
      <c r="AM33" s="398"/>
      <c r="AN33">
        <v>228</v>
      </c>
      <c r="BC33" s="398" t="s">
        <v>536</v>
      </c>
      <c r="BD33">
        <v>32</v>
      </c>
      <c r="BG33" s="398"/>
      <c r="BH33">
        <v>228</v>
      </c>
      <c r="BI33" s="398" t="s">
        <v>536</v>
      </c>
      <c r="BJ33">
        <v>32</v>
      </c>
      <c r="BM33" s="398"/>
      <c r="BN33">
        <v>228</v>
      </c>
      <c r="BO33" s="398" t="s">
        <v>536</v>
      </c>
      <c r="BP33">
        <v>32</v>
      </c>
      <c r="BS33" s="398"/>
      <c r="BT33">
        <v>228</v>
      </c>
      <c r="BU33" s="398" t="s">
        <v>536</v>
      </c>
      <c r="BV33">
        <v>32</v>
      </c>
      <c r="BY33" s="398"/>
      <c r="BZ33">
        <v>228</v>
      </c>
      <c r="CK33" s="398" t="s">
        <v>536</v>
      </c>
      <c r="CL33">
        <v>32</v>
      </c>
      <c r="CO33" s="398"/>
      <c r="CP33">
        <v>228</v>
      </c>
      <c r="CY33" s="398" t="s">
        <v>536</v>
      </c>
      <c r="CZ33">
        <v>32</v>
      </c>
      <c r="DC33" s="398"/>
      <c r="DD33">
        <v>228</v>
      </c>
      <c r="DM33" s="398" t="s">
        <v>536</v>
      </c>
      <c r="DN33">
        <v>32</v>
      </c>
      <c r="DQ33" s="398"/>
      <c r="DR33">
        <v>228</v>
      </c>
      <c r="EA33" s="398" t="s">
        <v>536</v>
      </c>
      <c r="EB33">
        <v>32</v>
      </c>
      <c r="EE33" s="398"/>
      <c r="EF33">
        <v>228</v>
      </c>
      <c r="EO33" s="398" t="s">
        <v>536</v>
      </c>
      <c r="EP33">
        <v>32</v>
      </c>
      <c r="ES33" s="398"/>
      <c r="ET33">
        <v>228</v>
      </c>
      <c r="EY33" s="398" t="s">
        <v>493</v>
      </c>
      <c r="EZ33">
        <v>24</v>
      </c>
      <c r="FA33" s="398" t="s">
        <v>536</v>
      </c>
      <c r="FB33">
        <v>32</v>
      </c>
      <c r="FE33" s="398"/>
      <c r="FF33">
        <v>228</v>
      </c>
      <c r="FK33" s="398" t="s">
        <v>493</v>
      </c>
      <c r="FL33">
        <v>24</v>
      </c>
      <c r="FM33" s="398" t="s">
        <v>536</v>
      </c>
      <c r="FN33">
        <v>32</v>
      </c>
      <c r="FQ33" s="398"/>
      <c r="FR33">
        <v>228</v>
      </c>
      <c r="FW33" s="398" t="s">
        <v>493</v>
      </c>
      <c r="FX33">
        <v>24</v>
      </c>
      <c r="FY33" s="398" t="s">
        <v>536</v>
      </c>
      <c r="FZ33">
        <v>32</v>
      </c>
      <c r="GC33" s="398"/>
      <c r="GD33">
        <v>228</v>
      </c>
      <c r="GI33" s="398" t="s">
        <v>493</v>
      </c>
      <c r="GJ33">
        <v>24</v>
      </c>
      <c r="GK33" s="398" t="s">
        <v>536</v>
      </c>
      <c r="GL33">
        <v>32</v>
      </c>
      <c r="GO33" s="398"/>
      <c r="GP33">
        <v>228</v>
      </c>
    </row>
    <row r="34" spans="3:198" x14ac:dyDescent="0.25">
      <c r="C34" s="398" t="s">
        <v>537</v>
      </c>
      <c r="D34">
        <v>33</v>
      </c>
      <c r="E34" s="398"/>
      <c r="F34">
        <v>229</v>
      </c>
      <c r="S34" s="398" t="s">
        <v>537</v>
      </c>
      <c r="T34">
        <v>33</v>
      </c>
      <c r="W34" s="398"/>
      <c r="X34">
        <v>229</v>
      </c>
      <c r="AI34" s="398" t="s">
        <v>537</v>
      </c>
      <c r="AJ34">
        <v>33</v>
      </c>
      <c r="AM34" s="398"/>
      <c r="AN34">
        <v>229</v>
      </c>
      <c r="BC34" s="398" t="s">
        <v>537</v>
      </c>
      <c r="BD34">
        <v>33</v>
      </c>
      <c r="BG34" s="398"/>
      <c r="BH34">
        <v>229</v>
      </c>
      <c r="BI34" s="398" t="s">
        <v>537</v>
      </c>
      <c r="BJ34">
        <v>33</v>
      </c>
      <c r="BM34" s="398"/>
      <c r="BN34">
        <v>229</v>
      </c>
      <c r="BO34" s="398" t="s">
        <v>537</v>
      </c>
      <c r="BP34">
        <v>33</v>
      </c>
      <c r="BS34" s="398"/>
      <c r="BT34">
        <v>229</v>
      </c>
      <c r="BU34" s="398" t="s">
        <v>537</v>
      </c>
      <c r="BV34">
        <v>33</v>
      </c>
      <c r="BY34" s="398"/>
      <c r="BZ34">
        <v>229</v>
      </c>
      <c r="CK34" s="398" t="s">
        <v>537</v>
      </c>
      <c r="CL34">
        <v>33</v>
      </c>
      <c r="CO34" s="398"/>
      <c r="CP34">
        <v>229</v>
      </c>
      <c r="CY34" s="398" t="s">
        <v>537</v>
      </c>
      <c r="CZ34">
        <v>33</v>
      </c>
      <c r="DC34" s="398"/>
      <c r="DD34">
        <v>229</v>
      </c>
      <c r="DM34" s="398" t="s">
        <v>537</v>
      </c>
      <c r="DN34">
        <v>33</v>
      </c>
      <c r="DQ34" s="398"/>
      <c r="DR34">
        <v>229</v>
      </c>
      <c r="EA34" s="398" t="s">
        <v>537</v>
      </c>
      <c r="EB34">
        <v>33</v>
      </c>
      <c r="EE34" s="398"/>
      <c r="EF34">
        <v>229</v>
      </c>
      <c r="EO34" s="398" t="s">
        <v>537</v>
      </c>
      <c r="EP34">
        <v>33</v>
      </c>
      <c r="ES34" s="398"/>
      <c r="ET34">
        <v>229</v>
      </c>
      <c r="EY34" s="398" t="s">
        <v>494</v>
      </c>
      <c r="EZ34">
        <v>25</v>
      </c>
      <c r="FA34" s="398" t="s">
        <v>537</v>
      </c>
      <c r="FB34">
        <v>33</v>
      </c>
      <c r="FE34" s="398"/>
      <c r="FF34">
        <v>229</v>
      </c>
      <c r="FK34" s="398" t="s">
        <v>494</v>
      </c>
      <c r="FL34">
        <v>25</v>
      </c>
      <c r="FM34" s="398" t="s">
        <v>537</v>
      </c>
      <c r="FN34">
        <v>33</v>
      </c>
      <c r="FQ34" s="398"/>
      <c r="FR34">
        <v>229</v>
      </c>
      <c r="FW34" s="398" t="s">
        <v>494</v>
      </c>
      <c r="FX34">
        <v>25</v>
      </c>
      <c r="FY34" s="398" t="s">
        <v>537</v>
      </c>
      <c r="FZ34">
        <v>33</v>
      </c>
      <c r="GC34" s="398"/>
      <c r="GD34">
        <v>229</v>
      </c>
      <c r="GI34" s="398" t="s">
        <v>494</v>
      </c>
      <c r="GJ34">
        <v>25</v>
      </c>
      <c r="GK34" s="398" t="s">
        <v>537</v>
      </c>
      <c r="GL34">
        <v>33</v>
      </c>
      <c r="GO34" s="398"/>
      <c r="GP34">
        <v>229</v>
      </c>
    </row>
    <row r="35" spans="3:198" x14ac:dyDescent="0.25">
      <c r="C35" s="398" t="s">
        <v>538</v>
      </c>
      <c r="D35">
        <v>34</v>
      </c>
      <c r="E35" s="398"/>
      <c r="F35">
        <v>230</v>
      </c>
      <c r="S35" s="398" t="s">
        <v>538</v>
      </c>
      <c r="T35">
        <v>34</v>
      </c>
      <c r="W35" s="398"/>
      <c r="X35">
        <v>230</v>
      </c>
      <c r="AI35" s="398" t="s">
        <v>538</v>
      </c>
      <c r="AJ35">
        <v>34</v>
      </c>
      <c r="AM35" s="398"/>
      <c r="AN35">
        <v>230</v>
      </c>
      <c r="BC35" s="398" t="s">
        <v>538</v>
      </c>
      <c r="BD35">
        <v>34</v>
      </c>
      <c r="BG35" s="398"/>
      <c r="BH35">
        <v>230</v>
      </c>
      <c r="BI35" s="398" t="s">
        <v>538</v>
      </c>
      <c r="BJ35">
        <v>34</v>
      </c>
      <c r="BM35" s="398"/>
      <c r="BN35">
        <v>230</v>
      </c>
      <c r="BO35" s="398" t="s">
        <v>538</v>
      </c>
      <c r="BP35">
        <v>34</v>
      </c>
      <c r="BS35" s="398"/>
      <c r="BT35">
        <v>230</v>
      </c>
      <c r="BU35" s="398" t="s">
        <v>538</v>
      </c>
      <c r="BV35">
        <v>34</v>
      </c>
      <c r="BY35" s="398"/>
      <c r="BZ35">
        <v>230</v>
      </c>
      <c r="CK35" s="398" t="s">
        <v>538</v>
      </c>
      <c r="CL35">
        <v>34</v>
      </c>
      <c r="CO35" s="398"/>
      <c r="CP35">
        <v>230</v>
      </c>
      <c r="CY35" s="398" t="s">
        <v>538</v>
      </c>
      <c r="CZ35">
        <v>34</v>
      </c>
      <c r="DC35" s="398"/>
      <c r="DD35">
        <v>230</v>
      </c>
      <c r="DM35" s="398" t="s">
        <v>538</v>
      </c>
      <c r="DN35">
        <v>34</v>
      </c>
      <c r="DQ35" s="398"/>
      <c r="DR35">
        <v>230</v>
      </c>
      <c r="EA35" s="398" t="s">
        <v>538</v>
      </c>
      <c r="EB35">
        <v>34</v>
      </c>
      <c r="EE35" s="398"/>
      <c r="EF35">
        <v>230</v>
      </c>
      <c r="EO35" s="398" t="s">
        <v>538</v>
      </c>
      <c r="EP35">
        <v>34</v>
      </c>
      <c r="ES35" s="398"/>
      <c r="ET35">
        <v>230</v>
      </c>
      <c r="EY35" s="398" t="s">
        <v>495</v>
      </c>
      <c r="EZ35">
        <v>26</v>
      </c>
      <c r="FA35" s="398" t="s">
        <v>538</v>
      </c>
      <c r="FB35">
        <v>34</v>
      </c>
      <c r="FE35" s="398"/>
      <c r="FF35">
        <v>230</v>
      </c>
      <c r="FK35" s="398" t="s">
        <v>495</v>
      </c>
      <c r="FL35">
        <v>26</v>
      </c>
      <c r="FM35" s="398" t="s">
        <v>538</v>
      </c>
      <c r="FN35">
        <v>34</v>
      </c>
      <c r="FQ35" s="398"/>
      <c r="FR35">
        <v>230</v>
      </c>
      <c r="FW35" s="398" t="s">
        <v>495</v>
      </c>
      <c r="FX35">
        <v>26</v>
      </c>
      <c r="FY35" s="398" t="s">
        <v>538</v>
      </c>
      <c r="FZ35">
        <v>34</v>
      </c>
      <c r="GC35" s="398"/>
      <c r="GD35">
        <v>230</v>
      </c>
      <c r="GI35" s="398" t="s">
        <v>495</v>
      </c>
      <c r="GJ35">
        <v>26</v>
      </c>
      <c r="GK35" s="398" t="s">
        <v>538</v>
      </c>
      <c r="GL35">
        <v>34</v>
      </c>
      <c r="GO35" s="398"/>
      <c r="GP35">
        <v>230</v>
      </c>
    </row>
    <row r="36" spans="3:198" x14ac:dyDescent="0.25">
      <c r="C36" s="398" t="s">
        <v>539</v>
      </c>
      <c r="D36">
        <v>35</v>
      </c>
      <c r="E36" s="398"/>
      <c r="F36">
        <v>231</v>
      </c>
      <c r="S36" s="398" t="s">
        <v>539</v>
      </c>
      <c r="T36">
        <v>35</v>
      </c>
      <c r="W36" s="398"/>
      <c r="X36">
        <v>231</v>
      </c>
      <c r="AI36" s="398" t="s">
        <v>539</v>
      </c>
      <c r="AJ36">
        <v>35</v>
      </c>
      <c r="AM36" s="398"/>
      <c r="AN36">
        <v>231</v>
      </c>
      <c r="BC36" s="398" t="s">
        <v>539</v>
      </c>
      <c r="BD36">
        <v>35</v>
      </c>
      <c r="BG36" s="398"/>
      <c r="BH36">
        <v>231</v>
      </c>
      <c r="BI36" s="398" t="s">
        <v>539</v>
      </c>
      <c r="BJ36">
        <v>35</v>
      </c>
      <c r="BM36" s="398"/>
      <c r="BN36">
        <v>231</v>
      </c>
      <c r="BO36" s="398" t="s">
        <v>539</v>
      </c>
      <c r="BP36">
        <v>35</v>
      </c>
      <c r="BS36" s="398"/>
      <c r="BT36">
        <v>231</v>
      </c>
      <c r="BU36" s="398" t="s">
        <v>539</v>
      </c>
      <c r="BV36">
        <v>35</v>
      </c>
      <c r="BY36" s="398"/>
      <c r="BZ36">
        <v>231</v>
      </c>
      <c r="CK36" s="398" t="s">
        <v>539</v>
      </c>
      <c r="CL36">
        <v>35</v>
      </c>
      <c r="CO36" s="398"/>
      <c r="CP36">
        <v>231</v>
      </c>
      <c r="CY36" s="398" t="s">
        <v>539</v>
      </c>
      <c r="CZ36">
        <v>35</v>
      </c>
      <c r="DC36" s="398"/>
      <c r="DD36">
        <v>231</v>
      </c>
      <c r="DM36" s="398" t="s">
        <v>539</v>
      </c>
      <c r="DN36">
        <v>35</v>
      </c>
      <c r="DQ36" s="398"/>
      <c r="DR36">
        <v>231</v>
      </c>
      <c r="EA36" s="398" t="s">
        <v>539</v>
      </c>
      <c r="EB36">
        <v>35</v>
      </c>
      <c r="EE36" s="398"/>
      <c r="EF36">
        <v>231</v>
      </c>
      <c r="EO36" s="398" t="s">
        <v>539</v>
      </c>
      <c r="EP36">
        <v>35</v>
      </c>
      <c r="ES36" s="398"/>
      <c r="ET36">
        <v>231</v>
      </c>
      <c r="EY36" s="398" t="s">
        <v>496</v>
      </c>
      <c r="EZ36">
        <v>27</v>
      </c>
      <c r="FA36" s="398" t="s">
        <v>539</v>
      </c>
      <c r="FB36">
        <v>35</v>
      </c>
      <c r="FE36" s="398"/>
      <c r="FF36">
        <v>231</v>
      </c>
      <c r="FK36" s="398" t="s">
        <v>496</v>
      </c>
      <c r="FL36">
        <v>27</v>
      </c>
      <c r="FM36" s="398" t="s">
        <v>539</v>
      </c>
      <c r="FN36">
        <v>35</v>
      </c>
      <c r="FQ36" s="398"/>
      <c r="FR36">
        <v>231</v>
      </c>
      <c r="FW36" s="398" t="s">
        <v>496</v>
      </c>
      <c r="FX36">
        <v>27</v>
      </c>
      <c r="FY36" s="398" t="s">
        <v>539</v>
      </c>
      <c r="FZ36">
        <v>35</v>
      </c>
      <c r="GC36" s="398"/>
      <c r="GD36">
        <v>231</v>
      </c>
      <c r="GI36" s="398" t="s">
        <v>496</v>
      </c>
      <c r="GJ36">
        <v>27</v>
      </c>
      <c r="GK36" s="398" t="s">
        <v>539</v>
      </c>
      <c r="GL36">
        <v>35</v>
      </c>
      <c r="GO36" s="398"/>
      <c r="GP36">
        <v>231</v>
      </c>
    </row>
    <row r="37" spans="3:198" x14ac:dyDescent="0.25">
      <c r="C37" s="398" t="s">
        <v>540</v>
      </c>
      <c r="D37">
        <v>36</v>
      </c>
      <c r="E37" s="398"/>
      <c r="F37">
        <v>232</v>
      </c>
      <c r="S37" s="398" t="s">
        <v>540</v>
      </c>
      <c r="T37">
        <v>36</v>
      </c>
      <c r="W37" s="398"/>
      <c r="X37">
        <v>232</v>
      </c>
      <c r="AI37" s="398" t="s">
        <v>540</v>
      </c>
      <c r="AJ37">
        <v>36</v>
      </c>
      <c r="AM37" s="398"/>
      <c r="AN37">
        <v>232</v>
      </c>
      <c r="BC37" s="398" t="s">
        <v>540</v>
      </c>
      <c r="BD37">
        <v>36</v>
      </c>
      <c r="BG37" s="398"/>
      <c r="BH37">
        <v>232</v>
      </c>
      <c r="BI37" s="398" t="s">
        <v>540</v>
      </c>
      <c r="BJ37">
        <v>36</v>
      </c>
      <c r="BM37" s="398"/>
      <c r="BN37">
        <v>232</v>
      </c>
      <c r="BO37" s="398" t="s">
        <v>540</v>
      </c>
      <c r="BP37">
        <v>36</v>
      </c>
      <c r="BS37" s="398"/>
      <c r="BT37">
        <v>232</v>
      </c>
      <c r="BU37" s="398" t="s">
        <v>540</v>
      </c>
      <c r="BV37">
        <v>36</v>
      </c>
      <c r="BY37" s="398"/>
      <c r="BZ37">
        <v>232</v>
      </c>
      <c r="CK37" s="398" t="s">
        <v>540</v>
      </c>
      <c r="CL37">
        <v>36</v>
      </c>
      <c r="CO37" s="398"/>
      <c r="CP37">
        <v>232</v>
      </c>
      <c r="CY37" s="398" t="s">
        <v>540</v>
      </c>
      <c r="CZ37">
        <v>36</v>
      </c>
      <c r="DC37" s="398"/>
      <c r="DD37">
        <v>232</v>
      </c>
      <c r="DM37" s="398" t="s">
        <v>540</v>
      </c>
      <c r="DN37">
        <v>36</v>
      </c>
      <c r="DQ37" s="398"/>
      <c r="DR37">
        <v>232</v>
      </c>
      <c r="EA37" s="398" t="s">
        <v>540</v>
      </c>
      <c r="EB37">
        <v>36</v>
      </c>
      <c r="EE37" s="398"/>
      <c r="EF37">
        <v>232</v>
      </c>
      <c r="EO37" s="398" t="s">
        <v>540</v>
      </c>
      <c r="EP37">
        <v>36</v>
      </c>
      <c r="ES37" s="398"/>
      <c r="ET37">
        <v>232</v>
      </c>
      <c r="EY37" s="398" t="s">
        <v>779</v>
      </c>
      <c r="EZ37">
        <v>52</v>
      </c>
      <c r="FA37" s="398" t="s">
        <v>540</v>
      </c>
      <c r="FB37">
        <v>36</v>
      </c>
      <c r="FE37" s="398"/>
      <c r="FF37">
        <v>232</v>
      </c>
      <c r="FK37" s="398" t="s">
        <v>779</v>
      </c>
      <c r="FL37">
        <v>52</v>
      </c>
      <c r="FM37" s="398" t="s">
        <v>540</v>
      </c>
      <c r="FN37">
        <v>36</v>
      </c>
      <c r="FQ37" s="398"/>
      <c r="FR37">
        <v>232</v>
      </c>
      <c r="FW37" s="398" t="s">
        <v>779</v>
      </c>
      <c r="FX37">
        <v>52</v>
      </c>
      <c r="FY37" s="398" t="s">
        <v>540</v>
      </c>
      <c r="FZ37">
        <v>36</v>
      </c>
      <c r="GC37" s="398"/>
      <c r="GD37">
        <v>232</v>
      </c>
      <c r="GI37" s="398" t="s">
        <v>779</v>
      </c>
      <c r="GJ37">
        <v>52</v>
      </c>
      <c r="GK37" s="398" t="s">
        <v>540</v>
      </c>
      <c r="GL37">
        <v>36</v>
      </c>
      <c r="GO37" s="398"/>
      <c r="GP37">
        <v>232</v>
      </c>
    </row>
    <row r="38" spans="3:198" x14ac:dyDescent="0.25">
      <c r="C38" s="398" t="s">
        <v>541</v>
      </c>
      <c r="D38">
        <v>37</v>
      </c>
      <c r="E38" s="398"/>
      <c r="F38">
        <v>233</v>
      </c>
      <c r="S38" s="398" t="s">
        <v>541</v>
      </c>
      <c r="T38">
        <v>37</v>
      </c>
      <c r="W38" s="398"/>
      <c r="X38">
        <v>233</v>
      </c>
      <c r="AI38" s="398" t="s">
        <v>541</v>
      </c>
      <c r="AJ38">
        <v>37</v>
      </c>
      <c r="AM38" s="398"/>
      <c r="AN38">
        <v>233</v>
      </c>
      <c r="BC38" s="398" t="s">
        <v>541</v>
      </c>
      <c r="BD38">
        <v>37</v>
      </c>
      <c r="BG38" s="398"/>
      <c r="BH38">
        <v>233</v>
      </c>
      <c r="BI38" s="398" t="s">
        <v>541</v>
      </c>
      <c r="BJ38">
        <v>37</v>
      </c>
      <c r="BM38" s="398"/>
      <c r="BN38">
        <v>233</v>
      </c>
      <c r="BO38" s="398" t="s">
        <v>541</v>
      </c>
      <c r="BP38">
        <v>37</v>
      </c>
      <c r="BS38" s="398"/>
      <c r="BT38">
        <v>233</v>
      </c>
      <c r="BU38" s="398" t="s">
        <v>541</v>
      </c>
      <c r="BV38">
        <v>37</v>
      </c>
      <c r="BY38" s="398"/>
      <c r="BZ38">
        <v>233</v>
      </c>
      <c r="CK38" s="398" t="s">
        <v>541</v>
      </c>
      <c r="CL38">
        <v>37</v>
      </c>
      <c r="CO38" s="398"/>
      <c r="CP38">
        <v>233</v>
      </c>
      <c r="CY38" s="398" t="s">
        <v>541</v>
      </c>
      <c r="CZ38">
        <v>37</v>
      </c>
      <c r="DC38" s="398"/>
      <c r="DD38">
        <v>233</v>
      </c>
      <c r="DM38" s="398" t="s">
        <v>541</v>
      </c>
      <c r="DN38">
        <v>37</v>
      </c>
      <c r="DQ38" s="398"/>
      <c r="DR38">
        <v>233</v>
      </c>
      <c r="EA38" s="398" t="s">
        <v>541</v>
      </c>
      <c r="EB38">
        <v>37</v>
      </c>
      <c r="EE38" s="398"/>
      <c r="EF38">
        <v>233</v>
      </c>
      <c r="EO38" s="398" t="s">
        <v>541</v>
      </c>
      <c r="EP38">
        <v>37</v>
      </c>
      <c r="ES38" s="398"/>
      <c r="ET38">
        <v>233</v>
      </c>
      <c r="EY38" s="398" t="s">
        <v>497</v>
      </c>
      <c r="EZ38">
        <v>28</v>
      </c>
      <c r="FA38" s="398" t="s">
        <v>541</v>
      </c>
      <c r="FB38">
        <v>37</v>
      </c>
      <c r="FE38" s="398"/>
      <c r="FF38">
        <v>233</v>
      </c>
      <c r="FK38" s="398" t="s">
        <v>497</v>
      </c>
      <c r="FL38">
        <v>28</v>
      </c>
      <c r="FM38" s="398" t="s">
        <v>541</v>
      </c>
      <c r="FN38">
        <v>37</v>
      </c>
      <c r="FQ38" s="398"/>
      <c r="FR38">
        <v>233</v>
      </c>
      <c r="FW38" s="398" t="s">
        <v>497</v>
      </c>
      <c r="FX38">
        <v>28</v>
      </c>
      <c r="FY38" s="398" t="s">
        <v>541</v>
      </c>
      <c r="FZ38">
        <v>37</v>
      </c>
      <c r="GC38" s="398"/>
      <c r="GD38">
        <v>233</v>
      </c>
      <c r="GI38" s="398" t="s">
        <v>497</v>
      </c>
      <c r="GJ38">
        <v>28</v>
      </c>
      <c r="GK38" s="398" t="s">
        <v>541</v>
      </c>
      <c r="GL38">
        <v>37</v>
      </c>
      <c r="GO38" s="398"/>
      <c r="GP38">
        <v>233</v>
      </c>
    </row>
    <row r="39" spans="3:198" x14ac:dyDescent="0.25">
      <c r="C39" s="398" t="s">
        <v>159</v>
      </c>
      <c r="D39">
        <v>38</v>
      </c>
      <c r="E39" s="398"/>
      <c r="F39">
        <v>234</v>
      </c>
      <c r="S39" s="398" t="s">
        <v>159</v>
      </c>
      <c r="T39">
        <v>38</v>
      </c>
      <c r="W39" s="398"/>
      <c r="X39">
        <v>234</v>
      </c>
      <c r="AI39" s="398" t="s">
        <v>159</v>
      </c>
      <c r="AJ39">
        <v>38</v>
      </c>
      <c r="AM39" s="398"/>
      <c r="AN39">
        <v>234</v>
      </c>
      <c r="BC39" s="398" t="s">
        <v>159</v>
      </c>
      <c r="BD39">
        <v>38</v>
      </c>
      <c r="BG39" s="398"/>
      <c r="BH39">
        <v>234</v>
      </c>
      <c r="BI39" s="398" t="s">
        <v>159</v>
      </c>
      <c r="BJ39">
        <v>38</v>
      </c>
      <c r="BM39" s="398"/>
      <c r="BN39">
        <v>234</v>
      </c>
      <c r="BO39" s="398" t="s">
        <v>159</v>
      </c>
      <c r="BP39">
        <v>38</v>
      </c>
      <c r="BS39" s="398"/>
      <c r="BT39">
        <v>234</v>
      </c>
      <c r="BU39" s="398" t="s">
        <v>159</v>
      </c>
      <c r="BV39">
        <v>38</v>
      </c>
      <c r="BY39" s="398"/>
      <c r="BZ39">
        <v>234</v>
      </c>
      <c r="CK39" s="398" t="s">
        <v>159</v>
      </c>
      <c r="CL39">
        <v>38</v>
      </c>
      <c r="CO39" s="398"/>
      <c r="CP39">
        <v>234</v>
      </c>
      <c r="CY39" s="398" t="s">
        <v>159</v>
      </c>
      <c r="CZ39">
        <v>38</v>
      </c>
      <c r="DC39" s="398"/>
      <c r="DD39">
        <v>234</v>
      </c>
      <c r="DM39" s="398" t="s">
        <v>159</v>
      </c>
      <c r="DN39">
        <v>38</v>
      </c>
      <c r="DQ39" s="398"/>
      <c r="DR39">
        <v>234</v>
      </c>
      <c r="EA39" s="398" t="s">
        <v>159</v>
      </c>
      <c r="EB39">
        <v>38</v>
      </c>
      <c r="EE39" s="398"/>
      <c r="EF39">
        <v>234</v>
      </c>
      <c r="EO39" s="398" t="s">
        <v>159</v>
      </c>
      <c r="EP39">
        <v>38</v>
      </c>
      <c r="ES39" s="398"/>
      <c r="ET39">
        <v>234</v>
      </c>
      <c r="FA39" s="398" t="s">
        <v>159</v>
      </c>
      <c r="FB39">
        <v>38</v>
      </c>
      <c r="FE39" s="398"/>
      <c r="FF39">
        <v>234</v>
      </c>
      <c r="FM39" s="398" t="s">
        <v>159</v>
      </c>
      <c r="FN39">
        <v>38</v>
      </c>
      <c r="FQ39" s="398"/>
      <c r="FR39">
        <v>234</v>
      </c>
      <c r="FY39" s="398" t="s">
        <v>159</v>
      </c>
      <c r="FZ39">
        <v>38</v>
      </c>
      <c r="GC39" s="398"/>
      <c r="GD39">
        <v>234</v>
      </c>
      <c r="GK39" s="398" t="s">
        <v>159</v>
      </c>
      <c r="GL39">
        <v>38</v>
      </c>
      <c r="GO39" s="398"/>
      <c r="GP39">
        <v>234</v>
      </c>
    </row>
    <row r="40" spans="3:198" x14ac:dyDescent="0.25">
      <c r="C40" s="398" t="s">
        <v>542</v>
      </c>
      <c r="D40">
        <v>39</v>
      </c>
      <c r="E40" s="398"/>
      <c r="F40">
        <v>235</v>
      </c>
      <c r="S40" s="398" t="s">
        <v>542</v>
      </c>
      <c r="T40">
        <v>39</v>
      </c>
      <c r="W40" s="398"/>
      <c r="X40">
        <v>235</v>
      </c>
      <c r="AI40" s="398" t="s">
        <v>542</v>
      </c>
      <c r="AJ40">
        <v>39</v>
      </c>
      <c r="AM40" s="398"/>
      <c r="AN40">
        <v>235</v>
      </c>
      <c r="BC40" s="398" t="s">
        <v>542</v>
      </c>
      <c r="BD40">
        <v>39</v>
      </c>
      <c r="BG40" s="398"/>
      <c r="BH40">
        <v>235</v>
      </c>
      <c r="BI40" s="398" t="s">
        <v>542</v>
      </c>
      <c r="BJ40">
        <v>39</v>
      </c>
      <c r="BM40" s="398"/>
      <c r="BN40">
        <v>235</v>
      </c>
      <c r="BO40" s="398" t="s">
        <v>542</v>
      </c>
      <c r="BP40">
        <v>39</v>
      </c>
      <c r="BS40" s="398"/>
      <c r="BT40">
        <v>235</v>
      </c>
      <c r="BU40" s="398" t="s">
        <v>542</v>
      </c>
      <c r="BV40">
        <v>39</v>
      </c>
      <c r="BY40" s="398"/>
      <c r="BZ40">
        <v>235</v>
      </c>
      <c r="CK40" s="398" t="s">
        <v>542</v>
      </c>
      <c r="CL40">
        <v>39</v>
      </c>
      <c r="CO40" s="398"/>
      <c r="CP40">
        <v>235</v>
      </c>
      <c r="CY40" s="398" t="s">
        <v>542</v>
      </c>
      <c r="CZ40">
        <v>39</v>
      </c>
      <c r="DC40" s="398"/>
      <c r="DD40">
        <v>235</v>
      </c>
      <c r="DM40" s="398" t="s">
        <v>542</v>
      </c>
      <c r="DN40">
        <v>39</v>
      </c>
      <c r="DQ40" s="398"/>
      <c r="DR40">
        <v>235</v>
      </c>
      <c r="EA40" s="398" t="s">
        <v>542</v>
      </c>
      <c r="EB40">
        <v>39</v>
      </c>
      <c r="EE40" s="398"/>
      <c r="EF40">
        <v>235</v>
      </c>
      <c r="EO40" s="398" t="s">
        <v>542</v>
      </c>
      <c r="EP40">
        <v>39</v>
      </c>
      <c r="ES40" s="398"/>
      <c r="ET40">
        <v>235</v>
      </c>
      <c r="FA40" s="398" t="s">
        <v>542</v>
      </c>
      <c r="FB40">
        <v>39</v>
      </c>
      <c r="FE40" s="398"/>
      <c r="FF40">
        <v>235</v>
      </c>
      <c r="FM40" s="398" t="s">
        <v>542</v>
      </c>
      <c r="FN40">
        <v>39</v>
      </c>
      <c r="FQ40" s="398"/>
      <c r="FR40">
        <v>235</v>
      </c>
      <c r="FY40" s="398" t="s">
        <v>542</v>
      </c>
      <c r="FZ40">
        <v>39</v>
      </c>
      <c r="GC40" s="398"/>
      <c r="GD40">
        <v>235</v>
      </c>
      <c r="GK40" s="398" t="s">
        <v>542</v>
      </c>
      <c r="GL40">
        <v>39</v>
      </c>
      <c r="GO40" s="398"/>
      <c r="GP40">
        <v>235</v>
      </c>
    </row>
    <row r="41" spans="3:198" x14ac:dyDescent="0.25">
      <c r="C41" s="398" t="s">
        <v>543</v>
      </c>
      <c r="D41">
        <v>40</v>
      </c>
      <c r="E41" s="398"/>
      <c r="F41">
        <v>236</v>
      </c>
      <c r="S41" s="398" t="s">
        <v>543</v>
      </c>
      <c r="T41">
        <v>40</v>
      </c>
      <c r="W41" s="398"/>
      <c r="X41">
        <v>236</v>
      </c>
      <c r="AI41" s="398" t="s">
        <v>543</v>
      </c>
      <c r="AJ41">
        <v>40</v>
      </c>
      <c r="AM41" s="398"/>
      <c r="AN41">
        <v>236</v>
      </c>
      <c r="BC41" s="398" t="s">
        <v>543</v>
      </c>
      <c r="BD41">
        <v>40</v>
      </c>
      <c r="BG41" s="398"/>
      <c r="BH41">
        <v>236</v>
      </c>
      <c r="BI41" s="398" t="s">
        <v>543</v>
      </c>
      <c r="BJ41">
        <v>40</v>
      </c>
      <c r="BM41" s="398"/>
      <c r="BN41">
        <v>236</v>
      </c>
      <c r="BO41" s="398" t="s">
        <v>543</v>
      </c>
      <c r="BP41">
        <v>40</v>
      </c>
      <c r="BS41" s="398"/>
      <c r="BT41">
        <v>236</v>
      </c>
      <c r="BU41" s="398" t="s">
        <v>543</v>
      </c>
      <c r="BV41">
        <v>40</v>
      </c>
      <c r="BY41" s="398"/>
      <c r="BZ41">
        <v>236</v>
      </c>
      <c r="CK41" s="398" t="s">
        <v>543</v>
      </c>
      <c r="CL41">
        <v>40</v>
      </c>
      <c r="CO41" s="398"/>
      <c r="CP41">
        <v>236</v>
      </c>
      <c r="CY41" s="398" t="s">
        <v>543</v>
      </c>
      <c r="CZ41">
        <v>40</v>
      </c>
      <c r="DC41" s="398"/>
      <c r="DD41">
        <v>236</v>
      </c>
      <c r="DM41" s="398" t="s">
        <v>543</v>
      </c>
      <c r="DN41">
        <v>40</v>
      </c>
      <c r="DQ41" s="398"/>
      <c r="DR41">
        <v>236</v>
      </c>
      <c r="EA41" s="398" t="s">
        <v>543</v>
      </c>
      <c r="EB41">
        <v>40</v>
      </c>
      <c r="EE41" s="398"/>
      <c r="EF41">
        <v>236</v>
      </c>
      <c r="EO41" s="398" t="s">
        <v>543</v>
      </c>
      <c r="EP41">
        <v>40</v>
      </c>
      <c r="ES41" s="398"/>
      <c r="ET41">
        <v>236</v>
      </c>
      <c r="FA41" s="398" t="s">
        <v>543</v>
      </c>
      <c r="FB41">
        <v>40</v>
      </c>
      <c r="FE41" s="398"/>
      <c r="FF41">
        <v>236</v>
      </c>
      <c r="FM41" s="398" t="s">
        <v>543</v>
      </c>
      <c r="FN41">
        <v>40</v>
      </c>
      <c r="FQ41" s="398"/>
      <c r="FR41">
        <v>236</v>
      </c>
      <c r="FY41" s="398" t="s">
        <v>543</v>
      </c>
      <c r="FZ41">
        <v>40</v>
      </c>
      <c r="GC41" s="398"/>
      <c r="GD41">
        <v>236</v>
      </c>
      <c r="GK41" s="398" t="s">
        <v>543</v>
      </c>
      <c r="GL41">
        <v>40</v>
      </c>
      <c r="GO41" s="398"/>
      <c r="GP41">
        <v>236</v>
      </c>
    </row>
    <row r="42" spans="3:198" x14ac:dyDescent="0.25">
      <c r="C42" s="398" t="s">
        <v>544</v>
      </c>
      <c r="D42">
        <v>41</v>
      </c>
      <c r="E42" s="398"/>
      <c r="F42">
        <v>237</v>
      </c>
      <c r="S42" s="398" t="s">
        <v>544</v>
      </c>
      <c r="T42">
        <v>41</v>
      </c>
      <c r="W42" s="398"/>
      <c r="X42">
        <v>237</v>
      </c>
      <c r="AI42" s="398" t="s">
        <v>544</v>
      </c>
      <c r="AJ42">
        <v>41</v>
      </c>
      <c r="AM42" s="398"/>
      <c r="AN42">
        <v>237</v>
      </c>
      <c r="BC42" s="398" t="s">
        <v>544</v>
      </c>
      <c r="BD42">
        <v>41</v>
      </c>
      <c r="BG42" s="398"/>
      <c r="BH42">
        <v>237</v>
      </c>
      <c r="BI42" s="398" t="s">
        <v>544</v>
      </c>
      <c r="BJ42">
        <v>41</v>
      </c>
      <c r="BM42" s="398"/>
      <c r="BN42">
        <v>237</v>
      </c>
      <c r="BO42" s="398" t="s">
        <v>544</v>
      </c>
      <c r="BP42">
        <v>41</v>
      </c>
      <c r="BS42" s="398"/>
      <c r="BT42">
        <v>237</v>
      </c>
      <c r="BU42" s="398" t="s">
        <v>544</v>
      </c>
      <c r="BV42">
        <v>41</v>
      </c>
      <c r="BY42" s="398"/>
      <c r="BZ42">
        <v>237</v>
      </c>
      <c r="CK42" s="398" t="s">
        <v>544</v>
      </c>
      <c r="CL42">
        <v>41</v>
      </c>
      <c r="CO42" s="398"/>
      <c r="CP42">
        <v>237</v>
      </c>
      <c r="CY42" s="398" t="s">
        <v>544</v>
      </c>
      <c r="CZ42">
        <v>41</v>
      </c>
      <c r="DC42" s="398"/>
      <c r="DD42">
        <v>237</v>
      </c>
      <c r="DM42" s="398" t="s">
        <v>544</v>
      </c>
      <c r="DN42">
        <v>41</v>
      </c>
      <c r="DQ42" s="398"/>
      <c r="DR42">
        <v>237</v>
      </c>
      <c r="EA42" s="398" t="s">
        <v>544</v>
      </c>
      <c r="EB42">
        <v>41</v>
      </c>
      <c r="EE42" s="398"/>
      <c r="EF42">
        <v>237</v>
      </c>
      <c r="EO42" s="398" t="s">
        <v>544</v>
      </c>
      <c r="EP42">
        <v>41</v>
      </c>
      <c r="ES42" s="398"/>
      <c r="ET42">
        <v>237</v>
      </c>
      <c r="FA42" s="398" t="s">
        <v>544</v>
      </c>
      <c r="FB42">
        <v>41</v>
      </c>
      <c r="FE42" s="398"/>
      <c r="FF42">
        <v>237</v>
      </c>
      <c r="FM42" s="398" t="s">
        <v>544</v>
      </c>
      <c r="FN42">
        <v>41</v>
      </c>
      <c r="FQ42" s="398"/>
      <c r="FR42">
        <v>237</v>
      </c>
      <c r="FY42" s="398" t="s">
        <v>544</v>
      </c>
      <c r="FZ42">
        <v>41</v>
      </c>
      <c r="GC42" s="398"/>
      <c r="GD42">
        <v>237</v>
      </c>
      <c r="GK42" s="398" t="s">
        <v>544</v>
      </c>
      <c r="GL42">
        <v>41</v>
      </c>
      <c r="GO42" s="398"/>
      <c r="GP42">
        <v>237</v>
      </c>
    </row>
    <row r="43" spans="3:198" x14ac:dyDescent="0.25">
      <c r="C43" s="398" t="s">
        <v>545</v>
      </c>
      <c r="D43">
        <v>42</v>
      </c>
      <c r="E43" s="398"/>
      <c r="F43">
        <v>238</v>
      </c>
      <c r="S43" s="398" t="s">
        <v>545</v>
      </c>
      <c r="T43">
        <v>42</v>
      </c>
      <c r="W43" s="398"/>
      <c r="X43">
        <v>238</v>
      </c>
      <c r="AI43" s="398" t="s">
        <v>545</v>
      </c>
      <c r="AJ43">
        <v>42</v>
      </c>
      <c r="AM43" s="398"/>
      <c r="AN43">
        <v>238</v>
      </c>
      <c r="BC43" s="398" t="s">
        <v>545</v>
      </c>
      <c r="BD43">
        <v>42</v>
      </c>
      <c r="BG43" s="398"/>
      <c r="BH43">
        <v>238</v>
      </c>
      <c r="BI43" s="398" t="s">
        <v>545</v>
      </c>
      <c r="BJ43">
        <v>42</v>
      </c>
      <c r="BM43" s="398"/>
      <c r="BN43">
        <v>238</v>
      </c>
      <c r="BO43" s="398" t="s">
        <v>545</v>
      </c>
      <c r="BP43">
        <v>42</v>
      </c>
      <c r="BS43" s="398"/>
      <c r="BT43">
        <v>238</v>
      </c>
      <c r="BU43" s="398" t="s">
        <v>545</v>
      </c>
      <c r="BV43">
        <v>42</v>
      </c>
      <c r="BY43" s="398"/>
      <c r="BZ43">
        <v>238</v>
      </c>
      <c r="CK43" s="398" t="s">
        <v>545</v>
      </c>
      <c r="CL43">
        <v>42</v>
      </c>
      <c r="CO43" s="398"/>
      <c r="CP43">
        <v>238</v>
      </c>
      <c r="CY43" s="398" t="s">
        <v>545</v>
      </c>
      <c r="CZ43">
        <v>42</v>
      </c>
      <c r="DC43" s="398"/>
      <c r="DD43">
        <v>238</v>
      </c>
      <c r="DM43" s="398" t="s">
        <v>545</v>
      </c>
      <c r="DN43">
        <v>42</v>
      </c>
      <c r="DQ43" s="398"/>
      <c r="DR43">
        <v>238</v>
      </c>
      <c r="EA43" s="398" t="s">
        <v>545</v>
      </c>
      <c r="EB43">
        <v>42</v>
      </c>
      <c r="EE43" s="398"/>
      <c r="EF43">
        <v>238</v>
      </c>
      <c r="EO43" s="398" t="s">
        <v>545</v>
      </c>
      <c r="EP43">
        <v>42</v>
      </c>
      <c r="ES43" s="398"/>
      <c r="ET43">
        <v>238</v>
      </c>
      <c r="FA43" s="398" t="s">
        <v>545</v>
      </c>
      <c r="FB43">
        <v>42</v>
      </c>
      <c r="FE43" s="398"/>
      <c r="FF43">
        <v>238</v>
      </c>
      <c r="FM43" s="398" t="s">
        <v>545</v>
      </c>
      <c r="FN43">
        <v>42</v>
      </c>
      <c r="FQ43" s="398"/>
      <c r="FR43">
        <v>238</v>
      </c>
      <c r="FY43" s="398" t="s">
        <v>545</v>
      </c>
      <c r="FZ43">
        <v>42</v>
      </c>
      <c r="GC43" s="398"/>
      <c r="GD43">
        <v>238</v>
      </c>
      <c r="GK43" s="398" t="s">
        <v>545</v>
      </c>
      <c r="GL43">
        <v>42</v>
      </c>
      <c r="GO43" s="398"/>
      <c r="GP43">
        <v>238</v>
      </c>
    </row>
    <row r="44" spans="3:198" x14ac:dyDescent="0.25">
      <c r="C44" s="398" t="s">
        <v>546</v>
      </c>
      <c r="D44">
        <v>43</v>
      </c>
      <c r="E44" s="398"/>
      <c r="F44">
        <v>239</v>
      </c>
      <c r="S44" s="398" t="s">
        <v>546</v>
      </c>
      <c r="T44">
        <v>43</v>
      </c>
      <c r="W44" s="398"/>
      <c r="X44">
        <v>239</v>
      </c>
      <c r="AI44" s="398" t="s">
        <v>546</v>
      </c>
      <c r="AJ44">
        <v>43</v>
      </c>
      <c r="AM44" s="398"/>
      <c r="AN44">
        <v>239</v>
      </c>
      <c r="BC44" s="398" t="s">
        <v>546</v>
      </c>
      <c r="BD44">
        <v>43</v>
      </c>
      <c r="BG44" s="398"/>
      <c r="BH44">
        <v>239</v>
      </c>
      <c r="BI44" s="398" t="s">
        <v>546</v>
      </c>
      <c r="BJ44">
        <v>43</v>
      </c>
      <c r="BM44" s="398"/>
      <c r="BN44">
        <v>239</v>
      </c>
      <c r="BO44" s="398" t="s">
        <v>546</v>
      </c>
      <c r="BP44">
        <v>43</v>
      </c>
      <c r="BS44" s="398"/>
      <c r="BT44">
        <v>239</v>
      </c>
      <c r="BU44" s="398" t="s">
        <v>546</v>
      </c>
      <c r="BV44">
        <v>43</v>
      </c>
      <c r="BY44" s="398"/>
      <c r="BZ44">
        <v>239</v>
      </c>
      <c r="CK44" s="398" t="s">
        <v>546</v>
      </c>
      <c r="CL44">
        <v>43</v>
      </c>
      <c r="CO44" s="398"/>
      <c r="CP44">
        <v>239</v>
      </c>
      <c r="CY44" s="398" t="s">
        <v>546</v>
      </c>
      <c r="CZ44">
        <v>43</v>
      </c>
      <c r="DC44" s="398"/>
      <c r="DD44">
        <v>239</v>
      </c>
      <c r="DM44" s="398" t="s">
        <v>546</v>
      </c>
      <c r="DN44">
        <v>43</v>
      </c>
      <c r="DQ44" s="398"/>
      <c r="DR44">
        <v>239</v>
      </c>
      <c r="EA44" s="398" t="s">
        <v>546</v>
      </c>
      <c r="EB44">
        <v>43</v>
      </c>
      <c r="EE44" s="398"/>
      <c r="EF44">
        <v>239</v>
      </c>
      <c r="EO44" s="398" t="s">
        <v>546</v>
      </c>
      <c r="EP44">
        <v>43</v>
      </c>
      <c r="ES44" s="398"/>
      <c r="ET44">
        <v>239</v>
      </c>
      <c r="FA44" s="398" t="s">
        <v>546</v>
      </c>
      <c r="FB44">
        <v>43</v>
      </c>
      <c r="FE44" s="398"/>
      <c r="FF44">
        <v>239</v>
      </c>
      <c r="FM44" s="398" t="s">
        <v>546</v>
      </c>
      <c r="FN44">
        <v>43</v>
      </c>
      <c r="FQ44" s="398"/>
      <c r="FR44">
        <v>239</v>
      </c>
      <c r="FY44" s="398" t="s">
        <v>546</v>
      </c>
      <c r="FZ44">
        <v>43</v>
      </c>
      <c r="GC44" s="398"/>
      <c r="GD44">
        <v>239</v>
      </c>
      <c r="GK44" s="398" t="s">
        <v>546</v>
      </c>
      <c r="GL44">
        <v>43</v>
      </c>
      <c r="GO44" s="398"/>
      <c r="GP44">
        <v>239</v>
      </c>
    </row>
    <row r="45" spans="3:198" x14ac:dyDescent="0.25">
      <c r="C45" s="398" t="s">
        <v>547</v>
      </c>
      <c r="D45">
        <v>44</v>
      </c>
      <c r="E45" s="398"/>
      <c r="F45">
        <v>240</v>
      </c>
      <c r="S45" s="398" t="s">
        <v>547</v>
      </c>
      <c r="T45">
        <v>44</v>
      </c>
      <c r="W45" s="398"/>
      <c r="X45">
        <v>240</v>
      </c>
      <c r="AI45" s="398" t="s">
        <v>547</v>
      </c>
      <c r="AJ45">
        <v>44</v>
      </c>
      <c r="AM45" s="398"/>
      <c r="AN45">
        <v>240</v>
      </c>
      <c r="BC45" s="398" t="s">
        <v>547</v>
      </c>
      <c r="BD45">
        <v>44</v>
      </c>
      <c r="BG45" s="398"/>
      <c r="BH45">
        <v>240</v>
      </c>
      <c r="BI45" s="398" t="s">
        <v>547</v>
      </c>
      <c r="BJ45">
        <v>44</v>
      </c>
      <c r="BM45" s="398"/>
      <c r="BN45">
        <v>240</v>
      </c>
      <c r="BO45" s="398" t="s">
        <v>547</v>
      </c>
      <c r="BP45">
        <v>44</v>
      </c>
      <c r="BS45" s="398"/>
      <c r="BT45">
        <v>240</v>
      </c>
      <c r="BU45" s="398" t="s">
        <v>547</v>
      </c>
      <c r="BV45">
        <v>44</v>
      </c>
      <c r="BY45" s="398"/>
      <c r="BZ45">
        <v>240</v>
      </c>
      <c r="CK45" s="398" t="s">
        <v>547</v>
      </c>
      <c r="CL45">
        <v>44</v>
      </c>
      <c r="CO45" s="398"/>
      <c r="CP45">
        <v>240</v>
      </c>
      <c r="CY45" s="398" t="s">
        <v>547</v>
      </c>
      <c r="CZ45">
        <v>44</v>
      </c>
      <c r="DC45" s="398"/>
      <c r="DD45">
        <v>240</v>
      </c>
      <c r="DM45" s="398" t="s">
        <v>547</v>
      </c>
      <c r="DN45">
        <v>44</v>
      </c>
      <c r="DQ45" s="398"/>
      <c r="DR45">
        <v>240</v>
      </c>
      <c r="EA45" s="398" t="s">
        <v>547</v>
      </c>
      <c r="EB45">
        <v>44</v>
      </c>
      <c r="EE45" s="398"/>
      <c r="EF45">
        <v>240</v>
      </c>
      <c r="EO45" s="398" t="s">
        <v>547</v>
      </c>
      <c r="EP45">
        <v>44</v>
      </c>
      <c r="ES45" s="398"/>
      <c r="ET45">
        <v>240</v>
      </c>
      <c r="FA45" s="398" t="s">
        <v>547</v>
      </c>
      <c r="FB45">
        <v>44</v>
      </c>
      <c r="FE45" s="398"/>
      <c r="FF45">
        <v>240</v>
      </c>
      <c r="FM45" s="398" t="s">
        <v>547</v>
      </c>
      <c r="FN45">
        <v>44</v>
      </c>
      <c r="FQ45" s="398"/>
      <c r="FR45">
        <v>240</v>
      </c>
      <c r="FY45" s="398" t="s">
        <v>547</v>
      </c>
      <c r="FZ45">
        <v>44</v>
      </c>
      <c r="GC45" s="398"/>
      <c r="GD45">
        <v>240</v>
      </c>
      <c r="GK45" s="398" t="s">
        <v>547</v>
      </c>
      <c r="GL45">
        <v>44</v>
      </c>
      <c r="GO45" s="398"/>
      <c r="GP45">
        <v>240</v>
      </c>
    </row>
    <row r="46" spans="3:198" x14ac:dyDescent="0.25">
      <c r="C46" s="398" t="s">
        <v>548</v>
      </c>
      <c r="D46">
        <v>45</v>
      </c>
      <c r="E46" s="398"/>
      <c r="F46">
        <v>241</v>
      </c>
      <c r="S46" s="398" t="s">
        <v>548</v>
      </c>
      <c r="T46">
        <v>45</v>
      </c>
      <c r="W46" s="398"/>
      <c r="X46">
        <v>241</v>
      </c>
      <c r="AI46" s="398" t="s">
        <v>548</v>
      </c>
      <c r="AJ46">
        <v>45</v>
      </c>
      <c r="AM46" s="398"/>
      <c r="AN46">
        <v>241</v>
      </c>
      <c r="BC46" s="398" t="s">
        <v>548</v>
      </c>
      <c r="BD46">
        <v>45</v>
      </c>
      <c r="BG46" s="398"/>
      <c r="BH46">
        <v>241</v>
      </c>
      <c r="BI46" s="398" t="s">
        <v>548</v>
      </c>
      <c r="BJ46">
        <v>45</v>
      </c>
      <c r="BM46" s="398"/>
      <c r="BN46">
        <v>241</v>
      </c>
      <c r="BO46" s="398" t="s">
        <v>548</v>
      </c>
      <c r="BP46">
        <v>45</v>
      </c>
      <c r="BS46" s="398"/>
      <c r="BT46">
        <v>241</v>
      </c>
      <c r="BU46" s="398" t="s">
        <v>548</v>
      </c>
      <c r="BV46">
        <v>45</v>
      </c>
      <c r="BY46" s="398"/>
      <c r="BZ46">
        <v>241</v>
      </c>
      <c r="CK46" s="398" t="s">
        <v>548</v>
      </c>
      <c r="CL46">
        <v>45</v>
      </c>
      <c r="CO46" s="398"/>
      <c r="CP46">
        <v>241</v>
      </c>
      <c r="CY46" s="398" t="s">
        <v>548</v>
      </c>
      <c r="CZ46">
        <v>45</v>
      </c>
      <c r="DC46" s="398"/>
      <c r="DD46">
        <v>241</v>
      </c>
      <c r="DM46" s="398" t="s">
        <v>548</v>
      </c>
      <c r="DN46">
        <v>45</v>
      </c>
      <c r="DQ46" s="398"/>
      <c r="DR46">
        <v>241</v>
      </c>
      <c r="EA46" s="398" t="s">
        <v>548</v>
      </c>
      <c r="EB46">
        <v>45</v>
      </c>
      <c r="EE46" s="398"/>
      <c r="EF46">
        <v>241</v>
      </c>
      <c r="EO46" s="398" t="s">
        <v>548</v>
      </c>
      <c r="EP46">
        <v>45</v>
      </c>
      <c r="ES46" s="398"/>
      <c r="ET46">
        <v>241</v>
      </c>
      <c r="FA46" s="398" t="s">
        <v>548</v>
      </c>
      <c r="FB46">
        <v>45</v>
      </c>
      <c r="FE46" s="398"/>
      <c r="FF46">
        <v>241</v>
      </c>
      <c r="FM46" s="398" t="s">
        <v>548</v>
      </c>
      <c r="FN46">
        <v>45</v>
      </c>
      <c r="FQ46" s="398"/>
      <c r="FR46">
        <v>241</v>
      </c>
      <c r="FY46" s="398" t="s">
        <v>548</v>
      </c>
      <c r="FZ46">
        <v>45</v>
      </c>
      <c r="GC46" s="398"/>
      <c r="GD46">
        <v>241</v>
      </c>
      <c r="GK46" s="398" t="s">
        <v>548</v>
      </c>
      <c r="GL46">
        <v>45</v>
      </c>
      <c r="GO46" s="398"/>
      <c r="GP46">
        <v>241</v>
      </c>
    </row>
    <row r="47" spans="3:198" x14ac:dyDescent="0.25">
      <c r="C47" s="398" t="s">
        <v>549</v>
      </c>
      <c r="D47">
        <v>46</v>
      </c>
      <c r="E47" s="398"/>
      <c r="F47">
        <v>242</v>
      </c>
      <c r="S47" s="398" t="s">
        <v>549</v>
      </c>
      <c r="T47">
        <v>46</v>
      </c>
      <c r="W47" s="398"/>
      <c r="X47">
        <v>242</v>
      </c>
      <c r="AI47" s="398" t="s">
        <v>549</v>
      </c>
      <c r="AJ47">
        <v>46</v>
      </c>
      <c r="AM47" s="398"/>
      <c r="AN47">
        <v>242</v>
      </c>
      <c r="BC47" s="398" t="s">
        <v>549</v>
      </c>
      <c r="BD47">
        <v>46</v>
      </c>
      <c r="BG47" s="398"/>
      <c r="BH47">
        <v>242</v>
      </c>
      <c r="BI47" s="398" t="s">
        <v>549</v>
      </c>
      <c r="BJ47">
        <v>46</v>
      </c>
      <c r="BM47" s="398"/>
      <c r="BN47">
        <v>242</v>
      </c>
      <c r="BO47" s="398" t="s">
        <v>549</v>
      </c>
      <c r="BP47">
        <v>46</v>
      </c>
      <c r="BS47" s="398"/>
      <c r="BT47">
        <v>242</v>
      </c>
      <c r="BU47" s="398" t="s">
        <v>549</v>
      </c>
      <c r="BV47">
        <v>46</v>
      </c>
      <c r="BY47" s="398"/>
      <c r="BZ47">
        <v>242</v>
      </c>
      <c r="CK47" s="398" t="s">
        <v>549</v>
      </c>
      <c r="CL47">
        <v>46</v>
      </c>
      <c r="CO47" s="398"/>
      <c r="CP47">
        <v>242</v>
      </c>
      <c r="CY47" s="398" t="s">
        <v>549</v>
      </c>
      <c r="CZ47">
        <v>46</v>
      </c>
      <c r="DC47" s="398"/>
      <c r="DD47">
        <v>242</v>
      </c>
      <c r="DM47" s="398" t="s">
        <v>549</v>
      </c>
      <c r="DN47">
        <v>46</v>
      </c>
      <c r="DQ47" s="398"/>
      <c r="DR47">
        <v>242</v>
      </c>
      <c r="EA47" s="398" t="s">
        <v>549</v>
      </c>
      <c r="EB47">
        <v>46</v>
      </c>
      <c r="EE47" s="398"/>
      <c r="EF47">
        <v>242</v>
      </c>
      <c r="EO47" s="398" t="s">
        <v>549</v>
      </c>
      <c r="EP47">
        <v>46</v>
      </c>
      <c r="ES47" s="398"/>
      <c r="ET47">
        <v>242</v>
      </c>
      <c r="FA47" s="398" t="s">
        <v>549</v>
      </c>
      <c r="FB47">
        <v>46</v>
      </c>
      <c r="FE47" s="398"/>
      <c r="FF47">
        <v>242</v>
      </c>
      <c r="FM47" s="398" t="s">
        <v>549</v>
      </c>
      <c r="FN47">
        <v>46</v>
      </c>
      <c r="FQ47" s="398"/>
      <c r="FR47">
        <v>242</v>
      </c>
      <c r="FY47" s="398" t="s">
        <v>549</v>
      </c>
      <c r="FZ47">
        <v>46</v>
      </c>
      <c r="GC47" s="398"/>
      <c r="GD47">
        <v>242</v>
      </c>
      <c r="GK47" s="398" t="s">
        <v>549</v>
      </c>
      <c r="GL47">
        <v>46</v>
      </c>
      <c r="GO47" s="398"/>
      <c r="GP47">
        <v>242</v>
      </c>
    </row>
    <row r="48" spans="3:198" x14ac:dyDescent="0.25">
      <c r="C48" s="398" t="s">
        <v>550</v>
      </c>
      <c r="D48">
        <v>47</v>
      </c>
      <c r="E48" s="398"/>
      <c r="F48">
        <v>243</v>
      </c>
      <c r="S48" s="398" t="s">
        <v>550</v>
      </c>
      <c r="T48">
        <v>47</v>
      </c>
      <c r="W48" s="398"/>
      <c r="X48">
        <v>243</v>
      </c>
      <c r="AI48" s="398" t="s">
        <v>550</v>
      </c>
      <c r="AJ48">
        <v>47</v>
      </c>
      <c r="AM48" s="398"/>
      <c r="AN48">
        <v>243</v>
      </c>
      <c r="BC48" s="398" t="s">
        <v>550</v>
      </c>
      <c r="BD48">
        <v>47</v>
      </c>
      <c r="BG48" s="398"/>
      <c r="BH48">
        <v>243</v>
      </c>
      <c r="BI48" s="398" t="s">
        <v>550</v>
      </c>
      <c r="BJ48">
        <v>47</v>
      </c>
      <c r="BM48" s="398"/>
      <c r="BN48">
        <v>243</v>
      </c>
      <c r="BO48" s="398" t="s">
        <v>550</v>
      </c>
      <c r="BP48">
        <v>47</v>
      </c>
      <c r="BS48" s="398"/>
      <c r="BT48">
        <v>243</v>
      </c>
      <c r="BU48" s="398" t="s">
        <v>550</v>
      </c>
      <c r="BV48">
        <v>47</v>
      </c>
      <c r="BY48" s="398"/>
      <c r="BZ48">
        <v>243</v>
      </c>
      <c r="CK48" s="398" t="s">
        <v>550</v>
      </c>
      <c r="CL48">
        <v>47</v>
      </c>
      <c r="CO48" s="398"/>
      <c r="CP48">
        <v>243</v>
      </c>
      <c r="CY48" s="398" t="s">
        <v>550</v>
      </c>
      <c r="CZ48">
        <v>47</v>
      </c>
      <c r="DC48" s="398"/>
      <c r="DD48">
        <v>243</v>
      </c>
      <c r="DM48" s="398" t="s">
        <v>550</v>
      </c>
      <c r="DN48">
        <v>47</v>
      </c>
      <c r="DQ48" s="398"/>
      <c r="DR48">
        <v>243</v>
      </c>
      <c r="EA48" s="398" t="s">
        <v>550</v>
      </c>
      <c r="EB48">
        <v>47</v>
      </c>
      <c r="EE48" s="398"/>
      <c r="EF48">
        <v>243</v>
      </c>
      <c r="EO48" s="398" t="s">
        <v>550</v>
      </c>
      <c r="EP48">
        <v>47</v>
      </c>
      <c r="ES48" s="398"/>
      <c r="ET48">
        <v>243</v>
      </c>
      <c r="FA48" s="398" t="s">
        <v>550</v>
      </c>
      <c r="FB48">
        <v>47</v>
      </c>
      <c r="FE48" s="398"/>
      <c r="FF48">
        <v>243</v>
      </c>
      <c r="FM48" s="398" t="s">
        <v>550</v>
      </c>
      <c r="FN48">
        <v>47</v>
      </c>
      <c r="FQ48" s="398"/>
      <c r="FR48">
        <v>243</v>
      </c>
      <c r="FY48" s="398" t="s">
        <v>550</v>
      </c>
      <c r="FZ48">
        <v>47</v>
      </c>
      <c r="GC48" s="398"/>
      <c r="GD48">
        <v>243</v>
      </c>
      <c r="GK48" s="398" t="s">
        <v>550</v>
      </c>
      <c r="GL48">
        <v>47</v>
      </c>
      <c r="GO48" s="398"/>
      <c r="GP48">
        <v>243</v>
      </c>
    </row>
    <row r="49" spans="3:198" x14ac:dyDescent="0.25">
      <c r="C49" s="398" t="s">
        <v>551</v>
      </c>
      <c r="D49">
        <v>48</v>
      </c>
      <c r="E49" s="398"/>
      <c r="F49">
        <v>244</v>
      </c>
      <c r="S49" s="398" t="s">
        <v>551</v>
      </c>
      <c r="T49">
        <v>48</v>
      </c>
      <c r="W49" s="398"/>
      <c r="X49">
        <v>244</v>
      </c>
      <c r="AI49" s="398" t="s">
        <v>551</v>
      </c>
      <c r="AJ49">
        <v>48</v>
      </c>
      <c r="AM49" s="398"/>
      <c r="AN49">
        <v>244</v>
      </c>
      <c r="BC49" s="398" t="s">
        <v>551</v>
      </c>
      <c r="BD49">
        <v>48</v>
      </c>
      <c r="BG49" s="398"/>
      <c r="BH49">
        <v>244</v>
      </c>
      <c r="BI49" s="398" t="s">
        <v>551</v>
      </c>
      <c r="BJ49">
        <v>48</v>
      </c>
      <c r="BM49" s="398"/>
      <c r="BN49">
        <v>244</v>
      </c>
      <c r="BO49" s="398" t="s">
        <v>551</v>
      </c>
      <c r="BP49">
        <v>48</v>
      </c>
      <c r="BS49" s="398"/>
      <c r="BT49">
        <v>244</v>
      </c>
      <c r="BU49" s="398" t="s">
        <v>551</v>
      </c>
      <c r="BV49">
        <v>48</v>
      </c>
      <c r="BY49" s="398"/>
      <c r="BZ49">
        <v>244</v>
      </c>
      <c r="CK49" s="398" t="s">
        <v>551</v>
      </c>
      <c r="CL49">
        <v>48</v>
      </c>
      <c r="CO49" s="398"/>
      <c r="CP49">
        <v>244</v>
      </c>
      <c r="CY49" s="398" t="s">
        <v>551</v>
      </c>
      <c r="CZ49">
        <v>48</v>
      </c>
      <c r="DC49" s="398"/>
      <c r="DD49">
        <v>244</v>
      </c>
      <c r="DM49" s="398" t="s">
        <v>551</v>
      </c>
      <c r="DN49">
        <v>48</v>
      </c>
      <c r="DQ49" s="398"/>
      <c r="DR49">
        <v>244</v>
      </c>
      <c r="EA49" s="398" t="s">
        <v>551</v>
      </c>
      <c r="EB49">
        <v>48</v>
      </c>
      <c r="EE49" s="398"/>
      <c r="EF49">
        <v>244</v>
      </c>
      <c r="EO49" s="398" t="s">
        <v>551</v>
      </c>
      <c r="EP49">
        <v>48</v>
      </c>
      <c r="ES49" s="398"/>
      <c r="ET49">
        <v>244</v>
      </c>
      <c r="FA49" s="398" t="s">
        <v>551</v>
      </c>
      <c r="FB49">
        <v>48</v>
      </c>
      <c r="FE49" s="398"/>
      <c r="FF49">
        <v>244</v>
      </c>
      <c r="FM49" s="398" t="s">
        <v>551</v>
      </c>
      <c r="FN49">
        <v>48</v>
      </c>
      <c r="FQ49" s="398"/>
      <c r="FR49">
        <v>244</v>
      </c>
      <c r="FY49" s="398" t="s">
        <v>551</v>
      </c>
      <c r="FZ49">
        <v>48</v>
      </c>
      <c r="GC49" s="398"/>
      <c r="GD49">
        <v>244</v>
      </c>
      <c r="GK49" s="398" t="s">
        <v>551</v>
      </c>
      <c r="GL49">
        <v>48</v>
      </c>
      <c r="GO49" s="398"/>
      <c r="GP49">
        <v>244</v>
      </c>
    </row>
    <row r="50" spans="3:198" x14ac:dyDescent="0.25">
      <c r="C50" s="398" t="s">
        <v>552</v>
      </c>
      <c r="D50">
        <v>49</v>
      </c>
      <c r="E50" s="398"/>
      <c r="F50">
        <v>245</v>
      </c>
      <c r="S50" s="398" t="s">
        <v>552</v>
      </c>
      <c r="T50">
        <v>49</v>
      </c>
      <c r="W50" s="398"/>
      <c r="X50">
        <v>245</v>
      </c>
      <c r="AI50" s="398" t="s">
        <v>552</v>
      </c>
      <c r="AJ50">
        <v>49</v>
      </c>
      <c r="AM50" s="398"/>
      <c r="AN50">
        <v>245</v>
      </c>
      <c r="BC50" s="398" t="s">
        <v>552</v>
      </c>
      <c r="BD50">
        <v>49</v>
      </c>
      <c r="BG50" s="398"/>
      <c r="BH50">
        <v>245</v>
      </c>
      <c r="BI50" s="398" t="s">
        <v>552</v>
      </c>
      <c r="BJ50">
        <v>49</v>
      </c>
      <c r="BM50" s="398"/>
      <c r="BN50">
        <v>245</v>
      </c>
      <c r="BO50" s="398" t="s">
        <v>552</v>
      </c>
      <c r="BP50">
        <v>49</v>
      </c>
      <c r="BS50" s="398"/>
      <c r="BT50">
        <v>245</v>
      </c>
      <c r="BU50" s="398" t="s">
        <v>552</v>
      </c>
      <c r="BV50">
        <v>49</v>
      </c>
      <c r="BY50" s="398"/>
      <c r="BZ50">
        <v>245</v>
      </c>
      <c r="CK50" s="398" t="s">
        <v>552</v>
      </c>
      <c r="CL50">
        <v>49</v>
      </c>
      <c r="CO50" s="398"/>
      <c r="CP50">
        <v>245</v>
      </c>
      <c r="CY50" s="398" t="s">
        <v>552</v>
      </c>
      <c r="CZ50">
        <v>49</v>
      </c>
      <c r="DC50" s="398"/>
      <c r="DD50">
        <v>245</v>
      </c>
      <c r="DM50" s="398" t="s">
        <v>552</v>
      </c>
      <c r="DN50">
        <v>49</v>
      </c>
      <c r="DQ50" s="398"/>
      <c r="DR50">
        <v>245</v>
      </c>
      <c r="EA50" s="398" t="s">
        <v>552</v>
      </c>
      <c r="EB50">
        <v>49</v>
      </c>
      <c r="EE50" s="398"/>
      <c r="EF50">
        <v>245</v>
      </c>
      <c r="EO50" s="398" t="s">
        <v>552</v>
      </c>
      <c r="EP50">
        <v>49</v>
      </c>
      <c r="ES50" s="398"/>
      <c r="ET50">
        <v>245</v>
      </c>
      <c r="FA50" s="398" t="s">
        <v>552</v>
      </c>
      <c r="FB50">
        <v>49</v>
      </c>
      <c r="FE50" s="398"/>
      <c r="FF50">
        <v>245</v>
      </c>
      <c r="FM50" s="398" t="s">
        <v>552</v>
      </c>
      <c r="FN50">
        <v>49</v>
      </c>
      <c r="FQ50" s="398"/>
      <c r="FR50">
        <v>245</v>
      </c>
      <c r="FY50" s="398" t="s">
        <v>552</v>
      </c>
      <c r="FZ50">
        <v>49</v>
      </c>
      <c r="GC50" s="398"/>
      <c r="GD50">
        <v>245</v>
      </c>
      <c r="GK50" s="398" t="s">
        <v>552</v>
      </c>
      <c r="GL50">
        <v>49</v>
      </c>
      <c r="GO50" s="398"/>
      <c r="GP50">
        <v>245</v>
      </c>
    </row>
    <row r="51" spans="3:198" x14ac:dyDescent="0.25">
      <c r="C51" s="398" t="s">
        <v>553</v>
      </c>
      <c r="D51">
        <v>50</v>
      </c>
      <c r="E51" s="398"/>
      <c r="F51">
        <v>246</v>
      </c>
      <c r="S51" s="398" t="s">
        <v>553</v>
      </c>
      <c r="T51">
        <v>50</v>
      </c>
      <c r="W51" s="398"/>
      <c r="X51">
        <v>246</v>
      </c>
      <c r="AI51" s="398" t="s">
        <v>553</v>
      </c>
      <c r="AJ51">
        <v>50</v>
      </c>
      <c r="AM51" s="398"/>
      <c r="AN51">
        <v>246</v>
      </c>
      <c r="BC51" s="398" t="s">
        <v>553</v>
      </c>
      <c r="BD51">
        <v>50</v>
      </c>
      <c r="BG51" s="398"/>
      <c r="BH51">
        <v>246</v>
      </c>
      <c r="BI51" s="398" t="s">
        <v>553</v>
      </c>
      <c r="BJ51">
        <v>50</v>
      </c>
      <c r="BM51" s="398"/>
      <c r="BN51">
        <v>246</v>
      </c>
      <c r="BO51" s="398" t="s">
        <v>553</v>
      </c>
      <c r="BP51">
        <v>50</v>
      </c>
      <c r="BS51" s="398"/>
      <c r="BT51">
        <v>246</v>
      </c>
      <c r="BU51" s="398" t="s">
        <v>553</v>
      </c>
      <c r="BV51">
        <v>50</v>
      </c>
      <c r="BY51" s="398"/>
      <c r="BZ51">
        <v>246</v>
      </c>
      <c r="CK51" s="398" t="s">
        <v>553</v>
      </c>
      <c r="CL51">
        <v>50</v>
      </c>
      <c r="CO51" s="398"/>
      <c r="CP51">
        <v>246</v>
      </c>
      <c r="CY51" s="398" t="s">
        <v>553</v>
      </c>
      <c r="CZ51">
        <v>50</v>
      </c>
      <c r="DC51" s="398"/>
      <c r="DD51">
        <v>246</v>
      </c>
      <c r="DM51" s="398" t="s">
        <v>553</v>
      </c>
      <c r="DN51">
        <v>50</v>
      </c>
      <c r="DQ51" s="398"/>
      <c r="DR51">
        <v>246</v>
      </c>
      <c r="EA51" s="398" t="s">
        <v>553</v>
      </c>
      <c r="EB51">
        <v>50</v>
      </c>
      <c r="EE51" s="398"/>
      <c r="EF51">
        <v>246</v>
      </c>
      <c r="EO51" s="398" t="s">
        <v>553</v>
      </c>
      <c r="EP51">
        <v>50</v>
      </c>
      <c r="ES51" s="398"/>
      <c r="ET51">
        <v>246</v>
      </c>
      <c r="FA51" s="398" t="s">
        <v>553</v>
      </c>
      <c r="FB51">
        <v>50</v>
      </c>
      <c r="FE51" s="398"/>
      <c r="FF51">
        <v>246</v>
      </c>
      <c r="FM51" s="398" t="s">
        <v>553</v>
      </c>
      <c r="FN51">
        <v>50</v>
      </c>
      <c r="FQ51" s="398"/>
      <c r="FR51">
        <v>246</v>
      </c>
      <c r="FY51" s="398" t="s">
        <v>553</v>
      </c>
      <c r="FZ51">
        <v>50</v>
      </c>
      <c r="GC51" s="398"/>
      <c r="GD51">
        <v>246</v>
      </c>
      <c r="GK51" s="398" t="s">
        <v>553</v>
      </c>
      <c r="GL51">
        <v>50</v>
      </c>
      <c r="GO51" s="398"/>
      <c r="GP51">
        <v>246</v>
      </c>
    </row>
    <row r="52" spans="3:198" x14ac:dyDescent="0.25">
      <c r="C52" s="398" t="s">
        <v>554</v>
      </c>
      <c r="D52">
        <v>51</v>
      </c>
      <c r="E52" s="398"/>
      <c r="F52">
        <v>247</v>
      </c>
      <c r="S52" s="398" t="s">
        <v>554</v>
      </c>
      <c r="T52">
        <v>51</v>
      </c>
      <c r="W52" s="398"/>
      <c r="X52">
        <v>247</v>
      </c>
      <c r="AI52" s="398" t="s">
        <v>554</v>
      </c>
      <c r="AJ52">
        <v>51</v>
      </c>
      <c r="AM52" s="398"/>
      <c r="AN52">
        <v>247</v>
      </c>
      <c r="BC52" s="398" t="s">
        <v>554</v>
      </c>
      <c r="BD52">
        <v>51</v>
      </c>
      <c r="BG52" s="398"/>
      <c r="BH52">
        <v>247</v>
      </c>
      <c r="BI52" s="398" t="s">
        <v>554</v>
      </c>
      <c r="BJ52">
        <v>51</v>
      </c>
      <c r="BM52" s="398"/>
      <c r="BN52">
        <v>247</v>
      </c>
      <c r="BO52" s="398" t="s">
        <v>554</v>
      </c>
      <c r="BP52">
        <v>51</v>
      </c>
      <c r="BS52" s="398"/>
      <c r="BT52">
        <v>247</v>
      </c>
      <c r="BU52" s="398" t="s">
        <v>554</v>
      </c>
      <c r="BV52">
        <v>51</v>
      </c>
      <c r="BY52" s="398"/>
      <c r="BZ52">
        <v>247</v>
      </c>
      <c r="CK52" s="398" t="s">
        <v>554</v>
      </c>
      <c r="CL52">
        <v>51</v>
      </c>
      <c r="CO52" s="398"/>
      <c r="CP52">
        <v>247</v>
      </c>
      <c r="CY52" s="398" t="s">
        <v>554</v>
      </c>
      <c r="CZ52">
        <v>51</v>
      </c>
      <c r="DC52" s="398"/>
      <c r="DD52">
        <v>247</v>
      </c>
      <c r="DM52" s="398" t="s">
        <v>554</v>
      </c>
      <c r="DN52">
        <v>51</v>
      </c>
      <c r="DQ52" s="398"/>
      <c r="DR52">
        <v>247</v>
      </c>
      <c r="EA52" s="398" t="s">
        <v>554</v>
      </c>
      <c r="EB52">
        <v>51</v>
      </c>
      <c r="EE52" s="398"/>
      <c r="EF52">
        <v>247</v>
      </c>
      <c r="EO52" s="398" t="s">
        <v>554</v>
      </c>
      <c r="EP52">
        <v>51</v>
      </c>
      <c r="ES52" s="398"/>
      <c r="ET52">
        <v>247</v>
      </c>
      <c r="FA52" s="398" t="s">
        <v>554</v>
      </c>
      <c r="FB52">
        <v>51</v>
      </c>
      <c r="FE52" s="398"/>
      <c r="FF52">
        <v>247</v>
      </c>
      <c r="FM52" s="398" t="s">
        <v>554</v>
      </c>
      <c r="FN52">
        <v>51</v>
      </c>
      <c r="FQ52" s="398"/>
      <c r="FR52">
        <v>247</v>
      </c>
      <c r="FY52" s="398" t="s">
        <v>554</v>
      </c>
      <c r="FZ52">
        <v>51</v>
      </c>
      <c r="GC52" s="398"/>
      <c r="GD52">
        <v>247</v>
      </c>
      <c r="GK52" s="398" t="s">
        <v>554</v>
      </c>
      <c r="GL52">
        <v>51</v>
      </c>
      <c r="GO52" s="398"/>
      <c r="GP52">
        <v>247</v>
      </c>
    </row>
    <row r="53" spans="3:198" x14ac:dyDescent="0.25">
      <c r="E53" s="398"/>
      <c r="F53">
        <v>248</v>
      </c>
      <c r="W53" s="398"/>
      <c r="X53">
        <v>248</v>
      </c>
      <c r="AM53" s="398"/>
      <c r="AN53">
        <v>248</v>
      </c>
      <c r="BG53" s="398"/>
      <c r="BH53">
        <v>248</v>
      </c>
      <c r="BM53" s="398"/>
      <c r="BN53">
        <v>248</v>
      </c>
      <c r="BS53" s="398"/>
      <c r="BT53">
        <v>248</v>
      </c>
      <c r="BY53" s="398"/>
      <c r="BZ53">
        <v>248</v>
      </c>
      <c r="CO53" s="398"/>
      <c r="CP53">
        <v>248</v>
      </c>
      <c r="DC53" s="398"/>
      <c r="DD53">
        <v>248</v>
      </c>
      <c r="DQ53" s="398"/>
      <c r="DR53">
        <v>248</v>
      </c>
      <c r="EE53" s="398"/>
      <c r="EF53">
        <v>248</v>
      </c>
      <c r="ES53" s="398"/>
      <c r="ET53">
        <v>248</v>
      </c>
      <c r="FE53" s="398"/>
      <c r="FF53">
        <v>248</v>
      </c>
      <c r="FQ53" s="398"/>
      <c r="FR53">
        <v>248</v>
      </c>
      <c r="GC53" s="398"/>
      <c r="GD53">
        <v>248</v>
      </c>
      <c r="GO53" s="398"/>
      <c r="GP53">
        <v>248</v>
      </c>
    </row>
    <row r="54" spans="3:198" x14ac:dyDescent="0.25">
      <c r="E54" s="398"/>
      <c r="F54">
        <v>249</v>
      </c>
      <c r="W54" s="398"/>
      <c r="X54">
        <v>249</v>
      </c>
      <c r="AM54" s="398"/>
      <c r="AN54">
        <v>249</v>
      </c>
      <c r="BG54" s="398"/>
      <c r="BH54">
        <v>249</v>
      </c>
      <c r="BM54" s="398"/>
      <c r="BN54">
        <v>249</v>
      </c>
      <c r="BS54" s="398"/>
      <c r="BT54">
        <v>249</v>
      </c>
      <c r="BY54" s="398"/>
      <c r="BZ54">
        <v>249</v>
      </c>
      <c r="CO54" s="398"/>
      <c r="CP54">
        <v>249</v>
      </c>
      <c r="DC54" s="398"/>
      <c r="DD54">
        <v>249</v>
      </c>
      <c r="DQ54" s="398"/>
      <c r="DR54">
        <v>249</v>
      </c>
      <c r="EE54" s="398"/>
      <c r="EF54">
        <v>249</v>
      </c>
      <c r="ES54" s="398"/>
      <c r="ET54">
        <v>249</v>
      </c>
      <c r="FE54" s="398"/>
      <c r="FF54">
        <v>249</v>
      </c>
      <c r="FQ54" s="398"/>
      <c r="FR54">
        <v>249</v>
      </c>
      <c r="GC54" s="398"/>
      <c r="GD54">
        <v>249</v>
      </c>
      <c r="GO54" s="398"/>
      <c r="GP54">
        <v>249</v>
      </c>
    </row>
    <row r="55" spans="3:198" x14ac:dyDescent="0.25">
      <c r="E55" s="398"/>
      <c r="F55">
        <v>250</v>
      </c>
      <c r="W55" s="398"/>
      <c r="X55">
        <v>250</v>
      </c>
      <c r="AM55" s="398"/>
      <c r="AN55">
        <v>250</v>
      </c>
      <c r="BG55" s="398"/>
      <c r="BH55">
        <v>250</v>
      </c>
      <c r="BM55" s="398"/>
      <c r="BN55">
        <v>250</v>
      </c>
      <c r="BS55" s="398"/>
      <c r="BT55">
        <v>250</v>
      </c>
      <c r="BY55" s="398"/>
      <c r="BZ55">
        <v>250</v>
      </c>
      <c r="CO55" s="398"/>
      <c r="CP55">
        <v>250</v>
      </c>
      <c r="DC55" s="398"/>
      <c r="DD55">
        <v>250</v>
      </c>
      <c r="DQ55" s="398"/>
      <c r="DR55">
        <v>250</v>
      </c>
      <c r="EE55" s="398"/>
      <c r="EF55">
        <v>250</v>
      </c>
      <c r="ES55" s="398"/>
      <c r="ET55">
        <v>250</v>
      </c>
      <c r="FE55" s="398"/>
      <c r="FF55">
        <v>250</v>
      </c>
      <c r="FQ55" s="398"/>
      <c r="FR55">
        <v>250</v>
      </c>
      <c r="GC55" s="398"/>
      <c r="GD55">
        <v>250</v>
      </c>
      <c r="GO55" s="398"/>
      <c r="GP55">
        <v>250</v>
      </c>
    </row>
    <row r="56" spans="3:198" x14ac:dyDescent="0.25">
      <c r="E56" s="398"/>
      <c r="F56">
        <v>251</v>
      </c>
      <c r="W56" s="398"/>
      <c r="X56">
        <v>251</v>
      </c>
      <c r="AM56" s="398"/>
      <c r="AN56">
        <v>251</v>
      </c>
      <c r="BG56" s="398"/>
      <c r="BH56">
        <v>251</v>
      </c>
      <c r="BM56" s="398"/>
      <c r="BN56">
        <v>251</v>
      </c>
      <c r="BS56" s="398"/>
      <c r="BT56">
        <v>251</v>
      </c>
      <c r="BY56" s="398"/>
      <c r="BZ56">
        <v>251</v>
      </c>
      <c r="CO56" s="398"/>
      <c r="CP56">
        <v>251</v>
      </c>
      <c r="DC56" s="398"/>
      <c r="DD56">
        <v>251</v>
      </c>
      <c r="DQ56" s="398"/>
      <c r="DR56">
        <v>251</v>
      </c>
      <c r="EE56" s="398"/>
      <c r="EF56">
        <v>251</v>
      </c>
      <c r="ES56" s="398"/>
      <c r="ET56">
        <v>251</v>
      </c>
      <c r="FE56" s="398"/>
      <c r="FF56">
        <v>251</v>
      </c>
      <c r="FQ56" s="398"/>
      <c r="FR56">
        <v>251</v>
      </c>
      <c r="GC56" s="398"/>
      <c r="GD56">
        <v>251</v>
      </c>
      <c r="GO56" s="398"/>
      <c r="GP56">
        <v>251</v>
      </c>
    </row>
    <row r="57" spans="3:198" x14ac:dyDescent="0.25">
      <c r="E57" s="398"/>
      <c r="F57">
        <v>252</v>
      </c>
      <c r="W57" s="398"/>
      <c r="X57">
        <v>252</v>
      </c>
      <c r="AM57" s="398"/>
      <c r="AN57">
        <v>252</v>
      </c>
      <c r="BG57" s="398"/>
      <c r="BH57">
        <v>252</v>
      </c>
      <c r="BM57" s="398"/>
      <c r="BN57">
        <v>252</v>
      </c>
      <c r="BS57" s="398"/>
      <c r="BT57">
        <v>252</v>
      </c>
      <c r="BY57" s="398"/>
      <c r="BZ57">
        <v>252</v>
      </c>
      <c r="CO57" s="398"/>
      <c r="CP57">
        <v>252</v>
      </c>
      <c r="DC57" s="398"/>
      <c r="DD57">
        <v>252</v>
      </c>
      <c r="DQ57" s="398"/>
      <c r="DR57">
        <v>252</v>
      </c>
      <c r="EE57" s="398"/>
      <c r="EF57">
        <v>252</v>
      </c>
      <c r="ES57" s="398"/>
      <c r="ET57">
        <v>252</v>
      </c>
      <c r="FE57" s="398"/>
      <c r="FF57">
        <v>252</v>
      </c>
      <c r="FQ57" s="398"/>
      <c r="FR57">
        <v>252</v>
      </c>
      <c r="GC57" s="398"/>
      <c r="GD57">
        <v>252</v>
      </c>
      <c r="GO57" s="398"/>
      <c r="GP57">
        <v>252</v>
      </c>
    </row>
    <row r="58" spans="3:198" x14ac:dyDescent="0.25">
      <c r="E58" s="398"/>
      <c r="F58">
        <v>253</v>
      </c>
      <c r="W58" s="398"/>
      <c r="X58">
        <v>253</v>
      </c>
      <c r="AM58" s="398"/>
      <c r="AN58">
        <v>253</v>
      </c>
      <c r="BG58" s="398"/>
      <c r="BH58">
        <v>253</v>
      </c>
      <c r="BM58" s="398"/>
      <c r="BN58">
        <v>253</v>
      </c>
      <c r="BS58" s="398"/>
      <c r="BT58">
        <v>253</v>
      </c>
      <c r="BY58" s="398"/>
      <c r="BZ58">
        <v>253</v>
      </c>
      <c r="CO58" s="398"/>
      <c r="CP58">
        <v>253</v>
      </c>
      <c r="DC58" s="398"/>
      <c r="DD58">
        <v>253</v>
      </c>
      <c r="DQ58" s="398"/>
      <c r="DR58">
        <v>253</v>
      </c>
      <c r="EE58" s="398"/>
      <c r="EF58">
        <v>253</v>
      </c>
      <c r="ES58" s="398"/>
      <c r="ET58">
        <v>253</v>
      </c>
      <c r="FE58" s="398"/>
      <c r="FF58">
        <v>253</v>
      </c>
      <c r="FQ58" s="398"/>
      <c r="FR58">
        <v>253</v>
      </c>
      <c r="GC58" s="398"/>
      <c r="GD58">
        <v>253</v>
      </c>
      <c r="GO58" s="398"/>
      <c r="GP58">
        <v>253</v>
      </c>
    </row>
    <row r="59" spans="3:198" x14ac:dyDescent="0.25">
      <c r="E59" s="398"/>
      <c r="F59">
        <v>254</v>
      </c>
      <c r="W59" s="398"/>
      <c r="X59">
        <v>254</v>
      </c>
      <c r="AM59" s="398"/>
      <c r="AN59">
        <v>254</v>
      </c>
      <c r="BG59" s="398"/>
      <c r="BH59">
        <v>254</v>
      </c>
      <c r="BM59" s="398"/>
      <c r="BN59">
        <v>254</v>
      </c>
      <c r="BS59" s="398"/>
      <c r="BT59">
        <v>254</v>
      </c>
      <c r="BY59" s="398"/>
      <c r="BZ59">
        <v>254</v>
      </c>
      <c r="CO59" s="398"/>
      <c r="CP59">
        <v>254</v>
      </c>
      <c r="DC59" s="398"/>
      <c r="DD59">
        <v>254</v>
      </c>
      <c r="DQ59" s="398"/>
      <c r="DR59">
        <v>254</v>
      </c>
      <c r="EE59" s="398"/>
      <c r="EF59">
        <v>254</v>
      </c>
      <c r="ES59" s="398"/>
      <c r="ET59">
        <v>254</v>
      </c>
      <c r="FE59" s="398"/>
      <c r="FF59">
        <v>254</v>
      </c>
      <c r="FQ59" s="398"/>
      <c r="FR59">
        <v>254</v>
      </c>
      <c r="GC59" s="398"/>
      <c r="GD59">
        <v>254</v>
      </c>
      <c r="GO59" s="398"/>
      <c r="GP59">
        <v>254</v>
      </c>
    </row>
    <row r="60" spans="3:198" x14ac:dyDescent="0.25">
      <c r="E60" s="398"/>
      <c r="F60">
        <v>255</v>
      </c>
      <c r="W60" s="398"/>
      <c r="X60">
        <v>255</v>
      </c>
      <c r="AM60" s="398"/>
      <c r="AN60">
        <v>255</v>
      </c>
      <c r="BG60" s="398"/>
      <c r="BH60">
        <v>255</v>
      </c>
      <c r="BM60" s="398"/>
      <c r="BN60">
        <v>255</v>
      </c>
      <c r="BS60" s="398"/>
      <c r="BT60">
        <v>255</v>
      </c>
      <c r="BY60" s="398"/>
      <c r="BZ60">
        <v>255</v>
      </c>
      <c r="CO60" s="398"/>
      <c r="CP60">
        <v>255</v>
      </c>
      <c r="DC60" s="398"/>
      <c r="DD60">
        <v>255</v>
      </c>
      <c r="DQ60" s="398"/>
      <c r="DR60">
        <v>255</v>
      </c>
      <c r="EE60" s="398"/>
      <c r="EF60">
        <v>255</v>
      </c>
      <c r="ES60" s="398"/>
      <c r="ET60">
        <v>255</v>
      </c>
      <c r="FE60" s="398"/>
      <c r="FF60">
        <v>255</v>
      </c>
      <c r="FQ60" s="398"/>
      <c r="FR60">
        <v>255</v>
      </c>
      <c r="GC60" s="398"/>
      <c r="GD60">
        <v>255</v>
      </c>
      <c r="GO60" s="398"/>
      <c r="GP60">
        <v>255</v>
      </c>
    </row>
    <row r="61" spans="3:198" x14ac:dyDescent="0.25">
      <c r="E61" s="398"/>
      <c r="F61">
        <v>256</v>
      </c>
      <c r="W61" s="398"/>
      <c r="X61">
        <v>256</v>
      </c>
      <c r="AM61" s="398"/>
      <c r="AN61">
        <v>256</v>
      </c>
      <c r="BG61" s="398"/>
      <c r="BH61">
        <v>256</v>
      </c>
      <c r="BM61" s="398"/>
      <c r="BN61">
        <v>256</v>
      </c>
      <c r="BS61" s="398"/>
      <c r="BT61">
        <v>256</v>
      </c>
      <c r="BY61" s="398"/>
      <c r="BZ61">
        <v>256</v>
      </c>
      <c r="CO61" s="398"/>
      <c r="CP61">
        <v>256</v>
      </c>
      <c r="DC61" s="398"/>
      <c r="DD61">
        <v>256</v>
      </c>
      <c r="DQ61" s="398"/>
      <c r="DR61">
        <v>256</v>
      </c>
      <c r="EE61" s="398"/>
      <c r="EF61">
        <v>256</v>
      </c>
      <c r="ES61" s="398"/>
      <c r="ET61">
        <v>256</v>
      </c>
      <c r="FE61" s="398"/>
      <c r="FF61">
        <v>256</v>
      </c>
      <c r="FQ61" s="398"/>
      <c r="FR61">
        <v>256</v>
      </c>
      <c r="GC61" s="398"/>
      <c r="GD61">
        <v>256</v>
      </c>
      <c r="GO61" s="398"/>
      <c r="GP61">
        <v>256</v>
      </c>
    </row>
    <row r="62" spans="3:198" x14ac:dyDescent="0.25">
      <c r="E62" s="398"/>
      <c r="F62">
        <v>257</v>
      </c>
      <c r="W62" s="398"/>
      <c r="X62">
        <v>257</v>
      </c>
      <c r="AM62" s="398"/>
      <c r="AN62">
        <v>257</v>
      </c>
      <c r="BG62" s="398"/>
      <c r="BH62">
        <v>257</v>
      </c>
      <c r="BM62" s="398"/>
      <c r="BN62">
        <v>257</v>
      </c>
      <c r="BS62" s="398"/>
      <c r="BT62">
        <v>257</v>
      </c>
      <c r="BY62" s="398"/>
      <c r="BZ62">
        <v>257</v>
      </c>
      <c r="CO62" s="398"/>
      <c r="CP62">
        <v>257</v>
      </c>
      <c r="DC62" s="398"/>
      <c r="DD62">
        <v>257</v>
      </c>
      <c r="DQ62" s="398"/>
      <c r="DR62">
        <v>257</v>
      </c>
      <c r="EE62" s="398"/>
      <c r="EF62">
        <v>257</v>
      </c>
      <c r="ES62" s="398"/>
      <c r="ET62">
        <v>257</v>
      </c>
      <c r="FE62" s="398"/>
      <c r="FF62">
        <v>257</v>
      </c>
      <c r="FQ62" s="398"/>
      <c r="FR62">
        <v>257</v>
      </c>
      <c r="GC62" s="398"/>
      <c r="GD62">
        <v>257</v>
      </c>
      <c r="GO62" s="398"/>
      <c r="GP62">
        <v>257</v>
      </c>
    </row>
    <row r="63" spans="3:198" x14ac:dyDescent="0.25">
      <c r="E63" s="398"/>
      <c r="F63">
        <v>258</v>
      </c>
      <c r="W63" s="398"/>
      <c r="X63">
        <v>258</v>
      </c>
      <c r="AM63" s="398"/>
      <c r="AN63">
        <v>258</v>
      </c>
      <c r="BG63" s="398"/>
      <c r="BH63">
        <v>258</v>
      </c>
      <c r="BM63" s="398"/>
      <c r="BN63">
        <v>258</v>
      </c>
      <c r="BS63" s="398"/>
      <c r="BT63">
        <v>258</v>
      </c>
      <c r="BY63" s="398"/>
      <c r="BZ63">
        <v>258</v>
      </c>
      <c r="CO63" s="398"/>
      <c r="CP63">
        <v>258</v>
      </c>
      <c r="DC63" s="398"/>
      <c r="DD63">
        <v>258</v>
      </c>
      <c r="DQ63" s="398"/>
      <c r="DR63">
        <v>258</v>
      </c>
      <c r="EE63" s="398"/>
      <c r="EF63">
        <v>258</v>
      </c>
      <c r="ES63" s="398"/>
      <c r="ET63">
        <v>258</v>
      </c>
      <c r="FE63" s="398"/>
      <c r="FF63">
        <v>258</v>
      </c>
      <c r="FQ63" s="398"/>
      <c r="FR63">
        <v>258</v>
      </c>
      <c r="GC63" s="398"/>
      <c r="GD63">
        <v>258</v>
      </c>
      <c r="GO63" s="398"/>
      <c r="GP63">
        <v>258</v>
      </c>
    </row>
    <row r="64" spans="3:198" x14ac:dyDescent="0.25">
      <c r="E64" s="398"/>
      <c r="F64">
        <v>259</v>
      </c>
      <c r="W64" s="398"/>
      <c r="X64">
        <v>259</v>
      </c>
      <c r="AM64" s="398"/>
      <c r="AN64">
        <v>259</v>
      </c>
      <c r="BG64" s="398"/>
      <c r="BH64">
        <v>259</v>
      </c>
      <c r="BM64" s="398"/>
      <c r="BN64">
        <v>259</v>
      </c>
      <c r="BS64" s="398"/>
      <c r="BT64">
        <v>259</v>
      </c>
      <c r="BY64" s="398"/>
      <c r="BZ64">
        <v>259</v>
      </c>
      <c r="CO64" s="398"/>
      <c r="CP64">
        <v>259</v>
      </c>
      <c r="DC64" s="398"/>
      <c r="DD64">
        <v>259</v>
      </c>
      <c r="DQ64" s="398"/>
      <c r="DR64">
        <v>259</v>
      </c>
      <c r="EE64" s="398"/>
      <c r="EF64">
        <v>259</v>
      </c>
      <c r="ES64" s="398"/>
      <c r="ET64">
        <v>259</v>
      </c>
      <c r="FE64" s="398"/>
      <c r="FF64">
        <v>259</v>
      </c>
      <c r="FQ64" s="398"/>
      <c r="FR64">
        <v>259</v>
      </c>
      <c r="GC64" s="398"/>
      <c r="GD64">
        <v>259</v>
      </c>
      <c r="GO64" s="398"/>
      <c r="GP64">
        <v>259</v>
      </c>
    </row>
    <row r="65" spans="5:198" x14ac:dyDescent="0.25">
      <c r="E65" s="398"/>
      <c r="F65">
        <v>260</v>
      </c>
      <c r="W65" s="398"/>
      <c r="X65">
        <v>260</v>
      </c>
      <c r="AM65" s="398"/>
      <c r="AN65">
        <v>260</v>
      </c>
      <c r="BG65" s="398"/>
      <c r="BH65">
        <v>260</v>
      </c>
      <c r="BM65" s="398"/>
      <c r="BN65">
        <v>260</v>
      </c>
      <c r="BS65" s="398"/>
      <c r="BT65">
        <v>260</v>
      </c>
      <c r="BY65" s="398"/>
      <c r="BZ65">
        <v>260</v>
      </c>
      <c r="CO65" s="398"/>
      <c r="CP65">
        <v>260</v>
      </c>
      <c r="DC65" s="398"/>
      <c r="DD65">
        <v>260</v>
      </c>
      <c r="DQ65" s="398"/>
      <c r="DR65">
        <v>260</v>
      </c>
      <c r="EE65" s="398"/>
      <c r="EF65">
        <v>260</v>
      </c>
      <c r="ES65" s="398"/>
      <c r="ET65">
        <v>260</v>
      </c>
      <c r="FE65" s="398"/>
      <c r="FF65">
        <v>260</v>
      </c>
      <c r="FQ65" s="398"/>
      <c r="FR65">
        <v>260</v>
      </c>
      <c r="GC65" s="398"/>
      <c r="GD65">
        <v>260</v>
      </c>
      <c r="GO65" s="398"/>
      <c r="GP65">
        <v>260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245966"/>
  </sheetPr>
  <dimension ref="A1:J31"/>
  <sheetViews>
    <sheetView showGridLines="0" zoomScaleNormal="100" workbookViewId="0">
      <selection activeCell="C10" sqref="C10"/>
    </sheetView>
  </sheetViews>
  <sheetFormatPr defaultRowHeight="15" x14ac:dyDescent="0.25"/>
  <cols>
    <col min="2" max="2" width="38.7109375" customWidth="1"/>
    <col min="3" max="3" width="16.28515625" customWidth="1"/>
    <col min="5" max="5" width="33.140625" customWidth="1"/>
    <col min="6" max="6" width="22.42578125" customWidth="1"/>
    <col min="7" max="7" width="14.28515625" bestFit="1" customWidth="1"/>
  </cols>
  <sheetData>
    <row r="1" spans="1:10" s="387" customFormat="1" ht="24.95" customHeight="1" x14ac:dyDescent="0.35">
      <c r="A1" s="738" t="s">
        <v>342</v>
      </c>
      <c r="B1" s="738"/>
      <c r="C1" s="738"/>
      <c r="D1" s="738"/>
      <c r="E1" s="738"/>
      <c r="F1" s="738"/>
      <c r="G1" s="738"/>
      <c r="H1" s="164"/>
      <c r="I1" s="386"/>
      <c r="J1" s="386"/>
    </row>
    <row r="2" spans="1:10" x14ac:dyDescent="0.25">
      <c r="A2" s="62"/>
      <c r="B2" s="61"/>
      <c r="C2" s="61"/>
      <c r="D2" s="61"/>
      <c r="E2" s="61"/>
      <c r="F2" s="61"/>
      <c r="G2" s="54"/>
      <c r="H2" s="54"/>
      <c r="I2" s="59"/>
      <c r="J2" s="59"/>
    </row>
    <row r="3" spans="1:10" x14ac:dyDescent="0.25">
      <c r="A3" s="62"/>
      <c r="B3" s="235" t="s">
        <v>343</v>
      </c>
      <c r="C3" s="80"/>
      <c r="D3" s="54"/>
      <c r="E3" s="235" t="s">
        <v>346</v>
      </c>
      <c r="F3" s="234"/>
      <c r="G3" s="59"/>
      <c r="H3" s="54"/>
      <c r="I3" s="59"/>
      <c r="J3" s="59"/>
    </row>
    <row r="4" spans="1:10" s="3" customFormat="1" ht="15.75" thickBot="1" x14ac:dyDescent="0.3">
      <c r="A4" s="62"/>
      <c r="B4" s="63"/>
      <c r="C4" s="56"/>
      <c r="D4" s="77"/>
      <c r="E4" s="240"/>
      <c r="F4" s="77"/>
      <c r="G4" s="77"/>
      <c r="H4" s="77"/>
      <c r="I4" s="122"/>
      <c r="J4" s="122"/>
    </row>
    <row r="5" spans="1:10" s="25" customFormat="1" ht="24.95" customHeight="1" thickBot="1" x14ac:dyDescent="0.3">
      <c r="A5" s="236"/>
      <c r="B5" s="293" t="s">
        <v>177</v>
      </c>
      <c r="C5" s="294" t="s">
        <v>43</v>
      </c>
      <c r="D5" s="167"/>
      <c r="E5" s="295" t="s">
        <v>179</v>
      </c>
      <c r="F5" s="296" t="s">
        <v>43</v>
      </c>
      <c r="G5" s="96"/>
      <c r="H5" s="96"/>
      <c r="I5" s="241"/>
      <c r="J5" s="241"/>
    </row>
    <row r="6" spans="1:10" s="3" customFormat="1" x14ac:dyDescent="0.25">
      <c r="A6" s="62"/>
      <c r="B6" s="242" t="s">
        <v>320</v>
      </c>
      <c r="C6" s="237">
        <f>IF('Sources of Funds (G-H)'!D7=0,'Sources of Funds (G-H)'!D36,'Sources of Funds (G-H)'!D7)</f>
        <v>0</v>
      </c>
      <c r="D6" s="77"/>
      <c r="E6" s="243" t="str">
        <f>'Dev Budget (F)'!A3</f>
        <v>land and buildings</v>
      </c>
      <c r="F6" s="237">
        <f>'Dev Budget (F)'!D7</f>
        <v>0</v>
      </c>
      <c r="G6" s="77"/>
      <c r="H6" s="77"/>
      <c r="I6" s="122"/>
      <c r="J6" s="122"/>
    </row>
    <row r="7" spans="1:10" s="3" customFormat="1" x14ac:dyDescent="0.25">
      <c r="A7" s="62"/>
      <c r="B7" s="248" t="str">
        <f>'Sources of Funds (G-H)'!C37</f>
        <v>Other:</v>
      </c>
      <c r="C7" s="114">
        <f>'Sources of Funds (G-H)'!D37</f>
        <v>0</v>
      </c>
      <c r="D7" s="77"/>
      <c r="E7" s="244" t="str">
        <f>'Dev Budget (F)'!A9</f>
        <v xml:space="preserve">site work </v>
      </c>
      <c r="F7" s="114">
        <f>'Dev Budget (F)'!D12</f>
        <v>0</v>
      </c>
      <c r="G7" s="77"/>
      <c r="H7" s="77"/>
      <c r="I7" s="122"/>
      <c r="J7" s="122"/>
    </row>
    <row r="8" spans="1:10" s="3" customFormat="1" x14ac:dyDescent="0.25">
      <c r="A8" s="62"/>
      <c r="B8" s="248" t="str">
        <f>'Sources of Funds (G-H)'!C38</f>
        <v>Other:</v>
      </c>
      <c r="C8" s="114">
        <f>'Sources of Funds (G-H)'!D38</f>
        <v>0</v>
      </c>
      <c r="D8" s="77"/>
      <c r="E8" s="244" t="str">
        <f>'Dev Budget (F)'!A14</f>
        <v xml:space="preserve">rehab and new construction </v>
      </c>
      <c r="F8" s="114">
        <f>'Dev Budget (F)'!D29</f>
        <v>0</v>
      </c>
      <c r="G8" s="77"/>
      <c r="H8" s="77"/>
      <c r="I8" s="122"/>
      <c r="J8" s="122"/>
    </row>
    <row r="9" spans="1:10" s="3" customFormat="1" x14ac:dyDescent="0.25">
      <c r="A9" s="62"/>
      <c r="B9" s="248" t="str">
        <f>'Sources of Funds (G-H)'!C39</f>
        <v>Other:</v>
      </c>
      <c r="C9" s="114">
        <f>'Sources of Funds (G-H)'!D39</f>
        <v>0</v>
      </c>
      <c r="D9" s="77"/>
      <c r="E9" s="244" t="str">
        <f>'Dev Budget (F)'!A31</f>
        <v xml:space="preserve">professional fees </v>
      </c>
      <c r="F9" s="114">
        <f>'Dev Budget (F)'!D46</f>
        <v>0</v>
      </c>
      <c r="G9" s="77"/>
      <c r="H9" s="77"/>
      <c r="I9" s="122"/>
      <c r="J9" s="122"/>
    </row>
    <row r="10" spans="1:10" s="3" customFormat="1" x14ac:dyDescent="0.25">
      <c r="A10" s="62"/>
      <c r="B10" s="248" t="str">
        <f>'Sources of Funds (G-H)'!C40</f>
        <v>Other:</v>
      </c>
      <c r="C10" s="114">
        <f>'Sources of Funds (G-H)'!D40</f>
        <v>0</v>
      </c>
      <c r="D10" s="77"/>
      <c r="E10" s="244" t="str">
        <f>'Dev Budget (F)'!A48</f>
        <v xml:space="preserve">construction interim costs </v>
      </c>
      <c r="F10" s="114">
        <f>'Dev Budget (F)'!D67</f>
        <v>0</v>
      </c>
      <c r="G10" s="77"/>
      <c r="H10" s="77"/>
      <c r="I10" s="122"/>
      <c r="J10" s="122"/>
    </row>
    <row r="11" spans="1:10" s="3" customFormat="1" x14ac:dyDescent="0.25">
      <c r="A11" s="62"/>
      <c r="B11" s="248" t="str">
        <f>'Sources of Funds (G-H)'!C41</f>
        <v>Other:</v>
      </c>
      <c r="C11" s="114">
        <f>'Sources of Funds (G-H)'!D41</f>
        <v>0</v>
      </c>
      <c r="D11" s="77"/>
      <c r="E11" s="244" t="str">
        <f>'Dev Budget (F)'!A69</f>
        <v xml:space="preserve">permanent financing </v>
      </c>
      <c r="F11" s="114">
        <f>'Dev Budget (F)'!D85</f>
        <v>0</v>
      </c>
      <c r="G11" s="77"/>
      <c r="H11" s="77"/>
      <c r="I11" s="122"/>
      <c r="J11" s="122"/>
    </row>
    <row r="12" spans="1:10" s="3" customFormat="1" x14ac:dyDescent="0.25">
      <c r="A12" s="62"/>
      <c r="B12" s="247" t="str">
        <f>'Sources of Funds (G-H)'!C48</f>
        <v>Federal Tax Credit Equity</v>
      </c>
      <c r="C12" s="114">
        <f>'Sources of Funds (G-H)'!D48</f>
        <v>0</v>
      </c>
      <c r="D12" s="77"/>
      <c r="E12" s="244" t="str">
        <f>'Dev Budget (F)'!A87</f>
        <v xml:space="preserve">soft costs </v>
      </c>
      <c r="F12" s="114">
        <f>'Dev Budget (F)'!D105</f>
        <v>0</v>
      </c>
      <c r="G12" s="77"/>
      <c r="H12" s="77"/>
      <c r="I12" s="122"/>
      <c r="J12" s="122"/>
    </row>
    <row r="13" spans="1:10" s="3" customFormat="1" x14ac:dyDescent="0.25">
      <c r="A13" s="62"/>
      <c r="B13" s="247" t="str">
        <f>'Sources of Funds (G-H)'!C49</f>
        <v>State Tax Credit Equity</v>
      </c>
      <c r="C13" s="114">
        <f>'Sources of Funds (G-H)'!D49</f>
        <v>0</v>
      </c>
      <c r="D13" s="77"/>
      <c r="E13" s="244" t="str">
        <f>'Dev Budget (F)'!A107</f>
        <v xml:space="preserve">syndication costs </v>
      </c>
      <c r="F13" s="114">
        <f>'Dev Budget (F)'!D114</f>
        <v>0</v>
      </c>
      <c r="G13" s="77"/>
      <c r="H13" s="77"/>
      <c r="I13" s="122"/>
      <c r="J13" s="122"/>
    </row>
    <row r="14" spans="1:10" s="3" customFormat="1" x14ac:dyDescent="0.25">
      <c r="A14" s="62"/>
      <c r="B14" s="248" t="str">
        <f>'Sources of Funds (G-H)'!C50</f>
        <v>Deferred Developer Fee</v>
      </c>
      <c r="C14" s="114">
        <f>'Sources of Funds (G-H)'!D50</f>
        <v>0</v>
      </c>
      <c r="D14" s="77"/>
      <c r="E14" s="244" t="str">
        <f>'Dev Budget (F)'!A116</f>
        <v xml:space="preserve">developer fees </v>
      </c>
      <c r="F14" s="114">
        <f>'Dev Budget (F)'!D124</f>
        <v>0</v>
      </c>
      <c r="G14" s="77"/>
      <c r="H14" s="77"/>
      <c r="I14" s="122"/>
      <c r="J14" s="122"/>
    </row>
    <row r="15" spans="1:10" s="3" customFormat="1" x14ac:dyDescent="0.25">
      <c r="A15" s="62"/>
      <c r="B15" s="247" t="str">
        <f>'Sources of Funds (G-H)'!C51</f>
        <v>Other:</v>
      </c>
      <c r="C15" s="114">
        <f>'Sources of Funds (G-H)'!D51</f>
        <v>0</v>
      </c>
      <c r="D15" s="77"/>
      <c r="E15" s="244" t="str">
        <f>'Dev Budget (F)'!A126</f>
        <v xml:space="preserve">project reserves </v>
      </c>
      <c r="F15" s="114">
        <f>'Dev Budget (F)'!D133</f>
        <v>0</v>
      </c>
      <c r="G15" s="90"/>
      <c r="H15" s="90"/>
      <c r="I15" s="122"/>
      <c r="J15" s="122"/>
    </row>
    <row r="16" spans="1:10" s="3" customFormat="1" x14ac:dyDescent="0.25">
      <c r="A16" s="62"/>
      <c r="B16" s="247" t="str">
        <f>'Sources of Funds (G-H)'!C52</f>
        <v>Other:</v>
      </c>
      <c r="C16" s="114">
        <f>'Sources of Funds (G-H)'!D52</f>
        <v>0</v>
      </c>
      <c r="D16" s="77"/>
      <c r="E16" s="244" t="s">
        <v>344</v>
      </c>
      <c r="F16" s="114">
        <f>IF('Sources of Funds (G-H)'!D7=0,0,'Sources of Funds (G-H)'!D7-'Sources of Funds (G-H)'!D36)</f>
        <v>0</v>
      </c>
      <c r="G16" s="90"/>
      <c r="H16" s="90"/>
      <c r="I16" s="122"/>
      <c r="J16" s="122"/>
    </row>
    <row r="17" spans="1:10" s="3" customFormat="1" x14ac:dyDescent="0.25">
      <c r="A17" s="62"/>
      <c r="B17" s="247" t="str">
        <f>'Sources of Funds (G-H)'!C53</f>
        <v>Other:</v>
      </c>
      <c r="C17" s="114">
        <f>'Sources of Funds (G-H)'!D53</f>
        <v>0</v>
      </c>
      <c r="D17" s="57"/>
      <c r="E17" s="248"/>
      <c r="F17" s="114"/>
      <c r="G17" s="245"/>
      <c r="H17" s="245"/>
      <c r="I17" s="246"/>
      <c r="J17" s="122"/>
    </row>
    <row r="18" spans="1:10" s="3" customFormat="1" ht="14.45" customHeight="1" x14ac:dyDescent="0.25">
      <c r="A18" s="62"/>
      <c r="B18" s="297" t="s">
        <v>178</v>
      </c>
      <c r="C18" s="239">
        <f>SUM(C6:C17)</f>
        <v>0</v>
      </c>
      <c r="D18" s="57"/>
      <c r="E18" s="238" t="s">
        <v>183</v>
      </c>
      <c r="F18" s="239">
        <f>SUM(F6:F17)</f>
        <v>0</v>
      </c>
      <c r="G18" s="741" t="str">
        <f>IF(C18&lt;&gt;F18,("Sources and Uses totals must balance, please make corrections on either the Sources or the Development Costs Tabs"),(IF(C18=F18,("No corrections needed"))))</f>
        <v>No corrections needed</v>
      </c>
      <c r="H18" s="741"/>
      <c r="I18" s="741"/>
      <c r="J18" s="741"/>
    </row>
    <row r="19" spans="1:10" s="3" customFormat="1" x14ac:dyDescent="0.25">
      <c r="A19" s="62"/>
      <c r="B19" s="36"/>
      <c r="C19" s="36"/>
      <c r="D19" s="57"/>
      <c r="E19" s="57"/>
      <c r="F19" s="156"/>
      <c r="G19" s="741"/>
      <c r="H19" s="741"/>
      <c r="I19" s="741"/>
      <c r="J19" s="741"/>
    </row>
    <row r="20" spans="1:10" s="3" customFormat="1" x14ac:dyDescent="0.25">
      <c r="A20" s="156"/>
      <c r="B20"/>
      <c r="C20"/>
      <c r="D20" s="156"/>
      <c r="E20" s="132" t="s">
        <v>345</v>
      </c>
      <c r="F20" s="249">
        <f>C18-F18</f>
        <v>0</v>
      </c>
      <c r="G20" s="741"/>
      <c r="H20" s="741"/>
      <c r="I20" s="741"/>
      <c r="J20" s="741"/>
    </row>
    <row r="21" spans="1:10" s="3" customFormat="1" x14ac:dyDescent="0.25">
      <c r="A21" s="50"/>
      <c r="B21"/>
      <c r="C21"/>
      <c r="D21" s="50"/>
      <c r="E21" s="50"/>
      <c r="F21" s="50"/>
    </row>
    <row r="22" spans="1:10" s="3" customFormat="1" x14ac:dyDescent="0.25">
      <c r="A22" s="50"/>
      <c r="B22"/>
      <c r="C22"/>
      <c r="D22" s="50"/>
      <c r="E22" s="50"/>
      <c r="F22" s="50"/>
    </row>
    <row r="23" spans="1:10" s="3" customFormat="1" x14ac:dyDescent="0.25">
      <c r="A23" s="50"/>
      <c r="B23"/>
      <c r="C23"/>
      <c r="D23" s="50"/>
      <c r="E23" s="50"/>
      <c r="F23" s="50"/>
    </row>
    <row r="24" spans="1:10" s="3" customFormat="1" x14ac:dyDescent="0.25">
      <c r="A24" s="50"/>
      <c r="B24"/>
      <c r="C24"/>
      <c r="D24" s="50"/>
      <c r="E24" s="50"/>
      <c r="F24" s="50"/>
    </row>
    <row r="25" spans="1:10" s="3" customFormat="1" x14ac:dyDescent="0.25">
      <c r="A25" s="50"/>
      <c r="B25"/>
      <c r="C25"/>
      <c r="D25" s="50"/>
      <c r="E25" s="50"/>
      <c r="F25" s="50"/>
    </row>
    <row r="26" spans="1:10" s="3" customFormat="1" x14ac:dyDescent="0.25">
      <c r="A26" s="50"/>
      <c r="B26"/>
      <c r="C26"/>
      <c r="D26" s="50"/>
      <c r="E26" s="50"/>
      <c r="F26" s="50"/>
    </row>
    <row r="27" spans="1:10" s="3" customFormat="1" x14ac:dyDescent="0.25">
      <c r="A27" s="50"/>
      <c r="B27"/>
      <c r="C27"/>
      <c r="D27" s="50"/>
      <c r="E27" s="50"/>
      <c r="F27" s="50"/>
    </row>
    <row r="28" spans="1:10" s="3" customFormat="1" x14ac:dyDescent="0.25">
      <c r="A28" s="50"/>
      <c r="B28"/>
      <c r="C28"/>
      <c r="D28" s="50"/>
      <c r="E28" s="50"/>
      <c r="F28" s="50"/>
    </row>
    <row r="29" spans="1:10" s="3" customFormat="1" x14ac:dyDescent="0.25">
      <c r="A29" s="50"/>
      <c r="B29"/>
      <c r="C29"/>
      <c r="D29" s="50"/>
      <c r="E29" s="50"/>
      <c r="F29" s="50"/>
    </row>
    <row r="30" spans="1:10" s="3" customFormat="1" x14ac:dyDescent="0.25">
      <c r="A30" s="50"/>
      <c r="B30"/>
      <c r="C30"/>
      <c r="D30" s="50"/>
      <c r="E30" s="50"/>
      <c r="F30" s="50"/>
    </row>
    <row r="31" spans="1:10" x14ac:dyDescent="0.25">
      <c r="A31" s="36"/>
      <c r="D31" s="36"/>
      <c r="E31" s="36"/>
      <c r="F31" s="36"/>
    </row>
  </sheetData>
  <mergeCells count="2">
    <mergeCell ref="A1:G1"/>
    <mergeCell ref="G18:J20"/>
  </mergeCells>
  <conditionalFormatting sqref="F18">
    <cfRule type="cellIs" dxfId="1" priority="2" operator="notEqual">
      <formula>#REF!</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245966"/>
    <pageSetUpPr fitToPage="1"/>
  </sheetPr>
  <dimension ref="A1:R128"/>
  <sheetViews>
    <sheetView showGridLines="0" showRowColHeaders="0" zoomScaleNormal="100" workbookViewId="0">
      <selection activeCell="AG18" sqref="AG18"/>
    </sheetView>
  </sheetViews>
  <sheetFormatPr defaultColWidth="9.140625" defaultRowHeight="15" x14ac:dyDescent="0.25"/>
  <cols>
    <col min="1" max="1" width="4.85546875" style="54" customWidth="1"/>
    <col min="2" max="2" width="4.7109375" style="148" customWidth="1"/>
    <col min="3" max="3" width="35.7109375" style="59" bestFit="1" customWidth="1"/>
    <col min="4" max="4" width="24.28515625" style="59" customWidth="1"/>
    <col min="5" max="5" width="18.85546875" style="59" customWidth="1"/>
    <col min="6" max="6" width="9.140625" style="59"/>
    <col min="7" max="7" width="13.42578125" style="59" customWidth="1"/>
    <col min="8" max="8" width="2.28515625" style="59" customWidth="1"/>
    <col min="9" max="9" width="12" style="59" customWidth="1"/>
    <col min="10" max="10" width="2.28515625" style="59" customWidth="1"/>
    <col min="11" max="11" width="10.28515625" style="59" customWidth="1"/>
    <col min="12" max="12" width="2.42578125" style="59" customWidth="1"/>
    <col min="13" max="14" width="11" style="59" customWidth="1"/>
    <col min="15" max="16384" width="9.140625" style="59"/>
  </cols>
  <sheetData>
    <row r="1" spans="1:14" s="164" customFormat="1" ht="24.95" customHeight="1" x14ac:dyDescent="0.25">
      <c r="A1" s="738" t="s">
        <v>297</v>
      </c>
      <c r="B1" s="738"/>
      <c r="C1" s="738"/>
      <c r="D1" s="738"/>
      <c r="E1" s="738"/>
      <c r="F1" s="738"/>
      <c r="G1" s="738"/>
      <c r="H1" s="738"/>
      <c r="I1" s="738"/>
      <c r="J1" s="738"/>
      <c r="K1" s="738"/>
      <c r="L1" s="738"/>
      <c r="M1" s="738"/>
      <c r="N1" s="163"/>
    </row>
    <row r="2" spans="1:14" s="155" customFormat="1" ht="12.75" x14ac:dyDescent="0.2">
      <c r="A2" s="111"/>
      <c r="B2" s="55"/>
      <c r="C2" s="56"/>
      <c r="D2" s="57"/>
      <c r="E2" s="57"/>
      <c r="F2" s="58"/>
      <c r="G2" s="58"/>
      <c r="H2" s="58"/>
      <c r="I2" s="57"/>
      <c r="J2" s="57"/>
      <c r="L2" s="111"/>
      <c r="M2" s="111"/>
    </row>
    <row r="3" spans="1:14" s="155" customFormat="1" ht="12.75" x14ac:dyDescent="0.2">
      <c r="A3" s="111"/>
      <c r="B3" s="55" t="s">
        <v>236</v>
      </c>
      <c r="C3" s="57" t="s">
        <v>40</v>
      </c>
      <c r="D3" s="717"/>
      <c r="E3" s="57"/>
      <c r="F3" s="58"/>
      <c r="G3" s="58"/>
      <c r="H3" s="58"/>
      <c r="I3" s="57"/>
      <c r="J3" s="57"/>
      <c r="K3" s="111"/>
      <c r="L3" s="111"/>
      <c r="M3" s="111"/>
    </row>
    <row r="4" spans="1:14" s="155" customFormat="1" ht="12.75" x14ac:dyDescent="0.2">
      <c r="A4" s="111"/>
      <c r="B4" s="55"/>
      <c r="C4" s="60" t="s">
        <v>41</v>
      </c>
      <c r="D4" s="57"/>
      <c r="E4" s="57">
        <f>SUMIF(K37,"Yes",D37)</f>
        <v>0</v>
      </c>
      <c r="F4" s="58"/>
      <c r="G4" s="58"/>
      <c r="H4" s="58"/>
      <c r="I4" s="57"/>
      <c r="J4" s="57"/>
      <c r="K4" s="111"/>
      <c r="L4" s="111"/>
      <c r="M4" s="111"/>
    </row>
    <row r="5" spans="1:14" s="155" customFormat="1" ht="12.75" x14ac:dyDescent="0.2">
      <c r="A5" s="111"/>
      <c r="B5" s="55"/>
      <c r="C5" s="57"/>
      <c r="D5" s="57"/>
      <c r="E5" s="57"/>
      <c r="F5" s="58"/>
      <c r="G5" s="58"/>
      <c r="H5" s="58"/>
      <c r="I5" s="57"/>
      <c r="J5" s="57"/>
      <c r="K5" s="111"/>
      <c r="L5" s="111"/>
      <c r="M5" s="111"/>
    </row>
    <row r="6" spans="1:14" s="168" customFormat="1" ht="30" customHeight="1" x14ac:dyDescent="0.25">
      <c r="A6" s="222"/>
      <c r="B6" s="219"/>
      <c r="C6" s="211" t="s">
        <v>42</v>
      </c>
      <c r="D6" s="212" t="s">
        <v>43</v>
      </c>
      <c r="E6" s="226" t="s">
        <v>44</v>
      </c>
      <c r="F6" s="291" t="s">
        <v>301</v>
      </c>
      <c r="G6" s="213" t="s">
        <v>302</v>
      </c>
      <c r="H6" s="214"/>
      <c r="I6" s="215" t="s">
        <v>47</v>
      </c>
      <c r="J6" s="216"/>
      <c r="K6" s="223" t="s">
        <v>451</v>
      </c>
      <c r="L6" s="420"/>
      <c r="M6" s="420"/>
    </row>
    <row r="7" spans="1:14" s="156" customFormat="1" ht="12.75" x14ac:dyDescent="0.2">
      <c r="A7" s="57"/>
      <c r="B7" s="55"/>
      <c r="C7" s="595"/>
      <c r="D7" s="719">
        <v>0</v>
      </c>
      <c r="E7" s="708">
        <v>0</v>
      </c>
      <c r="F7" s="710">
        <v>0</v>
      </c>
      <c r="G7" s="649" t="s">
        <v>308</v>
      </c>
      <c r="H7" s="224" t="s">
        <v>341</v>
      </c>
      <c r="I7" s="645" t="s">
        <v>307</v>
      </c>
      <c r="J7" s="224" t="s">
        <v>341</v>
      </c>
      <c r="K7" s="413" t="e">
        <f>D7/D14</f>
        <v>#DIV/0!</v>
      </c>
      <c r="L7" s="421"/>
      <c r="M7" s="421"/>
    </row>
    <row r="8" spans="1:14" s="156" customFormat="1" ht="12.75" x14ac:dyDescent="0.2">
      <c r="A8" s="57"/>
      <c r="B8" s="55"/>
      <c r="C8" s="554"/>
      <c r="D8" s="719">
        <v>0</v>
      </c>
      <c r="E8" s="708">
        <v>0</v>
      </c>
      <c r="F8" s="648">
        <v>0</v>
      </c>
      <c r="G8" s="649" t="s">
        <v>308</v>
      </c>
      <c r="H8" s="224" t="s">
        <v>341</v>
      </c>
      <c r="I8" s="645" t="s">
        <v>307</v>
      </c>
      <c r="J8" s="224" t="s">
        <v>341</v>
      </c>
      <c r="K8" s="414" t="e">
        <f>D8/D14</f>
        <v>#DIV/0!</v>
      </c>
      <c r="L8" s="421"/>
      <c r="M8" s="421"/>
    </row>
    <row r="9" spans="1:14" s="156" customFormat="1" ht="12.75" x14ac:dyDescent="0.2">
      <c r="A9" s="57"/>
      <c r="B9" s="55"/>
      <c r="C9" s="554"/>
      <c r="D9" s="646">
        <v>0</v>
      </c>
      <c r="E9" s="647">
        <v>0</v>
      </c>
      <c r="F9" s="648">
        <v>0</v>
      </c>
      <c r="G9" s="649" t="s">
        <v>308</v>
      </c>
      <c r="H9" s="224" t="s">
        <v>341</v>
      </c>
      <c r="I9" s="645" t="s">
        <v>307</v>
      </c>
      <c r="J9" s="224" t="s">
        <v>341</v>
      </c>
      <c r="K9" s="414" t="e">
        <f>D9/D14</f>
        <v>#DIV/0!</v>
      </c>
      <c r="L9" s="421"/>
      <c r="M9" s="421"/>
    </row>
    <row r="10" spans="1:14" s="156" customFormat="1" ht="12.75" x14ac:dyDescent="0.2">
      <c r="A10" s="57"/>
      <c r="B10" s="55"/>
      <c r="C10" s="554"/>
      <c r="D10" s="646">
        <v>0</v>
      </c>
      <c r="E10" s="647">
        <v>0</v>
      </c>
      <c r="F10" s="648">
        <v>0</v>
      </c>
      <c r="G10" s="649" t="s">
        <v>308</v>
      </c>
      <c r="H10" s="224" t="s">
        <v>341</v>
      </c>
      <c r="I10" s="645" t="s">
        <v>307</v>
      </c>
      <c r="J10" s="224" t="s">
        <v>341</v>
      </c>
      <c r="K10" s="414" t="e">
        <f>D10/D14</f>
        <v>#DIV/0!</v>
      </c>
      <c r="L10" s="421"/>
      <c r="M10" s="421"/>
    </row>
    <row r="11" spans="1:14" s="156" customFormat="1" ht="12.75" x14ac:dyDescent="0.2">
      <c r="A11" s="57"/>
      <c r="B11" s="55"/>
      <c r="C11" s="554"/>
      <c r="D11" s="646">
        <v>0</v>
      </c>
      <c r="E11" s="647">
        <v>0</v>
      </c>
      <c r="F11" s="648">
        <v>0</v>
      </c>
      <c r="G11" s="649" t="s">
        <v>308</v>
      </c>
      <c r="H11" s="224" t="s">
        <v>341</v>
      </c>
      <c r="I11" s="645" t="s">
        <v>307</v>
      </c>
      <c r="J11" s="224" t="s">
        <v>341</v>
      </c>
      <c r="K11" s="414" t="e">
        <f>D11/D14</f>
        <v>#DIV/0!</v>
      </c>
      <c r="L11" s="421"/>
      <c r="M11" s="421"/>
    </row>
    <row r="12" spans="1:14" s="156" customFormat="1" ht="12.75" x14ac:dyDescent="0.2">
      <c r="A12" s="57"/>
      <c r="B12" s="55"/>
      <c r="C12" s="554"/>
      <c r="D12" s="646">
        <v>0</v>
      </c>
      <c r="E12" s="647">
        <v>0</v>
      </c>
      <c r="F12" s="648">
        <v>0</v>
      </c>
      <c r="G12" s="649" t="s">
        <v>308</v>
      </c>
      <c r="H12" s="224" t="s">
        <v>341</v>
      </c>
      <c r="I12" s="645" t="s">
        <v>307</v>
      </c>
      <c r="J12" s="224" t="s">
        <v>341</v>
      </c>
      <c r="K12" s="414" t="e">
        <f>D12/D14</f>
        <v>#DIV/0!</v>
      </c>
      <c r="L12" s="421"/>
      <c r="M12" s="421"/>
    </row>
    <row r="13" spans="1:14" s="155" customFormat="1" ht="12.75" x14ac:dyDescent="0.2">
      <c r="A13" s="111"/>
      <c r="B13" s="55"/>
      <c r="C13" s="58"/>
      <c r="D13" s="57"/>
      <c r="E13" s="57"/>
      <c r="F13" s="58"/>
      <c r="G13" s="57"/>
      <c r="H13" s="57"/>
      <c r="I13" s="57"/>
      <c r="J13" s="57"/>
      <c r="K13" s="111"/>
      <c r="L13" s="111"/>
      <c r="M13" s="111"/>
    </row>
    <row r="14" spans="1:14" s="155" customFormat="1" ht="12.75" x14ac:dyDescent="0.2">
      <c r="A14" s="111"/>
      <c r="B14" s="55"/>
      <c r="C14" s="290" t="s">
        <v>48</v>
      </c>
      <c r="D14" s="239">
        <f>SUM(D7:D13)</f>
        <v>0</v>
      </c>
      <c r="E14" s="57"/>
      <c r="F14" s="58"/>
      <c r="G14" s="57"/>
      <c r="H14" s="57"/>
      <c r="I14" s="57"/>
      <c r="J14" s="57"/>
      <c r="K14" s="111"/>
      <c r="L14" s="111"/>
      <c r="M14" s="111"/>
    </row>
    <row r="15" spans="1:14" s="155" customFormat="1" ht="12.75" x14ac:dyDescent="0.2">
      <c r="A15" s="111"/>
      <c r="B15" s="55"/>
      <c r="C15" s="58"/>
      <c r="D15" s="57"/>
      <c r="E15" s="57"/>
      <c r="F15" s="58"/>
      <c r="G15" s="58"/>
      <c r="H15" s="58"/>
      <c r="I15" s="57"/>
      <c r="J15" s="57"/>
      <c r="K15" s="111"/>
      <c r="L15" s="111"/>
      <c r="M15" s="111"/>
    </row>
    <row r="16" spans="1:14" s="155" customFormat="1" ht="12.75" x14ac:dyDescent="0.2">
      <c r="A16" s="111"/>
      <c r="B16" s="55" t="s">
        <v>237</v>
      </c>
      <c r="C16" s="57" t="s">
        <v>49</v>
      </c>
      <c r="D16" s="57"/>
      <c r="E16" s="57"/>
      <c r="F16" s="58"/>
      <c r="G16" s="58"/>
      <c r="H16" s="58"/>
      <c r="I16" s="57"/>
      <c r="J16" s="57"/>
      <c r="K16" s="111"/>
      <c r="L16" s="111"/>
      <c r="M16" s="111"/>
    </row>
    <row r="17" spans="1:15" s="155" customFormat="1" ht="12.75" x14ac:dyDescent="0.2">
      <c r="A17" s="111"/>
      <c r="B17" s="55"/>
      <c r="C17" s="80"/>
      <c r="D17" s="57"/>
      <c r="E17" s="57"/>
      <c r="F17" s="58"/>
      <c r="G17" s="58"/>
      <c r="H17" s="58"/>
      <c r="I17" s="57"/>
      <c r="J17" s="57"/>
      <c r="K17" s="111"/>
      <c r="L17" s="111"/>
      <c r="M17" s="111"/>
    </row>
    <row r="18" spans="1:15" s="168" customFormat="1" ht="30" customHeight="1" x14ac:dyDescent="0.25">
      <c r="A18" s="222"/>
      <c r="B18" s="219"/>
      <c r="C18" s="225" t="s">
        <v>50</v>
      </c>
      <c r="D18" s="226" t="s">
        <v>43</v>
      </c>
      <c r="E18" s="226" t="s">
        <v>45</v>
      </c>
      <c r="F18" s="752" t="s">
        <v>51</v>
      </c>
      <c r="G18" s="753"/>
      <c r="H18" s="753"/>
      <c r="I18" s="753"/>
      <c r="J18" s="754"/>
      <c r="K18" s="223" t="s">
        <v>452</v>
      </c>
      <c r="L18" s="420"/>
      <c r="M18" s="420"/>
    </row>
    <row r="19" spans="1:15" s="155" customFormat="1" ht="12.75" x14ac:dyDescent="0.2">
      <c r="A19" s="111"/>
      <c r="B19" s="55"/>
      <c r="C19" s="138" t="s">
        <v>174</v>
      </c>
      <c r="D19" s="651">
        <v>0</v>
      </c>
      <c r="E19" s="139"/>
      <c r="F19" s="140"/>
      <c r="G19" s="140"/>
      <c r="H19" s="140"/>
      <c r="I19" s="139"/>
      <c r="J19" s="139"/>
      <c r="K19" s="139"/>
      <c r="L19" s="707"/>
      <c r="M19" s="422"/>
    </row>
    <row r="20" spans="1:15" s="155" customFormat="1" ht="12.75" hidden="1" x14ac:dyDescent="0.2">
      <c r="A20" s="111"/>
      <c r="B20" s="55"/>
      <c r="C20" s="141" t="s">
        <v>175</v>
      </c>
      <c r="D20" s="652">
        <v>0</v>
      </c>
      <c r="E20" s="139"/>
      <c r="F20" s="140"/>
      <c r="G20" s="140"/>
      <c r="H20" s="140"/>
      <c r="I20" s="139"/>
      <c r="J20" s="139"/>
      <c r="K20" s="139"/>
      <c r="L20" s="707"/>
      <c r="M20" s="422"/>
    </row>
    <row r="21" spans="1:15" s="155" customFormat="1" ht="12.75" x14ac:dyDescent="0.2">
      <c r="A21" s="111"/>
      <c r="B21" s="55"/>
      <c r="C21" s="247" t="s">
        <v>150</v>
      </c>
      <c r="D21" s="646">
        <v>0</v>
      </c>
      <c r="E21" s="648">
        <v>0</v>
      </c>
      <c r="F21" s="653"/>
      <c r="G21" s="217"/>
      <c r="H21" s="217"/>
      <c r="I21" s="173"/>
      <c r="J21" s="173"/>
      <c r="K21" s="415" t="e">
        <f>D21/D26</f>
        <v>#DIV/0!</v>
      </c>
      <c r="L21" s="423"/>
      <c r="M21" s="423"/>
    </row>
    <row r="22" spans="1:15" s="155" customFormat="1" ht="12.75" x14ac:dyDescent="0.2">
      <c r="A22" s="111"/>
      <c r="B22" s="55"/>
      <c r="C22" s="650" t="s">
        <v>309</v>
      </c>
      <c r="D22" s="646">
        <v>0</v>
      </c>
      <c r="E22" s="563">
        <v>0</v>
      </c>
      <c r="F22" s="654"/>
      <c r="G22" s="145"/>
      <c r="H22" s="145"/>
      <c r="I22" s="146"/>
      <c r="J22" s="147"/>
      <c r="K22" s="415" t="e">
        <f>D22/D26</f>
        <v>#DIV/0!</v>
      </c>
      <c r="L22" s="423"/>
      <c r="M22" s="423"/>
    </row>
    <row r="23" spans="1:15" s="155" customFormat="1" ht="12.75" x14ac:dyDescent="0.2">
      <c r="A23" s="111"/>
      <c r="B23" s="55"/>
      <c r="C23" s="650" t="s">
        <v>309</v>
      </c>
      <c r="D23" s="646">
        <v>0</v>
      </c>
      <c r="E23" s="563">
        <v>0</v>
      </c>
      <c r="F23" s="654"/>
      <c r="G23" s="145"/>
      <c r="H23" s="145"/>
      <c r="I23" s="146"/>
      <c r="J23" s="173"/>
      <c r="K23" s="415" t="e">
        <f>D23/D26</f>
        <v>#DIV/0!</v>
      </c>
      <c r="L23" s="423"/>
      <c r="M23" s="423"/>
    </row>
    <row r="24" spans="1:15" s="155" customFormat="1" ht="12.75" x14ac:dyDescent="0.2">
      <c r="A24" s="111"/>
      <c r="B24" s="55"/>
      <c r="C24" s="650" t="s">
        <v>309</v>
      </c>
      <c r="D24" s="646">
        <v>0</v>
      </c>
      <c r="E24" s="563">
        <v>0</v>
      </c>
      <c r="F24" s="654"/>
      <c r="G24" s="145"/>
      <c r="H24" s="145"/>
      <c r="I24" s="146"/>
      <c r="J24" s="173"/>
      <c r="K24" s="415" t="e">
        <f>D24/D26</f>
        <v>#DIV/0!</v>
      </c>
      <c r="L24" s="423"/>
      <c r="M24" s="423"/>
    </row>
    <row r="25" spans="1:15" s="155" customFormat="1" ht="12.75" x14ac:dyDescent="0.2">
      <c r="A25" s="111"/>
      <c r="B25" s="55"/>
      <c r="C25" s="58"/>
      <c r="D25" s="142"/>
      <c r="E25" s="57"/>
      <c r="F25" s="58"/>
      <c r="G25" s="58"/>
      <c r="H25" s="58"/>
      <c r="I25" s="57"/>
      <c r="J25" s="57"/>
      <c r="K25" s="57"/>
      <c r="L25" s="57"/>
      <c r="M25" s="111"/>
      <c r="N25" s="111"/>
      <c r="O25" s="426"/>
    </row>
    <row r="26" spans="1:15" s="155" customFormat="1" ht="12.75" x14ac:dyDescent="0.2">
      <c r="A26" s="111"/>
      <c r="B26" s="55"/>
      <c r="C26" s="290" t="s">
        <v>52</v>
      </c>
      <c r="D26" s="239">
        <f>SUM(D19:D24)</f>
        <v>0</v>
      </c>
      <c r="E26" s="57"/>
      <c r="F26" s="58"/>
      <c r="G26" s="58"/>
      <c r="H26" s="58"/>
      <c r="I26" s="57"/>
      <c r="J26" s="57"/>
      <c r="K26" s="57"/>
      <c r="L26" s="57"/>
      <c r="M26" s="111"/>
      <c r="N26" s="111"/>
      <c r="O26" s="426"/>
    </row>
    <row r="27" spans="1:15" s="155" customFormat="1" ht="12.75" x14ac:dyDescent="0.2">
      <c r="A27" s="111"/>
      <c r="B27" s="55"/>
      <c r="C27" s="58"/>
      <c r="D27" s="57"/>
      <c r="E27" s="57"/>
      <c r="F27" s="58"/>
      <c r="G27" s="58"/>
      <c r="H27" s="58"/>
      <c r="I27" s="57"/>
      <c r="J27" s="57"/>
      <c r="K27" s="57"/>
      <c r="L27" s="57"/>
      <c r="M27" s="111"/>
      <c r="N27" s="111"/>
      <c r="O27" s="426"/>
    </row>
    <row r="28" spans="1:15" s="111" customFormat="1" ht="12.75" x14ac:dyDescent="0.2">
      <c r="B28" s="55"/>
      <c r="C28" s="290" t="s">
        <v>53</v>
      </c>
      <c r="D28" s="239">
        <f>SUM(D14,D26)</f>
        <v>0</v>
      </c>
      <c r="E28" s="57"/>
      <c r="F28" s="58"/>
      <c r="G28" s="58"/>
      <c r="H28" s="58"/>
      <c r="I28" s="57"/>
      <c r="J28" s="57"/>
      <c r="K28" s="57"/>
      <c r="L28" s="57"/>
      <c r="O28" s="426"/>
    </row>
    <row r="29" spans="1:15" s="155" customFormat="1" ht="12.75" x14ac:dyDescent="0.2">
      <c r="A29" s="111"/>
      <c r="B29" s="55"/>
      <c r="C29" s="57"/>
      <c r="D29" s="57"/>
      <c r="E29" s="57"/>
      <c r="F29" s="58"/>
      <c r="G29" s="58"/>
      <c r="H29" s="58"/>
      <c r="I29" s="57"/>
      <c r="J29" s="57"/>
      <c r="K29" s="57"/>
      <c r="L29" s="57"/>
      <c r="M29" s="111"/>
      <c r="N29" s="111"/>
      <c r="O29" s="426"/>
    </row>
    <row r="30" spans="1:15" s="220" customFormat="1" ht="24.95" customHeight="1" x14ac:dyDescent="0.25">
      <c r="A30" s="220" t="s">
        <v>298</v>
      </c>
    </row>
    <row r="31" spans="1:15" s="111" customFormat="1" ht="12.75" x14ac:dyDescent="0.2">
      <c r="B31" s="55"/>
      <c r="C31" s="61"/>
      <c r="D31" s="61"/>
      <c r="E31" s="61"/>
      <c r="F31" s="61"/>
      <c r="G31" s="61"/>
      <c r="H31" s="61"/>
      <c r="I31" s="61"/>
      <c r="J31" s="61"/>
      <c r="K31" s="61"/>
      <c r="L31" s="61"/>
    </row>
    <row r="32" spans="1:15" s="155" customFormat="1" ht="12.75" x14ac:dyDescent="0.2">
      <c r="A32" s="111"/>
      <c r="B32" s="55" t="s">
        <v>236</v>
      </c>
      <c r="C32" s="57" t="s">
        <v>40</v>
      </c>
      <c r="D32" s="60"/>
      <c r="E32" s="57"/>
      <c r="F32" s="58"/>
      <c r="G32" s="58"/>
      <c r="H32" s="58"/>
      <c r="I32" s="57"/>
      <c r="J32" s="57"/>
      <c r="K32" s="57"/>
      <c r="L32" s="57"/>
      <c r="M32" s="111"/>
      <c r="N32" s="111"/>
      <c r="O32" s="426"/>
    </row>
    <row r="33" spans="1:18" s="155" customFormat="1" ht="12.75" x14ac:dyDescent="0.2">
      <c r="A33" s="111"/>
      <c r="B33" s="55"/>
      <c r="C33" s="60" t="s">
        <v>41</v>
      </c>
      <c r="D33" s="57"/>
      <c r="E33" s="57"/>
      <c r="F33" s="58"/>
      <c r="G33" s="58"/>
      <c r="H33" s="58"/>
      <c r="I33" s="57"/>
      <c r="J33" s="57"/>
      <c r="K33" s="57"/>
      <c r="L33" s="57"/>
      <c r="M33" s="111"/>
      <c r="N33" s="111"/>
      <c r="O33" s="426"/>
    </row>
    <row r="34" spans="1:18" s="155" customFormat="1" ht="12.75" x14ac:dyDescent="0.2">
      <c r="A34" s="111"/>
      <c r="B34" s="55"/>
      <c r="C34" s="57"/>
      <c r="D34" s="57"/>
      <c r="E34" s="57"/>
      <c r="F34" s="58"/>
      <c r="G34" s="58"/>
      <c r="H34" s="58"/>
      <c r="I34" s="57"/>
      <c r="J34" s="57"/>
      <c r="K34" s="57"/>
      <c r="L34" s="57"/>
      <c r="M34" s="111"/>
      <c r="N34" s="111"/>
      <c r="O34" s="426"/>
    </row>
    <row r="35" spans="1:18" s="155" customFormat="1" ht="34.5" customHeight="1" x14ac:dyDescent="0.2">
      <c r="A35" s="111"/>
      <c r="B35" s="55"/>
      <c r="C35" s="211" t="s">
        <v>42</v>
      </c>
      <c r="D35" s="212" t="s">
        <v>43</v>
      </c>
      <c r="E35" s="226" t="s">
        <v>44</v>
      </c>
      <c r="F35" s="291" t="s">
        <v>310</v>
      </c>
      <c r="G35" s="227" t="s">
        <v>46</v>
      </c>
      <c r="H35" s="228"/>
      <c r="I35" s="215" t="s">
        <v>47</v>
      </c>
      <c r="J35" s="216"/>
      <c r="K35" s="755" t="s">
        <v>796</v>
      </c>
      <c r="L35" s="756"/>
      <c r="M35" s="223" t="s">
        <v>451</v>
      </c>
      <c r="N35" s="420"/>
      <c r="O35" s="426"/>
    </row>
    <row r="36" spans="1:18" s="155" customFormat="1" ht="12.75" x14ac:dyDescent="0.2">
      <c r="A36" s="111"/>
      <c r="B36" s="55"/>
      <c r="C36" s="595" t="s">
        <v>823</v>
      </c>
      <c r="D36" s="718">
        <v>0</v>
      </c>
      <c r="E36" s="708">
        <v>0</v>
      </c>
      <c r="F36" s="655" t="s">
        <v>467</v>
      </c>
      <c r="G36" s="656">
        <v>0</v>
      </c>
      <c r="H36" s="596"/>
      <c r="I36" s="757" t="s">
        <v>468</v>
      </c>
      <c r="J36" s="758"/>
      <c r="K36" s="656"/>
      <c r="L36" s="229" t="s">
        <v>341</v>
      </c>
      <c r="M36" s="416" t="e">
        <f>D36/D43</f>
        <v>#DIV/0!</v>
      </c>
      <c r="N36" s="420"/>
      <c r="O36" s="426"/>
    </row>
    <row r="37" spans="1:18" s="155" customFormat="1" ht="12.75" x14ac:dyDescent="0.2">
      <c r="A37" s="111"/>
      <c r="B37" s="55"/>
      <c r="C37" s="554" t="s">
        <v>195</v>
      </c>
      <c r="D37" s="646">
        <v>0</v>
      </c>
      <c r="E37" s="647">
        <v>0</v>
      </c>
      <c r="F37" s="655" t="s">
        <v>467</v>
      </c>
      <c r="G37" s="656">
        <v>0</v>
      </c>
      <c r="H37" s="596"/>
      <c r="I37" s="759" t="s">
        <v>794</v>
      </c>
      <c r="J37" s="759"/>
      <c r="K37" s="656"/>
      <c r="L37" s="229" t="s">
        <v>341</v>
      </c>
      <c r="M37" s="417" t="e">
        <f>D37/D43</f>
        <v>#DIV/0!</v>
      </c>
      <c r="N37" s="420"/>
      <c r="O37" s="427"/>
      <c r="P37" s="156"/>
      <c r="Q37" s="156" t="s">
        <v>6</v>
      </c>
      <c r="R37" s="156"/>
    </row>
    <row r="38" spans="1:18" s="155" customFormat="1" ht="12.75" x14ac:dyDescent="0.2">
      <c r="A38" s="111"/>
      <c r="B38" s="55"/>
      <c r="C38" s="554" t="s">
        <v>195</v>
      </c>
      <c r="D38" s="646">
        <v>0</v>
      </c>
      <c r="E38" s="647">
        <v>0</v>
      </c>
      <c r="F38" s="655" t="s">
        <v>467</v>
      </c>
      <c r="G38" s="656">
        <v>0</v>
      </c>
      <c r="H38" s="596"/>
      <c r="I38" s="710" t="s">
        <v>307</v>
      </c>
      <c r="J38" s="229" t="s">
        <v>341</v>
      </c>
      <c r="K38" s="656"/>
      <c r="L38" s="229" t="s">
        <v>341</v>
      </c>
      <c r="M38" s="417" t="e">
        <f>D38/D43</f>
        <v>#DIV/0!</v>
      </c>
      <c r="N38" s="424"/>
      <c r="O38" s="427"/>
      <c r="P38" s="156"/>
      <c r="Q38" s="156" t="s">
        <v>7</v>
      </c>
      <c r="R38" s="156"/>
    </row>
    <row r="39" spans="1:18" s="155" customFormat="1" ht="12.75" x14ac:dyDescent="0.2">
      <c r="A39" s="111"/>
      <c r="B39" s="55"/>
      <c r="C39" s="554" t="s">
        <v>195</v>
      </c>
      <c r="D39" s="646">
        <v>0</v>
      </c>
      <c r="E39" s="647">
        <v>0</v>
      </c>
      <c r="F39" s="655" t="s">
        <v>467</v>
      </c>
      <c r="G39" s="656">
        <v>0</v>
      </c>
      <c r="H39" s="596"/>
      <c r="I39" s="710" t="s">
        <v>307</v>
      </c>
      <c r="J39" s="229" t="s">
        <v>341</v>
      </c>
      <c r="K39" s="656"/>
      <c r="L39" s="229" t="s">
        <v>341</v>
      </c>
      <c r="M39" s="417" t="e">
        <f>D39/D43</f>
        <v>#DIV/0!</v>
      </c>
      <c r="N39" s="424"/>
      <c r="O39" s="427"/>
      <c r="P39" s="156"/>
      <c r="Q39" s="156"/>
      <c r="R39" s="156"/>
    </row>
    <row r="40" spans="1:18" s="155" customFormat="1" ht="12.75" x14ac:dyDescent="0.2">
      <c r="A40" s="111"/>
      <c r="B40" s="55"/>
      <c r="C40" s="554" t="s">
        <v>195</v>
      </c>
      <c r="D40" s="646">
        <v>0</v>
      </c>
      <c r="E40" s="647">
        <v>0</v>
      </c>
      <c r="F40" s="655" t="s">
        <v>467</v>
      </c>
      <c r="G40" s="656">
        <v>0</v>
      </c>
      <c r="H40" s="596"/>
      <c r="I40" s="710" t="s">
        <v>307</v>
      </c>
      <c r="J40" s="229" t="s">
        <v>341</v>
      </c>
      <c r="K40" s="656"/>
      <c r="L40" s="229" t="s">
        <v>341</v>
      </c>
      <c r="M40" s="417" t="e">
        <f>D40/D43</f>
        <v>#DIV/0!</v>
      </c>
      <c r="N40" s="424"/>
      <c r="O40" s="427"/>
      <c r="P40" s="156"/>
      <c r="Q40" s="156"/>
      <c r="R40" s="156"/>
    </row>
    <row r="41" spans="1:18" s="155" customFormat="1" ht="12.75" x14ac:dyDescent="0.2">
      <c r="A41" s="111"/>
      <c r="B41" s="55"/>
      <c r="C41" s="554" t="s">
        <v>195</v>
      </c>
      <c r="D41" s="646">
        <v>0</v>
      </c>
      <c r="E41" s="647">
        <v>0</v>
      </c>
      <c r="F41" s="648">
        <v>0</v>
      </c>
      <c r="G41" s="656">
        <v>0</v>
      </c>
      <c r="H41" s="596"/>
      <c r="I41" s="710" t="s">
        <v>307</v>
      </c>
      <c r="J41" s="229" t="s">
        <v>341</v>
      </c>
      <c r="K41" s="656"/>
      <c r="L41" s="229" t="s">
        <v>341</v>
      </c>
      <c r="M41" s="417" t="e">
        <f>D41/D43</f>
        <v>#DIV/0!</v>
      </c>
      <c r="N41" s="424"/>
      <c r="O41" s="427"/>
      <c r="P41" s="156"/>
      <c r="Q41" s="156"/>
      <c r="R41" s="156"/>
    </row>
    <row r="42" spans="1:18" s="155" customFormat="1" ht="12.75" x14ac:dyDescent="0.2">
      <c r="A42" s="111"/>
      <c r="B42" s="55"/>
      <c r="C42" s="58"/>
      <c r="D42" s="57"/>
      <c r="E42" s="57"/>
      <c r="F42" s="58"/>
      <c r="G42" s="57"/>
      <c r="H42" s="57"/>
      <c r="I42" s="57"/>
      <c r="J42" s="57"/>
      <c r="K42" s="57"/>
      <c r="L42" s="57"/>
      <c r="M42" s="111"/>
      <c r="N42" s="111"/>
      <c r="O42" s="427"/>
      <c r="P42" s="156"/>
      <c r="Q42" s="156"/>
      <c r="R42" s="156"/>
    </row>
    <row r="43" spans="1:18" s="155" customFormat="1" ht="12.75" x14ac:dyDescent="0.2">
      <c r="A43" s="111"/>
      <c r="B43" s="55"/>
      <c r="C43" s="290" t="s">
        <v>54</v>
      </c>
      <c r="D43" s="239">
        <f>SUM(D36:D41)</f>
        <v>0</v>
      </c>
      <c r="E43" s="57"/>
      <c r="F43" s="58"/>
      <c r="G43" s="57"/>
      <c r="H43" s="57"/>
      <c r="I43" s="57"/>
      <c r="J43" s="57"/>
      <c r="K43" s="57"/>
      <c r="L43" s="57"/>
      <c r="M43" s="111"/>
      <c r="N43" s="111"/>
      <c r="O43" s="427"/>
      <c r="P43" s="156"/>
      <c r="Q43" s="156"/>
      <c r="R43" s="156"/>
    </row>
    <row r="44" spans="1:18" s="155" customFormat="1" ht="12.75" x14ac:dyDescent="0.2">
      <c r="A44" s="111"/>
      <c r="B44" s="55"/>
      <c r="C44" s="58"/>
      <c r="D44" s="57"/>
      <c r="E44" s="57"/>
      <c r="F44" s="58"/>
      <c r="G44" s="58"/>
      <c r="H44" s="58"/>
      <c r="I44" s="57"/>
      <c r="J44" s="57"/>
      <c r="K44" s="57"/>
      <c r="L44" s="57"/>
      <c r="M44" s="111"/>
      <c r="N44" s="111"/>
      <c r="O44" s="426"/>
    </row>
    <row r="45" spans="1:18" s="155" customFormat="1" ht="12.75" x14ac:dyDescent="0.2">
      <c r="A45" s="111"/>
      <c r="B45" s="55" t="s">
        <v>237</v>
      </c>
      <c r="C45" s="57" t="s">
        <v>49</v>
      </c>
      <c r="D45" s="57"/>
      <c r="E45" s="57"/>
      <c r="F45" s="58"/>
      <c r="G45" s="58"/>
      <c r="H45" s="58"/>
      <c r="I45" s="57"/>
      <c r="J45" s="57"/>
      <c r="K45" s="57"/>
      <c r="L45" s="57"/>
      <c r="M45" s="111"/>
      <c r="N45" s="111"/>
      <c r="O45" s="426"/>
    </row>
    <row r="46" spans="1:18" s="155" customFormat="1" ht="12.75" x14ac:dyDescent="0.2">
      <c r="A46" s="111"/>
      <c r="B46" s="55"/>
      <c r="C46" s="80"/>
      <c r="D46" s="57"/>
      <c r="E46" s="57"/>
      <c r="F46" s="58"/>
      <c r="G46" s="58"/>
      <c r="H46" s="58"/>
      <c r="I46" s="57"/>
      <c r="J46" s="57"/>
      <c r="K46" s="57"/>
      <c r="L46" s="57"/>
      <c r="M46" s="111"/>
      <c r="N46" s="111"/>
      <c r="O46" s="426"/>
    </row>
    <row r="47" spans="1:18" s="155" customFormat="1" ht="30" customHeight="1" x14ac:dyDescent="0.2">
      <c r="A47" s="111"/>
      <c r="B47" s="55"/>
      <c r="C47" s="225" t="s">
        <v>50</v>
      </c>
      <c r="D47" s="226" t="s">
        <v>43</v>
      </c>
      <c r="E47" s="226" t="s">
        <v>45</v>
      </c>
      <c r="F47" s="230" t="s">
        <v>51</v>
      </c>
      <c r="G47" s="231"/>
      <c r="H47" s="231"/>
      <c r="I47" s="231"/>
      <c r="J47" s="232"/>
      <c r="K47" s="223" t="s">
        <v>452</v>
      </c>
      <c r="L47" s="420"/>
      <c r="M47" s="420"/>
    </row>
    <row r="48" spans="1:18" s="155" customFormat="1" ht="12.75" x14ac:dyDescent="0.2">
      <c r="A48" s="111"/>
      <c r="B48" s="55"/>
      <c r="C48" s="138" t="s">
        <v>174</v>
      </c>
      <c r="D48" s="651">
        <v>0</v>
      </c>
      <c r="E48" s="292"/>
      <c r="F48" s="144"/>
      <c r="G48" s="144"/>
      <c r="H48" s="144"/>
      <c r="I48" s="143"/>
      <c r="J48" s="143"/>
      <c r="K48" s="418" t="e">
        <f>D48/D55</f>
        <v>#DIV/0!</v>
      </c>
      <c r="L48" s="425"/>
      <c r="M48" s="425"/>
    </row>
    <row r="49" spans="1:15" s="155" customFormat="1" ht="12.75" hidden="1" x14ac:dyDescent="0.2">
      <c r="A49" s="111"/>
      <c r="B49" s="55"/>
      <c r="C49" s="141" t="s">
        <v>175</v>
      </c>
      <c r="D49" s="652">
        <v>0</v>
      </c>
      <c r="E49" s="292"/>
      <c r="F49" s="144"/>
      <c r="G49" s="144"/>
      <c r="H49" s="144"/>
      <c r="I49" s="143"/>
      <c r="J49" s="143"/>
      <c r="K49" s="418" t="e">
        <f>D49/D55</f>
        <v>#DIV/0!</v>
      </c>
      <c r="L49" s="425"/>
      <c r="M49" s="425"/>
    </row>
    <row r="50" spans="1:15" s="155" customFormat="1" ht="12.75" x14ac:dyDescent="0.2">
      <c r="A50" s="111"/>
      <c r="B50" s="55"/>
      <c r="C50" s="221" t="s">
        <v>150</v>
      </c>
      <c r="D50" s="646">
        <v>0</v>
      </c>
      <c r="E50" s="648">
        <v>0</v>
      </c>
      <c r="F50" s="653"/>
      <c r="G50" s="217"/>
      <c r="H50" s="217"/>
      <c r="I50" s="133"/>
      <c r="J50" s="173"/>
      <c r="K50" s="419" t="e">
        <f>D50/D55</f>
        <v>#DIV/0!</v>
      </c>
      <c r="L50" s="425"/>
      <c r="M50" s="425"/>
    </row>
    <row r="51" spans="1:15" s="155" customFormat="1" ht="12.75" x14ac:dyDescent="0.2">
      <c r="A51" s="111"/>
      <c r="B51" s="55"/>
      <c r="C51" s="650" t="s">
        <v>195</v>
      </c>
      <c r="D51" s="646">
        <v>0</v>
      </c>
      <c r="E51" s="563">
        <v>0</v>
      </c>
      <c r="F51" s="654"/>
      <c r="G51" s="145"/>
      <c r="H51" s="145"/>
      <c r="I51" s="146"/>
      <c r="J51" s="147"/>
      <c r="K51" s="418" t="e">
        <f>D51/D55</f>
        <v>#DIV/0!</v>
      </c>
      <c r="L51" s="425"/>
      <c r="M51" s="425"/>
    </row>
    <row r="52" spans="1:15" s="155" customFormat="1" ht="12.75" x14ac:dyDescent="0.2">
      <c r="A52" s="111"/>
      <c r="B52" s="55"/>
      <c r="C52" s="650" t="s">
        <v>195</v>
      </c>
      <c r="D52" s="646">
        <v>0</v>
      </c>
      <c r="E52" s="563">
        <v>0</v>
      </c>
      <c r="F52" s="654"/>
      <c r="G52" s="145"/>
      <c r="H52" s="145"/>
      <c r="I52" s="146"/>
      <c r="J52" s="147"/>
      <c r="K52" s="418" t="e">
        <f>D52/D55</f>
        <v>#DIV/0!</v>
      </c>
      <c r="L52" s="425"/>
      <c r="M52" s="425"/>
    </row>
    <row r="53" spans="1:15" s="155" customFormat="1" ht="12.75" x14ac:dyDescent="0.2">
      <c r="A53" s="111"/>
      <c r="B53" s="55"/>
      <c r="C53" s="650" t="s">
        <v>195</v>
      </c>
      <c r="D53" s="646">
        <v>0</v>
      </c>
      <c r="E53" s="563">
        <v>0</v>
      </c>
      <c r="F53" s="654"/>
      <c r="G53" s="145"/>
      <c r="H53" s="145"/>
      <c r="I53" s="146"/>
      <c r="J53" s="147"/>
      <c r="K53" s="418" t="e">
        <f>D53/D55</f>
        <v>#DIV/0!</v>
      </c>
      <c r="L53" s="425"/>
      <c r="M53" s="425"/>
    </row>
    <row r="54" spans="1:15" s="155" customFormat="1" ht="12.75" x14ac:dyDescent="0.2">
      <c r="A54" s="111"/>
      <c r="B54" s="55"/>
      <c r="C54" s="58"/>
      <c r="D54" s="57"/>
      <c r="E54" s="57"/>
      <c r="F54" s="58"/>
      <c r="G54" s="58"/>
      <c r="H54" s="58"/>
      <c r="I54" s="57"/>
      <c r="J54" s="57"/>
      <c r="K54" s="57"/>
      <c r="L54" s="57"/>
      <c r="M54" s="57"/>
      <c r="N54" s="57"/>
      <c r="O54" s="426"/>
    </row>
    <row r="55" spans="1:15" s="155" customFormat="1" ht="12.75" x14ac:dyDescent="0.2">
      <c r="A55" s="111"/>
      <c r="B55" s="55"/>
      <c r="C55" s="290" t="s">
        <v>55</v>
      </c>
      <c r="D55" s="239">
        <f>SUM(D48:D53)</f>
        <v>0</v>
      </c>
      <c r="E55" s="57"/>
      <c r="F55" s="58"/>
      <c r="G55" s="58"/>
      <c r="H55" s="58"/>
      <c r="I55" s="57"/>
      <c r="J55" s="57"/>
      <c r="K55" s="57"/>
      <c r="L55" s="57"/>
      <c r="M55" s="57"/>
      <c r="N55" s="57"/>
      <c r="O55" s="426"/>
    </row>
    <row r="56" spans="1:15" s="155" customFormat="1" ht="12.75" x14ac:dyDescent="0.2">
      <c r="A56" s="111"/>
      <c r="B56" s="55"/>
      <c r="C56" s="58"/>
      <c r="D56" s="57"/>
      <c r="E56" s="57"/>
      <c r="F56" s="58"/>
      <c r="G56" s="58"/>
      <c r="H56" s="58"/>
      <c r="I56" s="57"/>
      <c r="J56" s="57"/>
      <c r="K56" s="57"/>
      <c r="L56" s="57"/>
      <c r="M56" s="111"/>
      <c r="N56" s="111"/>
      <c r="O56" s="426"/>
    </row>
    <row r="57" spans="1:15" s="111" customFormat="1" ht="12.75" x14ac:dyDescent="0.2">
      <c r="B57" s="55"/>
      <c r="C57" s="290" t="s">
        <v>56</v>
      </c>
      <c r="D57" s="239">
        <f>SUM(D43,D55)</f>
        <v>0</v>
      </c>
      <c r="E57" s="57"/>
      <c r="F57" s="58"/>
      <c r="G57" s="58"/>
      <c r="H57" s="58"/>
      <c r="I57" s="57"/>
      <c r="J57" s="57"/>
      <c r="K57" s="57"/>
      <c r="L57" s="57"/>
      <c r="O57" s="426"/>
    </row>
    <row r="58" spans="1:15" s="155" customFormat="1" ht="12.75" x14ac:dyDescent="0.2">
      <c r="A58" s="111"/>
      <c r="B58" s="55"/>
      <c r="C58" s="57"/>
      <c r="D58" s="57"/>
      <c r="E58" s="57"/>
      <c r="F58" s="58"/>
      <c r="G58" s="58"/>
      <c r="H58" s="58"/>
      <c r="I58" s="57"/>
      <c r="J58" s="57"/>
      <c r="K58" s="57"/>
      <c r="L58" s="57"/>
      <c r="M58" s="111"/>
      <c r="N58" s="111"/>
      <c r="O58" s="426"/>
    </row>
    <row r="59" spans="1:15" s="155" customFormat="1" ht="12.75" x14ac:dyDescent="0.2">
      <c r="A59" s="111"/>
      <c r="B59" s="55"/>
      <c r="C59" s="58"/>
      <c r="D59" s="57"/>
      <c r="E59" s="57"/>
      <c r="F59" s="58"/>
      <c r="G59" s="58"/>
      <c r="H59" s="58"/>
      <c r="I59" s="57"/>
      <c r="J59" s="57"/>
      <c r="K59" s="57"/>
      <c r="L59" s="57"/>
      <c r="M59" s="111"/>
      <c r="N59" s="111"/>
      <c r="O59" s="426"/>
    </row>
    <row r="60" spans="1:15" s="155" customFormat="1" ht="12.75" x14ac:dyDescent="0.2">
      <c r="A60" s="111"/>
      <c r="B60" s="233"/>
      <c r="M60" s="111"/>
      <c r="N60" s="111"/>
      <c r="O60" s="426"/>
    </row>
    <row r="61" spans="1:15" s="155" customFormat="1" ht="12.75" x14ac:dyDescent="0.2">
      <c r="A61" s="111"/>
      <c r="B61" s="233"/>
      <c r="N61" s="111"/>
      <c r="O61" s="426"/>
    </row>
    <row r="62" spans="1:15" s="155" customFormat="1" ht="12.75" x14ac:dyDescent="0.2">
      <c r="A62" s="111"/>
      <c r="B62" s="233"/>
      <c r="N62" s="111"/>
      <c r="O62" s="426"/>
    </row>
    <row r="63" spans="1:15" s="155" customFormat="1" ht="12.75" x14ac:dyDescent="0.2">
      <c r="A63" s="111"/>
      <c r="B63" s="233"/>
      <c r="N63" s="111"/>
      <c r="O63" s="426"/>
    </row>
    <row r="64" spans="1:15" s="155" customFormat="1" ht="12.75" x14ac:dyDescent="0.2">
      <c r="A64" s="111"/>
      <c r="B64" s="233"/>
      <c r="N64" s="111"/>
      <c r="O64" s="426"/>
    </row>
    <row r="65" spans="1:15" s="155" customFormat="1" ht="12.75" x14ac:dyDescent="0.2">
      <c r="A65" s="111"/>
      <c r="B65" s="233"/>
      <c r="O65" s="426"/>
    </row>
    <row r="66" spans="1:15" s="155" customFormat="1" ht="12.75" x14ac:dyDescent="0.2">
      <c r="A66" s="111"/>
      <c r="B66" s="233"/>
      <c r="O66" s="426"/>
    </row>
    <row r="67" spans="1:15" x14ac:dyDescent="0.25">
      <c r="O67" s="428"/>
    </row>
    <row r="68" spans="1:15" x14ac:dyDescent="0.25">
      <c r="O68" s="428"/>
    </row>
    <row r="69" spans="1:15" x14ac:dyDescent="0.25">
      <c r="O69" s="428"/>
    </row>
    <row r="70" spans="1:15" x14ac:dyDescent="0.25">
      <c r="O70" s="428"/>
    </row>
    <row r="71" spans="1:15" x14ac:dyDescent="0.25">
      <c r="O71" s="428"/>
    </row>
    <row r="72" spans="1:15" x14ac:dyDescent="0.25">
      <c r="O72" s="428"/>
    </row>
    <row r="73" spans="1:15" x14ac:dyDescent="0.25">
      <c r="O73" s="428"/>
    </row>
    <row r="74" spans="1:15" x14ac:dyDescent="0.25">
      <c r="O74" s="428"/>
    </row>
    <row r="75" spans="1:15" x14ac:dyDescent="0.25">
      <c r="O75" s="428"/>
    </row>
    <row r="76" spans="1:15" x14ac:dyDescent="0.25">
      <c r="O76" s="428"/>
    </row>
    <row r="77" spans="1:15" x14ac:dyDescent="0.25">
      <c r="O77" s="428"/>
    </row>
    <row r="78" spans="1:15" x14ac:dyDescent="0.25">
      <c r="O78" s="428"/>
    </row>
    <row r="79" spans="1:15" x14ac:dyDescent="0.25">
      <c r="O79" s="428"/>
    </row>
    <row r="80" spans="1:15" x14ac:dyDescent="0.25">
      <c r="O80" s="428"/>
    </row>
    <row r="81" spans="15:15" x14ac:dyDescent="0.25">
      <c r="O81" s="428"/>
    </row>
    <row r="82" spans="15:15" x14ac:dyDescent="0.25">
      <c r="O82" s="428"/>
    </row>
    <row r="83" spans="15:15" x14ac:dyDescent="0.25">
      <c r="O83" s="428"/>
    </row>
    <row r="84" spans="15:15" x14ac:dyDescent="0.25">
      <c r="O84" s="428"/>
    </row>
    <row r="85" spans="15:15" x14ac:dyDescent="0.25">
      <c r="O85" s="428"/>
    </row>
    <row r="86" spans="15:15" x14ac:dyDescent="0.25">
      <c r="O86" s="428"/>
    </row>
    <row r="87" spans="15:15" x14ac:dyDescent="0.25">
      <c r="O87" s="428"/>
    </row>
    <row r="88" spans="15:15" x14ac:dyDescent="0.25">
      <c r="O88" s="428"/>
    </row>
    <row r="89" spans="15:15" x14ac:dyDescent="0.25">
      <c r="O89" s="428"/>
    </row>
    <row r="90" spans="15:15" x14ac:dyDescent="0.25">
      <c r="O90" s="428"/>
    </row>
    <row r="91" spans="15:15" x14ac:dyDescent="0.25">
      <c r="O91" s="428"/>
    </row>
    <row r="92" spans="15:15" x14ac:dyDescent="0.25">
      <c r="O92" s="428"/>
    </row>
    <row r="93" spans="15:15" x14ac:dyDescent="0.25">
      <c r="O93" s="428"/>
    </row>
    <row r="94" spans="15:15" x14ac:dyDescent="0.25">
      <c r="O94" s="428"/>
    </row>
    <row r="95" spans="15:15" x14ac:dyDescent="0.25">
      <c r="O95" s="428"/>
    </row>
    <row r="96" spans="15:15" x14ac:dyDescent="0.25">
      <c r="O96" s="428"/>
    </row>
    <row r="97" spans="15:15" x14ac:dyDescent="0.25">
      <c r="O97" s="428"/>
    </row>
    <row r="98" spans="15:15" x14ac:dyDescent="0.25">
      <c r="O98" s="428"/>
    </row>
    <row r="99" spans="15:15" x14ac:dyDescent="0.25">
      <c r="O99" s="428"/>
    </row>
    <row r="100" spans="15:15" x14ac:dyDescent="0.25">
      <c r="O100" s="428"/>
    </row>
    <row r="101" spans="15:15" x14ac:dyDescent="0.25">
      <c r="O101" s="428"/>
    </row>
    <row r="102" spans="15:15" x14ac:dyDescent="0.25">
      <c r="O102" s="428"/>
    </row>
    <row r="103" spans="15:15" x14ac:dyDescent="0.25">
      <c r="O103" s="428"/>
    </row>
    <row r="104" spans="15:15" x14ac:dyDescent="0.25">
      <c r="O104" s="428"/>
    </row>
    <row r="105" spans="15:15" x14ac:dyDescent="0.25">
      <c r="O105" s="428"/>
    </row>
    <row r="106" spans="15:15" x14ac:dyDescent="0.25">
      <c r="O106" s="428"/>
    </row>
    <row r="107" spans="15:15" x14ac:dyDescent="0.25">
      <c r="O107" s="428"/>
    </row>
    <row r="108" spans="15:15" x14ac:dyDescent="0.25">
      <c r="O108" s="428"/>
    </row>
    <row r="109" spans="15:15" x14ac:dyDescent="0.25">
      <c r="O109" s="428"/>
    </row>
    <row r="110" spans="15:15" x14ac:dyDescent="0.25">
      <c r="O110" s="428"/>
    </row>
    <row r="111" spans="15:15" x14ac:dyDescent="0.25">
      <c r="O111" s="428"/>
    </row>
    <row r="112" spans="15:15" x14ac:dyDescent="0.25">
      <c r="O112" s="428"/>
    </row>
    <row r="113" spans="15:15" x14ac:dyDescent="0.25">
      <c r="O113" s="428"/>
    </row>
    <row r="114" spans="15:15" x14ac:dyDescent="0.25">
      <c r="O114" s="428"/>
    </row>
    <row r="115" spans="15:15" x14ac:dyDescent="0.25">
      <c r="O115" s="428"/>
    </row>
    <row r="116" spans="15:15" x14ac:dyDescent="0.25">
      <c r="O116" s="428"/>
    </row>
    <row r="117" spans="15:15" x14ac:dyDescent="0.25">
      <c r="O117" s="428"/>
    </row>
    <row r="118" spans="15:15" x14ac:dyDescent="0.25">
      <c r="O118" s="428"/>
    </row>
    <row r="119" spans="15:15" x14ac:dyDescent="0.25">
      <c r="O119" s="428"/>
    </row>
    <row r="120" spans="15:15" x14ac:dyDescent="0.25">
      <c r="O120" s="428"/>
    </row>
    <row r="121" spans="15:15" x14ac:dyDescent="0.25">
      <c r="O121" s="428"/>
    </row>
    <row r="122" spans="15:15" x14ac:dyDescent="0.25">
      <c r="O122" s="428"/>
    </row>
    <row r="123" spans="15:15" x14ac:dyDescent="0.25">
      <c r="O123" s="428"/>
    </row>
    <row r="124" spans="15:15" x14ac:dyDescent="0.25">
      <c r="O124" s="428"/>
    </row>
    <row r="125" spans="15:15" x14ac:dyDescent="0.25">
      <c r="O125" s="428"/>
    </row>
    <row r="126" spans="15:15" x14ac:dyDescent="0.25">
      <c r="O126" s="428"/>
    </row>
    <row r="127" spans="15:15" x14ac:dyDescent="0.25">
      <c r="O127" s="428"/>
    </row>
    <row r="128" spans="15:15" x14ac:dyDescent="0.25">
      <c r="O128" s="428"/>
    </row>
  </sheetData>
  <sheetProtection algorithmName="SHA-512" hashValue="G608JTsEFqDVexKahGCFfO0ELdxDbQuOCjxp8StRhx2BlqZvHUgDJKbNimOkCKRQf4CmiiRFZIEaZCuDTDIAjw==" saltValue="0HVY27cV2gtfFLEH4Instg==" spinCount="100000" sheet="1" objects="1" scenarios="1"/>
  <mergeCells count="5">
    <mergeCell ref="A1:M1"/>
    <mergeCell ref="F18:J18"/>
    <mergeCell ref="K35:L35"/>
    <mergeCell ref="I36:J36"/>
    <mergeCell ref="I37:J37"/>
  </mergeCells>
  <dataValidations count="4">
    <dataValidation type="list" allowBlank="1" showInputMessage="1" showErrorMessage="1" sqref="G7:G12" xr:uid="{B3EE5C31-FF30-4C9A-8880-9A9DF7F8EA99}">
      <formula1>"Interest Only, Cash Flow, Other"</formula1>
    </dataValidation>
    <dataValidation type="list" allowBlank="1" showInputMessage="1" showErrorMessage="1" sqref="I7:I12 I38:I41" xr:uid="{BB8DAEA6-A1CF-4038-AEE9-E554DB3ED28C}">
      <formula1>"1st, 2nd, 3rd, 4th, Other"</formula1>
    </dataValidation>
    <dataValidation type="decimal" allowBlank="1" showInputMessage="1" errorTitle="Incorrect data" error="Number should match total development costs on Dev Costs page of this application" sqref="D57" xr:uid="{00000000-0002-0000-0300-000000000000}">
      <formula1>#REF!</formula1>
      <formula2>#REF!</formula2>
    </dataValidation>
    <dataValidation type="list" allowBlank="1" showInputMessage="1" showErrorMessage="1" sqref="K36:K41" xr:uid="{52395F70-8BA5-4A32-96E3-034AB1029C32}">
      <formula1>$Q$37:$Q$38</formula1>
    </dataValidation>
  </dataValidations>
  <pageMargins left="0.7" right="0.7" top="0.75" bottom="0.75" header="0.3" footer="0.3"/>
  <pageSetup scale="65"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245966"/>
  </sheetPr>
  <dimension ref="A1:AZ88"/>
  <sheetViews>
    <sheetView showGridLines="0" showRowColHeaders="0" topLeftCell="A2" zoomScale="85" zoomScaleNormal="85" workbookViewId="0">
      <selection activeCell="AG18" sqref="AG18"/>
    </sheetView>
  </sheetViews>
  <sheetFormatPr defaultColWidth="9.140625" defaultRowHeight="15" x14ac:dyDescent="0.25"/>
  <cols>
    <col min="1" max="1" width="4.85546875" style="6" customWidth="1"/>
    <col min="2" max="2" width="4.7109375" style="8" customWidth="1"/>
    <col min="3" max="3" width="3.140625" customWidth="1"/>
    <col min="4" max="4" width="3" customWidth="1"/>
    <col min="5" max="5" width="29.7109375" customWidth="1"/>
    <col min="6" max="6" width="2.42578125" customWidth="1"/>
    <col min="7" max="7" width="13" customWidth="1"/>
    <col min="8" max="8" width="2.42578125" customWidth="1"/>
    <col min="9" max="9" width="11.42578125" customWidth="1"/>
    <col min="10" max="10" width="2.42578125" bestFit="1" customWidth="1"/>
    <col min="11" max="11" width="23" customWidth="1"/>
    <col min="12" max="12" width="13.42578125" customWidth="1"/>
    <col min="13" max="13" width="11.7109375" customWidth="1"/>
    <col min="14" max="14" width="25.85546875" style="7" customWidth="1"/>
    <col min="15" max="15" width="12" customWidth="1"/>
    <col min="16" max="16" width="18.5703125" hidden="1" customWidth="1"/>
    <col min="17" max="17" width="12" hidden="1" customWidth="1"/>
    <col min="18" max="18" width="17.28515625" hidden="1" customWidth="1"/>
    <col min="19" max="20" width="17.28515625" style="698" hidden="1" customWidth="1"/>
    <col min="21" max="21" width="19" hidden="1" customWidth="1"/>
    <col min="22" max="23" width="12.85546875" hidden="1" customWidth="1"/>
    <col min="24" max="24" width="15.5703125" hidden="1" customWidth="1"/>
    <col min="25" max="25" width="18.5703125" hidden="1" customWidth="1"/>
    <col min="26" max="26" width="12.140625" hidden="1" customWidth="1"/>
    <col min="27" max="27" width="9.140625" hidden="1" customWidth="1"/>
    <col min="28" max="28" width="15.140625" hidden="1" customWidth="1"/>
    <col min="29" max="39" width="9.140625" hidden="1" customWidth="1"/>
    <col min="40" max="40" width="11.5703125" hidden="1" customWidth="1"/>
    <col min="41" max="42" width="9.140625" customWidth="1"/>
    <col min="43" max="43" width="27.5703125" customWidth="1"/>
    <col min="44" max="44" width="13.5703125" customWidth="1"/>
  </cols>
  <sheetData>
    <row r="1" spans="1:43" s="252" customFormat="1" ht="24.95" customHeight="1" x14ac:dyDescent="0.25">
      <c r="A1" s="738" t="s">
        <v>459</v>
      </c>
      <c r="B1" s="738"/>
      <c r="C1" s="738"/>
      <c r="D1" s="738"/>
      <c r="E1" s="738"/>
      <c r="F1" s="738"/>
      <c r="G1" s="738"/>
      <c r="H1" s="738"/>
      <c r="I1" s="738"/>
      <c r="J1" s="738"/>
      <c r="K1" s="738"/>
      <c r="L1" s="738"/>
      <c r="M1" s="738"/>
      <c r="N1" s="738"/>
      <c r="O1" s="738"/>
      <c r="P1" s="738"/>
      <c r="Q1" s="738"/>
      <c r="R1" s="738"/>
      <c r="S1" s="738"/>
      <c r="T1" s="738"/>
      <c r="U1" s="738"/>
      <c r="V1" s="738"/>
      <c r="W1" s="738"/>
    </row>
    <row r="2" spans="1:43" ht="15" customHeight="1" x14ac:dyDescent="0.25">
      <c r="A2" s="54"/>
      <c r="B2" s="66"/>
      <c r="C2" s="104" t="s">
        <v>825</v>
      </c>
      <c r="D2" s="104"/>
      <c r="E2" s="105"/>
      <c r="F2" s="105"/>
      <c r="G2" s="105"/>
      <c r="H2" s="105"/>
      <c r="I2" s="54"/>
      <c r="J2" s="54"/>
      <c r="K2" s="54"/>
      <c r="L2" s="106"/>
      <c r="M2" s="106"/>
      <c r="N2" s="280"/>
      <c r="O2" s="77"/>
      <c r="P2" s="77"/>
      <c r="Q2" s="77"/>
      <c r="R2" s="77"/>
      <c r="S2" s="691"/>
      <c r="T2" s="691"/>
      <c r="U2" s="77"/>
      <c r="V2" s="77"/>
      <c r="W2" s="77"/>
      <c r="X2" s="6"/>
      <c r="Y2" s="6"/>
      <c r="Z2" s="6"/>
    </row>
    <row r="3" spans="1:43" ht="15" customHeight="1" x14ac:dyDescent="0.25">
      <c r="A3" s="54"/>
      <c r="B3" s="66"/>
      <c r="C3" s="763" t="s">
        <v>824</v>
      </c>
      <c r="D3" s="763"/>
      <c r="E3" s="763"/>
      <c r="F3" s="250"/>
      <c r="G3" s="251"/>
      <c r="H3" s="109"/>
      <c r="I3" s="108"/>
      <c r="J3" s="108"/>
      <c r="K3" s="108"/>
      <c r="L3" s="108"/>
      <c r="M3" s="108"/>
      <c r="N3" s="538"/>
      <c r="O3" s="77"/>
      <c r="P3" s="77"/>
      <c r="Q3" s="77"/>
      <c r="R3" s="77"/>
      <c r="S3" s="691"/>
      <c r="T3" s="691"/>
      <c r="U3" s="77"/>
      <c r="V3" s="77"/>
      <c r="W3" s="77"/>
      <c r="X3" s="6"/>
      <c r="Y3" s="6"/>
      <c r="Z3" s="6"/>
    </row>
    <row r="4" spans="1:43" ht="15" customHeight="1" x14ac:dyDescent="0.25">
      <c r="A4" s="54"/>
      <c r="B4" s="66"/>
      <c r="C4" s="54"/>
      <c r="D4" s="54"/>
      <c r="E4" s="54"/>
      <c r="F4" s="54"/>
      <c r="G4" s="59"/>
      <c r="H4" s="59"/>
      <c r="I4" s="59"/>
      <c r="J4" s="59"/>
      <c r="K4" s="59"/>
      <c r="L4" s="108"/>
      <c r="M4" s="59"/>
      <c r="N4" s="443"/>
      <c r="O4" s="77"/>
      <c r="P4" s="77"/>
      <c r="Q4" s="77"/>
      <c r="R4" s="77"/>
      <c r="S4" s="691"/>
      <c r="T4" s="691"/>
      <c r="U4" s="77"/>
      <c r="V4" s="77"/>
      <c r="W4" s="77"/>
      <c r="X4" s="6"/>
      <c r="Y4" s="6"/>
      <c r="Z4" s="6"/>
    </row>
    <row r="5" spans="1:43" s="3" customFormat="1" ht="15" customHeight="1" x14ac:dyDescent="0.25">
      <c r="A5" s="77"/>
      <c r="B5" s="253" t="s">
        <v>237</v>
      </c>
      <c r="C5" s="77" t="s">
        <v>99</v>
      </c>
      <c r="D5" s="77"/>
      <c r="E5" s="77"/>
      <c r="F5" s="77"/>
      <c r="G5" s="659"/>
      <c r="H5" s="516" t="s">
        <v>341</v>
      </c>
      <c r="I5" t="s">
        <v>619</v>
      </c>
      <c r="J5" s="59"/>
      <c r="K5" s="59"/>
      <c r="L5" s="59"/>
      <c r="M5" s="59"/>
      <c r="N5" s="254"/>
      <c r="O5" s="77"/>
      <c r="P5" s="440" t="s">
        <v>672</v>
      </c>
      <c r="Q5" s="440" t="s">
        <v>672</v>
      </c>
      <c r="R5" s="440" t="s">
        <v>672</v>
      </c>
      <c r="S5" s="692"/>
      <c r="T5" s="692"/>
      <c r="U5" s="614" t="s">
        <v>826</v>
      </c>
      <c r="V5" s="77"/>
      <c r="W5" s="77"/>
      <c r="X5" s="2"/>
      <c r="Y5" s="2"/>
      <c r="Z5" s="2"/>
    </row>
    <row r="6" spans="1:43" s="3" customFormat="1" ht="15" customHeight="1" x14ac:dyDescent="0.25">
      <c r="A6" s="77"/>
      <c r="B6" s="253"/>
      <c r="C6" s="527"/>
      <c r="D6" s="77"/>
      <c r="E6" s="77"/>
      <c r="F6" s="77"/>
      <c r="G6" s="77"/>
      <c r="H6" s="77"/>
      <c r="I6" s="77"/>
      <c r="J6" s="77"/>
      <c r="K6" s="77"/>
      <c r="L6" s="77"/>
      <c r="M6" s="77"/>
      <c r="N6" s="77"/>
      <c r="O6" s="77"/>
      <c r="P6" s="77">
        <v>0</v>
      </c>
      <c r="Q6" s="77">
        <v>1</v>
      </c>
      <c r="R6" s="440" t="s">
        <v>672</v>
      </c>
      <c r="S6" s="692"/>
      <c r="T6" s="692"/>
      <c r="U6" s="614" t="s">
        <v>827</v>
      </c>
      <c r="V6" s="77"/>
      <c r="W6" s="77"/>
      <c r="X6" s="2"/>
      <c r="Y6" s="2"/>
      <c r="Z6" s="2"/>
    </row>
    <row r="7" spans="1:43" s="3" customFormat="1" ht="15" customHeight="1" x14ac:dyDescent="0.25">
      <c r="A7" s="77"/>
      <c r="B7" s="253" t="s">
        <v>236</v>
      </c>
      <c r="C7" s="77" t="s">
        <v>98</v>
      </c>
      <c r="D7" s="77"/>
      <c r="E7" s="77"/>
      <c r="F7" s="77"/>
      <c r="G7" s="122"/>
      <c r="H7" s="122"/>
      <c r="I7" s="122"/>
      <c r="J7" s="122"/>
      <c r="K7" s="122"/>
      <c r="L7" s="122"/>
      <c r="M7" s="122"/>
      <c r="N7" s="443"/>
      <c r="O7" s="77"/>
      <c r="P7" s="77">
        <v>1</v>
      </c>
      <c r="Q7" s="77">
        <v>2</v>
      </c>
      <c r="R7" s="440" t="s">
        <v>672</v>
      </c>
      <c r="S7" s="692"/>
      <c r="T7" s="692"/>
      <c r="U7" s="614" t="s">
        <v>828</v>
      </c>
      <c r="V7" s="77"/>
      <c r="W7" s="77"/>
      <c r="X7" s="2"/>
      <c r="Y7" s="2"/>
      <c r="Z7" s="2"/>
    </row>
    <row r="8" spans="1:43" s="3" customFormat="1" ht="15" customHeight="1" x14ac:dyDescent="0.25">
      <c r="A8" s="77"/>
      <c r="B8" s="253"/>
      <c r="C8" s="77" t="s">
        <v>244</v>
      </c>
      <c r="D8" s="77"/>
      <c r="E8" s="77"/>
      <c r="F8" s="77"/>
      <c r="G8" s="660"/>
      <c r="H8" s="122"/>
      <c r="I8" s="122"/>
      <c r="J8" s="122"/>
      <c r="K8" s="122"/>
      <c r="L8" s="122" t="s">
        <v>241</v>
      </c>
      <c r="M8" s="660"/>
      <c r="N8" s="443"/>
      <c r="O8" s="77"/>
      <c r="P8" s="77">
        <v>2</v>
      </c>
      <c r="Q8" s="77"/>
      <c r="R8" s="77"/>
      <c r="S8" s="691"/>
      <c r="T8" s="691"/>
      <c r="U8" s="77"/>
      <c r="V8" s="77"/>
      <c r="W8" s="77"/>
      <c r="X8" s="2"/>
      <c r="Y8" s="2"/>
      <c r="Z8" s="2"/>
    </row>
    <row r="9" spans="1:43" s="3" customFormat="1" ht="15" customHeight="1" x14ac:dyDescent="0.25">
      <c r="A9" s="77"/>
      <c r="B9" s="253"/>
      <c r="C9" s="77" t="s">
        <v>245</v>
      </c>
      <c r="D9" s="77"/>
      <c r="E9" s="77"/>
      <c r="F9" s="77"/>
      <c r="G9" s="660"/>
      <c r="H9" s="122"/>
      <c r="I9" s="122"/>
      <c r="J9" s="122"/>
      <c r="K9" s="122"/>
      <c r="L9" s="122" t="s">
        <v>242</v>
      </c>
      <c r="M9" s="660"/>
      <c r="N9" s="443"/>
      <c r="O9" s="77"/>
      <c r="P9" s="77">
        <v>3</v>
      </c>
      <c r="Q9" s="77"/>
      <c r="R9" s="77"/>
      <c r="S9" s="691"/>
      <c r="T9" s="691"/>
      <c r="U9" s="77"/>
      <c r="V9" s="77"/>
      <c r="W9" s="77"/>
      <c r="X9" s="2"/>
      <c r="Y9" s="2"/>
      <c r="Z9" s="2"/>
    </row>
    <row r="10" spans="1:43" s="3" customFormat="1" ht="15" customHeight="1" x14ac:dyDescent="0.25">
      <c r="A10" s="77"/>
      <c r="B10" s="253"/>
      <c r="C10" s="77" t="s">
        <v>246</v>
      </c>
      <c r="D10" s="77"/>
      <c r="E10" s="77"/>
      <c r="F10" s="77"/>
      <c r="G10" s="660"/>
      <c r="H10" s="122"/>
      <c r="I10" s="122"/>
      <c r="J10" s="122"/>
      <c r="K10" s="122"/>
      <c r="L10" s="122" t="s">
        <v>243</v>
      </c>
      <c r="M10" s="660"/>
      <c r="N10" s="443"/>
      <c r="O10" s="77"/>
      <c r="P10" s="77">
        <v>4</v>
      </c>
      <c r="Q10" s="77"/>
      <c r="R10" s="77"/>
      <c r="S10" s="691"/>
      <c r="T10" s="691"/>
      <c r="U10" s="77"/>
      <c r="V10" s="77"/>
      <c r="W10" s="77"/>
      <c r="X10" s="2"/>
      <c r="Y10" s="2"/>
      <c r="Z10" s="2"/>
      <c r="AA10" s="77"/>
      <c r="AB10" s="77"/>
      <c r="AC10" s="77"/>
    </row>
    <row r="11" spans="1:43" s="3" customFormat="1" ht="15" customHeight="1" x14ac:dyDescent="0.25">
      <c r="A11" s="77"/>
      <c r="B11" s="253"/>
      <c r="C11" s="77"/>
      <c r="D11" s="77"/>
      <c r="E11" s="77"/>
      <c r="F11" s="77"/>
      <c r="G11" s="77"/>
      <c r="H11" s="77"/>
      <c r="I11" s="77"/>
      <c r="J11" s="77"/>
      <c r="K11" s="77"/>
      <c r="L11" s="77"/>
      <c r="M11" s="77"/>
      <c r="N11" s="254"/>
      <c r="O11" s="77"/>
      <c r="P11" s="77"/>
      <c r="Q11" s="77"/>
      <c r="R11" s="77"/>
      <c r="S11" s="691"/>
      <c r="T11" s="691"/>
      <c r="U11" s="77"/>
      <c r="V11" s="77"/>
      <c r="W11" s="77"/>
      <c r="X11" s="2"/>
      <c r="Y11" s="2"/>
      <c r="Z11" s="2"/>
      <c r="AA11" s="77"/>
      <c r="AB11" s="77"/>
      <c r="AC11" s="77"/>
    </row>
    <row r="12" spans="1:43" s="3" customFormat="1" ht="15" customHeight="1" thickBot="1" x14ac:dyDescent="0.3">
      <c r="A12" s="77"/>
      <c r="B12" s="253"/>
      <c r="C12" s="77"/>
      <c r="D12" s="77"/>
      <c r="E12" s="77"/>
      <c r="F12" s="77"/>
      <c r="G12"/>
      <c r="H12" s="77"/>
      <c r="I12" s="77"/>
      <c r="J12" s="77"/>
      <c r="K12" s="77"/>
      <c r="L12" s="77"/>
      <c r="M12" s="77"/>
      <c r="N12" s="254"/>
      <c r="O12" s="77"/>
      <c r="P12" s="77"/>
      <c r="Q12" s="77"/>
      <c r="R12" s="636" t="s">
        <v>750</v>
      </c>
      <c r="S12" s="693"/>
      <c r="T12" s="693"/>
      <c r="U12" s="77"/>
      <c r="V12" s="77"/>
      <c r="W12" s="77"/>
      <c r="X12" s="2"/>
      <c r="Y12" s="2"/>
      <c r="Z12" s="2"/>
      <c r="AA12" s="77"/>
      <c r="AB12" s="77"/>
      <c r="AC12" s="77"/>
    </row>
    <row r="13" spans="1:43" s="25" customFormat="1" ht="45" customHeight="1" thickBot="1" x14ac:dyDescent="0.25">
      <c r="A13" s="96"/>
      <c r="B13" s="266" t="s">
        <v>238</v>
      </c>
      <c r="C13" s="245"/>
      <c r="D13" s="245"/>
      <c r="E13" s="263" t="s">
        <v>466</v>
      </c>
      <c r="F13" s="264"/>
      <c r="G13" s="760" t="s">
        <v>450</v>
      </c>
      <c r="H13" s="761"/>
      <c r="I13" s="762"/>
      <c r="J13" s="264"/>
      <c r="K13" s="265" t="s">
        <v>788</v>
      </c>
      <c r="L13" s="265" t="s">
        <v>180</v>
      </c>
      <c r="M13" s="265" t="s">
        <v>247</v>
      </c>
      <c r="N13" s="265" t="s">
        <v>334</v>
      </c>
      <c r="O13" s="263" t="s">
        <v>335</v>
      </c>
      <c r="P13" s="639"/>
      <c r="Q13" s="639"/>
      <c r="R13" s="639" t="s">
        <v>754</v>
      </c>
      <c r="S13" s="694" t="s">
        <v>786</v>
      </c>
      <c r="T13" s="694" t="s">
        <v>787</v>
      </c>
      <c r="U13" s="639" t="s">
        <v>753</v>
      </c>
      <c r="V13" s="636" t="s">
        <v>751</v>
      </c>
      <c r="W13" s="636" t="s">
        <v>752</v>
      </c>
      <c r="X13" s="636" t="s">
        <v>203</v>
      </c>
      <c r="Y13" s="642" t="s">
        <v>556</v>
      </c>
      <c r="Z13" s="636" t="s">
        <v>501</v>
      </c>
      <c r="AA13" s="636" t="s">
        <v>204</v>
      </c>
      <c r="AB13" s="636" t="s">
        <v>755</v>
      </c>
      <c r="AC13" s="636" t="s">
        <v>199</v>
      </c>
      <c r="AD13" s="636" t="s">
        <v>197</v>
      </c>
      <c r="AE13" s="636" t="s">
        <v>576</v>
      </c>
      <c r="AF13" s="636" t="s">
        <v>202</v>
      </c>
      <c r="AG13" s="636" t="s">
        <v>756</v>
      </c>
      <c r="AH13" s="636" t="s">
        <v>201</v>
      </c>
      <c r="AI13" s="636" t="s">
        <v>757</v>
      </c>
      <c r="AJ13" s="636" t="s">
        <v>200</v>
      </c>
      <c r="AK13" s="636" t="s">
        <v>502</v>
      </c>
      <c r="AL13" s="636" t="s">
        <v>503</v>
      </c>
      <c r="AM13" s="636" t="s">
        <v>576</v>
      </c>
      <c r="AN13" s="636" t="s">
        <v>504</v>
      </c>
      <c r="AO13" s="50"/>
      <c r="AP13" s="50"/>
      <c r="AQ13" s="50"/>
    </row>
    <row r="14" spans="1:43" s="25" customFormat="1" ht="20.100000000000001" customHeight="1" thickBot="1" x14ac:dyDescent="0.25">
      <c r="A14" s="96"/>
      <c r="B14" s="266"/>
      <c r="C14" s="267"/>
      <c r="D14" s="267"/>
      <c r="E14" s="268"/>
      <c r="F14" s="269"/>
      <c r="G14" s="263" t="s">
        <v>181</v>
      </c>
      <c r="H14" s="264"/>
      <c r="I14" s="263" t="s">
        <v>182</v>
      </c>
      <c r="J14" s="264"/>
      <c r="K14" s="682"/>
      <c r="L14" s="270"/>
      <c r="M14" s="270"/>
      <c r="N14" s="262"/>
      <c r="O14" s="628"/>
      <c r="P14" s="637"/>
      <c r="Q14" s="637"/>
      <c r="R14" s="637"/>
      <c r="S14" s="695"/>
      <c r="T14" s="695"/>
      <c r="U14" s="637"/>
      <c r="V14" s="637"/>
      <c r="W14" s="637"/>
      <c r="X14" s="637"/>
      <c r="Y14" s="638"/>
      <c r="Z14" s="638"/>
      <c r="AA14" s="638"/>
      <c r="AB14" s="638"/>
      <c r="AC14" s="638"/>
      <c r="AD14" s="638"/>
      <c r="AE14" s="638"/>
      <c r="AF14" s="638"/>
      <c r="AG14" s="638"/>
      <c r="AH14" s="638"/>
      <c r="AI14" s="638"/>
      <c r="AJ14" s="638"/>
      <c r="AK14" s="638"/>
      <c r="AL14" s="638"/>
      <c r="AM14" s="638"/>
      <c r="AN14" s="638"/>
      <c r="AO14" s="50"/>
      <c r="AP14" s="50"/>
      <c r="AQ14" s="50"/>
    </row>
    <row r="15" spans="1:43" s="3" customFormat="1" ht="15" customHeight="1" x14ac:dyDescent="0.25">
      <c r="A15" s="77"/>
      <c r="B15" s="253"/>
      <c r="C15" s="77"/>
      <c r="D15" s="77"/>
      <c r="E15" s="658" t="s">
        <v>746</v>
      </c>
      <c r="F15" s="257" t="s">
        <v>341</v>
      </c>
      <c r="G15" s="641" t="str">
        <f t="shared" ref="G15:G18" si="0">IF(ISNUMBER(VALUE(V15)), VALUE(V15),"")</f>
        <v/>
      </c>
      <c r="H15" s="255" t="s">
        <v>341</v>
      </c>
      <c r="I15" s="641" t="str">
        <f t="shared" ref="I15:I18" si="1">IF(ISNUMBER(VALUE(W15)), VALUE(W15),"")</f>
        <v/>
      </c>
      <c r="J15" s="255" t="s">
        <v>341</v>
      </c>
      <c r="K15" s="641" t="str">
        <f t="shared" ref="K15:K39" si="2">T15</f>
        <v>No</v>
      </c>
      <c r="L15" s="641"/>
      <c r="M15" s="641"/>
      <c r="N15" s="657"/>
      <c r="O15" s="256">
        <f t="shared" ref="O15:O39" si="3">M15*N15*12</f>
        <v>0</v>
      </c>
      <c r="P15" s="640" t="str">
        <f t="shared" ref="P15:P18" si="4">CONCATENATE(R15, Q15)</f>
        <v/>
      </c>
      <c r="Q15" s="685" t="str">
        <f>IF(K15="NHTF"," Subsidized",IF(K15="HOME","Subsidized",("")))</f>
        <v/>
      </c>
      <c r="R15" s="685" t="str">
        <f t="shared" ref="R15:R18" si="5">IF(ISNUMBER(G15),CONCATENATE(G15,"BR",", ",I15,"BA"),IF(ISNUMBER(I15),CONCATENATE(G15,"BR",", ",I15,"BA"),""))</f>
        <v/>
      </c>
      <c r="S15" s="685" t="str">
        <f t="shared" ref="S15:S18" si="6">MID(U15,10,1)</f>
        <v/>
      </c>
      <c r="T15" s="685" t="str">
        <f t="shared" ref="T15:T18" si="7">IF(S15="S","Yes","No")</f>
        <v>No</v>
      </c>
      <c r="U15" s="640"/>
      <c r="V15" s="634" t="str">
        <f t="shared" ref="V15:V18" si="8">LEFT(U15,1)</f>
        <v/>
      </c>
      <c r="W15" s="634" t="str">
        <f t="shared" ref="W15:W18" si="9">MID(U15,6,1)</f>
        <v/>
      </c>
      <c r="X15" s="635" t="str">
        <f>IF(AND(M15&gt;0),IF('Project (A-C)'!$H$96="X","TRUE"),IF(M15="",""))</f>
        <v/>
      </c>
      <c r="Y15" s="635" t="str">
        <f>IF(AND(M15&gt;0),IF('Project (A-C)'!$H$97="X","TRUE"),IF(M15="",""))</f>
        <v/>
      </c>
      <c r="Z15" s="635" t="str">
        <f>IF(AND(M15&gt;0),IF('Project (A-C)'!$H$98="X","TRUE"),IF(M15="",""))</f>
        <v/>
      </c>
      <c r="AA15" s="635" t="str">
        <f>IF(AND(M15&gt;0),IF('Project (A-C)'!$H$99="X","TRUE"),IF(M15="",""))</f>
        <v/>
      </c>
      <c r="AB15" s="635" t="str">
        <f>IF(AA15="TRUE","Ceiling Fan", "")</f>
        <v/>
      </c>
      <c r="AC15" s="635" t="str">
        <f>IF(AND(M15&gt;0),IF('Project (A-C)'!$H$100="X","TRUE"),IF(M15="",""))</f>
        <v/>
      </c>
      <c r="AD15" s="635" t="str">
        <f>IF(AND(M15&gt;0),IF('Project (A-C)'!$H$101="X","TRUE"),IF(M15="",""))</f>
        <v/>
      </c>
      <c r="AE15" s="635" t="str">
        <f>IF(AD15="TRUE","Storage", "")</f>
        <v/>
      </c>
      <c r="AF15" s="635" t="str">
        <f>IF(AND(M15&gt;0),IF('Project (A-C)'!$H$102="X","TRUE"),IF(M15="",""))</f>
        <v/>
      </c>
      <c r="AG15" s="635" t="str">
        <f>IF(AF15="TRUE","Universal Design", "")</f>
        <v/>
      </c>
      <c r="AH15" s="635" t="str">
        <f>IF(AND(M15&gt;0),IF('Project (A-C)'!$H$103="X","TRUE"),IF(M15="",""))</f>
        <v/>
      </c>
      <c r="AI15" s="635" t="str">
        <f>IF(AH15="TRUE","Walk-In Closet", "")</f>
        <v/>
      </c>
      <c r="AJ15" s="635" t="str">
        <f>IF(AND(M15&gt;0),IF('Project (A-C)'!$H$104="X","TRUE"),IF(M15="",""))</f>
        <v/>
      </c>
      <c r="AK15" s="635" t="str">
        <f>IF(AND(M15&gt;0),IF('Project (A-C)'!$H$105="X","TRUE"),IF(M15="",""))</f>
        <v/>
      </c>
      <c r="AL15" s="635" t="str">
        <f>IF(AND(M15&gt;0),IF('Project (A-C)'!$H$106="X","TRUE"),IF(M15="",""))</f>
        <v/>
      </c>
      <c r="AM15" s="635" t="str">
        <f>IF(AL15="TRUE","Wood Flooring", "")</f>
        <v/>
      </c>
      <c r="AN15" s="635" t="str">
        <f>IF(AND(M15&gt;0),IF('Project (A-C)'!$H$107="X","TRUE"),IF(M15="",""))</f>
        <v/>
      </c>
      <c r="AO15" s="50"/>
      <c r="AP15" s="50"/>
      <c r="AQ15" s="50"/>
    </row>
    <row r="16" spans="1:43" s="3" customFormat="1" ht="15" customHeight="1" x14ac:dyDescent="0.25">
      <c r="A16" s="77"/>
      <c r="B16" s="253"/>
      <c r="C16" s="77"/>
      <c r="D16" s="77"/>
      <c r="E16" s="658"/>
      <c r="F16" s="257" t="s">
        <v>341</v>
      </c>
      <c r="G16" s="641" t="str">
        <f t="shared" si="0"/>
        <v/>
      </c>
      <c r="H16" s="255" t="s">
        <v>341</v>
      </c>
      <c r="I16" s="641" t="str">
        <f t="shared" si="1"/>
        <v/>
      </c>
      <c r="J16" s="255" t="s">
        <v>341</v>
      </c>
      <c r="K16" s="641" t="str">
        <f t="shared" si="2"/>
        <v>No</v>
      </c>
      <c r="L16" s="641"/>
      <c r="M16" s="641"/>
      <c r="N16" s="657"/>
      <c r="O16" s="258">
        <f t="shared" si="3"/>
        <v>0</v>
      </c>
      <c r="P16" s="640" t="str">
        <f t="shared" si="4"/>
        <v/>
      </c>
      <c r="Q16" s="685" t="str">
        <f t="shared" ref="Q16:Q39" si="10">IF(K16="NHTF"," Subsidized",IF(K16="HOME","Subsidized",("")))</f>
        <v/>
      </c>
      <c r="R16" s="685" t="str">
        <f t="shared" si="5"/>
        <v/>
      </c>
      <c r="S16" s="685" t="str">
        <f t="shared" si="6"/>
        <v/>
      </c>
      <c r="T16" s="685" t="str">
        <f t="shared" si="7"/>
        <v>No</v>
      </c>
      <c r="U16" s="640"/>
      <c r="V16" s="634" t="str">
        <f t="shared" si="8"/>
        <v/>
      </c>
      <c r="W16" s="634" t="str">
        <f t="shared" si="9"/>
        <v/>
      </c>
      <c r="X16" s="635" t="str">
        <f>IF(AND(M16&gt;0),IF('Project (A-C)'!$H$96="X","TRUE"),IF(M16="",""))</f>
        <v/>
      </c>
      <c r="Y16" s="635" t="str">
        <f>IF(AND(M16&gt;0),IF('Project (A-C)'!$H$97="X","TRUE"),IF(M16="",""))</f>
        <v/>
      </c>
      <c r="Z16" s="635" t="str">
        <f>IF(AND(M16&gt;0),IF('Project (A-C)'!$H$98="X","TRUE"),IF(M16="",""))</f>
        <v/>
      </c>
      <c r="AA16" s="635" t="str">
        <f>IF(AND(M16&gt;0),IF('Project (A-C)'!$H$99="X","TRUE"),IF(M16="",""))</f>
        <v/>
      </c>
      <c r="AB16" s="635" t="str">
        <f t="shared" ref="AB16:AB39" si="11">IF(AA16="TRUE","Ceiling Fan", "")</f>
        <v/>
      </c>
      <c r="AC16" s="635" t="str">
        <f>IF(AND(M16&gt;0),IF('Project (A-C)'!$H$100="X","TRUE"),IF(M16="",""))</f>
        <v/>
      </c>
      <c r="AD16" s="635" t="str">
        <f>IF(AND(M16&gt;0),IF('Project (A-C)'!$H$101="X","TRUE"),IF(M16="",""))</f>
        <v/>
      </c>
      <c r="AE16" s="635" t="str">
        <f t="shared" ref="AE16:AE39" si="12">IF(AD16="TRUE","Storage", "")</f>
        <v/>
      </c>
      <c r="AF16" s="635" t="str">
        <f>IF(AND(M16&gt;0),IF('Project (A-C)'!$H$102="X","TRUE"),IF(M16="",""))</f>
        <v/>
      </c>
      <c r="AG16" s="635" t="str">
        <f t="shared" ref="AG16:AG39" si="13">IF(AF16="TRUE","Universal Design", "")</f>
        <v/>
      </c>
      <c r="AH16" s="635" t="str">
        <f>IF(AND(M16&gt;0),IF('Project (A-C)'!$H$103="X","TRUE"),IF(M16="",""))</f>
        <v/>
      </c>
      <c r="AI16" s="635" t="str">
        <f t="shared" ref="AI16:AI39" si="14">IF(AH16="TRUE","Walk-In Closet", "")</f>
        <v/>
      </c>
      <c r="AJ16" s="635" t="str">
        <f>IF(AND(M16&gt;0),IF('Project (A-C)'!$H$104="X","TRUE"),IF(M16="",""))</f>
        <v/>
      </c>
      <c r="AK16" s="635" t="str">
        <f>IF(AND(M16&gt;0),IF('Project (A-C)'!$H$105="X","TRUE"),IF(M16="",""))</f>
        <v/>
      </c>
      <c r="AL16" s="635" t="str">
        <f>IF(AND(M16&gt;0),IF('Project (A-C)'!$H$106="X","TRUE"),IF(M16="",""))</f>
        <v/>
      </c>
      <c r="AM16" s="635" t="str">
        <f t="shared" ref="AM16:AM39" si="15">IF(AL16="TRUE","Wood Flooring", "")</f>
        <v/>
      </c>
      <c r="AN16" s="635" t="str">
        <f>IF(AND(M16&gt;0),IF('Project (A-C)'!$H$107="X","TRUE"),IF(M16="",""))</f>
        <v/>
      </c>
      <c r="AO16" s="50"/>
      <c r="AP16" s="50"/>
      <c r="AQ16" s="50"/>
    </row>
    <row r="17" spans="1:52" s="3" customFormat="1" ht="15" customHeight="1" x14ac:dyDescent="0.25">
      <c r="A17" s="77"/>
      <c r="B17" s="253"/>
      <c r="C17" s="77"/>
      <c r="D17" s="77"/>
      <c r="E17" s="658"/>
      <c r="F17" s="257" t="s">
        <v>341</v>
      </c>
      <c r="G17" s="641" t="str">
        <f t="shared" si="0"/>
        <v/>
      </c>
      <c r="H17" s="255" t="s">
        <v>341</v>
      </c>
      <c r="I17" s="641" t="str">
        <f t="shared" si="1"/>
        <v/>
      </c>
      <c r="J17" s="255" t="s">
        <v>341</v>
      </c>
      <c r="K17" s="641" t="str">
        <f t="shared" si="2"/>
        <v>No</v>
      </c>
      <c r="L17" s="641"/>
      <c r="M17" s="641"/>
      <c r="N17" s="657"/>
      <c r="O17" s="258">
        <f t="shared" si="3"/>
        <v>0</v>
      </c>
      <c r="P17" s="640" t="str">
        <f t="shared" si="4"/>
        <v/>
      </c>
      <c r="Q17" s="685" t="str">
        <f t="shared" si="10"/>
        <v/>
      </c>
      <c r="R17" s="685" t="str">
        <f t="shared" si="5"/>
        <v/>
      </c>
      <c r="S17" s="685" t="str">
        <f t="shared" si="6"/>
        <v/>
      </c>
      <c r="T17" s="685" t="str">
        <f t="shared" si="7"/>
        <v>No</v>
      </c>
      <c r="U17" s="640"/>
      <c r="V17" s="634" t="str">
        <f t="shared" si="8"/>
        <v/>
      </c>
      <c r="W17" s="634" t="str">
        <f t="shared" si="9"/>
        <v/>
      </c>
      <c r="X17" s="635" t="str">
        <f>IF(AND(M17&gt;0),IF('Project (A-C)'!$H$96="X","TRUE"),IF(M17="",""))</f>
        <v/>
      </c>
      <c r="Y17" s="635" t="str">
        <f>IF(AND(M17&gt;0),IF('Project (A-C)'!$H$97="X","TRUE"),IF(M17="",""))</f>
        <v/>
      </c>
      <c r="Z17" s="635" t="str">
        <f>IF(AND(M17&gt;0),IF('Project (A-C)'!$H$98="X","TRUE"),IF(M17="",""))</f>
        <v/>
      </c>
      <c r="AA17" s="635" t="str">
        <f>IF(AND(M17&gt;0),IF('Project (A-C)'!$H$99="X","TRUE"),IF(M17="",""))</f>
        <v/>
      </c>
      <c r="AB17" s="635" t="str">
        <f t="shared" si="11"/>
        <v/>
      </c>
      <c r="AC17" s="635" t="str">
        <f>IF(AND(M17&gt;0),IF('Project (A-C)'!$H$100="X","TRUE"),IF(M17="",""))</f>
        <v/>
      </c>
      <c r="AD17" s="635" t="str">
        <f>IF(AND(M17&gt;0),IF('Project (A-C)'!$H$101="X","TRUE"),IF(M17="",""))</f>
        <v/>
      </c>
      <c r="AE17" s="635" t="str">
        <f t="shared" si="12"/>
        <v/>
      </c>
      <c r="AF17" s="635" t="str">
        <f>IF(AND(M17&gt;0),IF('Project (A-C)'!$H$102="X","TRUE"),IF(M17="",""))</f>
        <v/>
      </c>
      <c r="AG17" s="635" t="str">
        <f t="shared" si="13"/>
        <v/>
      </c>
      <c r="AH17" s="635" t="str">
        <f>IF(AND(M17&gt;0),IF('Project (A-C)'!$H$103="X","TRUE"),IF(M17="",""))</f>
        <v/>
      </c>
      <c r="AI17" s="635" t="str">
        <f t="shared" si="14"/>
        <v/>
      </c>
      <c r="AJ17" s="635" t="str">
        <f>IF(AND(M17&gt;0),IF('Project (A-C)'!$H$104="X","TRUE"),IF(M17="",""))</f>
        <v/>
      </c>
      <c r="AK17" s="635" t="str">
        <f>IF(AND(M17&gt;0),IF('Project (A-C)'!$H$105="X","TRUE"),IF(M17="",""))</f>
        <v/>
      </c>
      <c r="AL17" s="635" t="str">
        <f>IF(AND(M17&gt;0),IF('Project (A-C)'!$H$106="X","TRUE"),IF(M17="",""))</f>
        <v/>
      </c>
      <c r="AM17" s="635" t="str">
        <f t="shared" si="15"/>
        <v/>
      </c>
      <c r="AN17" s="635" t="str">
        <f>IF(AND(M17&gt;0),IF('Project (A-C)'!$H$107="X","TRUE"),IF(M17="",""))</f>
        <v/>
      </c>
      <c r="AO17" s="50"/>
      <c r="AP17" s="50"/>
      <c r="AQ17" s="50"/>
      <c r="AZ17" s="122"/>
    </row>
    <row r="18" spans="1:52" s="3" customFormat="1" ht="15" customHeight="1" x14ac:dyDescent="0.25">
      <c r="A18" s="77"/>
      <c r="B18" s="253"/>
      <c r="C18" s="77"/>
      <c r="D18" s="77"/>
      <c r="E18" s="658"/>
      <c r="F18" s="257" t="s">
        <v>341</v>
      </c>
      <c r="G18" s="641" t="str">
        <f t="shared" si="0"/>
        <v/>
      </c>
      <c r="H18" s="255" t="s">
        <v>341</v>
      </c>
      <c r="I18" s="641" t="str">
        <f t="shared" si="1"/>
        <v/>
      </c>
      <c r="J18" s="255" t="s">
        <v>341</v>
      </c>
      <c r="K18" s="641" t="str">
        <f t="shared" si="2"/>
        <v>No</v>
      </c>
      <c r="L18" s="641"/>
      <c r="M18" s="641"/>
      <c r="N18" s="657"/>
      <c r="O18" s="258">
        <f t="shared" si="3"/>
        <v>0</v>
      </c>
      <c r="P18" s="640" t="str">
        <f t="shared" si="4"/>
        <v/>
      </c>
      <c r="Q18" s="685" t="str">
        <f t="shared" si="10"/>
        <v/>
      </c>
      <c r="R18" s="685" t="str">
        <f t="shared" si="5"/>
        <v/>
      </c>
      <c r="S18" s="685" t="str">
        <f t="shared" si="6"/>
        <v/>
      </c>
      <c r="T18" s="685" t="str">
        <f t="shared" si="7"/>
        <v>No</v>
      </c>
      <c r="U18" s="640"/>
      <c r="V18" s="634" t="str">
        <f t="shared" si="8"/>
        <v/>
      </c>
      <c r="W18" s="634" t="str">
        <f t="shared" si="9"/>
        <v/>
      </c>
      <c r="X18" s="635" t="str">
        <f>IF(AND(M18&gt;0),IF('Project (A-C)'!$H$96="X","TRUE"),IF(M18="",""))</f>
        <v/>
      </c>
      <c r="Y18" s="635" t="str">
        <f>IF(AND(M18&gt;0),IF('Project (A-C)'!$H$97="X","TRUE"),IF(M18="",""))</f>
        <v/>
      </c>
      <c r="Z18" s="635" t="str">
        <f>IF(AND(M18&gt;0),IF('Project (A-C)'!$H$98="X","TRUE"),IF(M18="",""))</f>
        <v/>
      </c>
      <c r="AA18" s="635" t="str">
        <f>IF(AND(M18&gt;0),IF('Project (A-C)'!$H$99="X","TRUE"),IF(M18="",""))</f>
        <v/>
      </c>
      <c r="AB18" s="635" t="str">
        <f t="shared" si="11"/>
        <v/>
      </c>
      <c r="AC18" s="635" t="str">
        <f>IF(AND(M18&gt;0),IF('Project (A-C)'!$H$100="X","TRUE"),IF(M18="",""))</f>
        <v/>
      </c>
      <c r="AD18" s="635" t="str">
        <f>IF(AND(M18&gt;0),IF('Project (A-C)'!$H$101="X","TRUE"),IF(M18="",""))</f>
        <v/>
      </c>
      <c r="AE18" s="635" t="str">
        <f t="shared" si="12"/>
        <v/>
      </c>
      <c r="AF18" s="635" t="str">
        <f>IF(AND(M18&gt;0),IF('Project (A-C)'!$H$102="X","TRUE"),IF(M18="",""))</f>
        <v/>
      </c>
      <c r="AG18" s="635" t="str">
        <f t="shared" si="13"/>
        <v/>
      </c>
      <c r="AH18" s="635" t="str">
        <f>IF(AND(M18&gt;0),IF('Project (A-C)'!$H$103="X","TRUE"),IF(M18="",""))</f>
        <v/>
      </c>
      <c r="AI18" s="635" t="str">
        <f t="shared" si="14"/>
        <v/>
      </c>
      <c r="AJ18" s="635" t="str">
        <f>IF(AND(M18&gt;0),IF('Project (A-C)'!$H$104="X","TRUE"),IF(M18="",""))</f>
        <v/>
      </c>
      <c r="AK18" s="635" t="str">
        <f>IF(AND(M18&gt;0),IF('Project (A-C)'!$H$105="X","TRUE"),IF(M18="",""))</f>
        <v/>
      </c>
      <c r="AL18" s="635" t="str">
        <f>IF(AND(M18&gt;0),IF('Project (A-C)'!$H$106="X","TRUE"),IF(M18="",""))</f>
        <v/>
      </c>
      <c r="AM18" s="635" t="str">
        <f t="shared" si="15"/>
        <v/>
      </c>
      <c r="AN18" s="635" t="str">
        <f>IF(AND(M18&gt;0),IF('Project (A-C)'!$H$107="X","TRUE"),IF(M18="",""))</f>
        <v/>
      </c>
      <c r="AO18" s="50"/>
      <c r="AP18" s="50"/>
      <c r="AQ18" s="50"/>
    </row>
    <row r="19" spans="1:52" s="3" customFormat="1" ht="15" customHeight="1" x14ac:dyDescent="0.25">
      <c r="A19" s="77"/>
      <c r="B19" s="253"/>
      <c r="C19" s="77"/>
      <c r="D19" s="77"/>
      <c r="E19" s="658"/>
      <c r="F19" s="257" t="s">
        <v>341</v>
      </c>
      <c r="G19" s="641" t="str">
        <f t="shared" ref="G19:G39" si="16">IF(ISNUMBER(VALUE(V19)), VALUE(V19),"")</f>
        <v/>
      </c>
      <c r="H19" s="255" t="s">
        <v>341</v>
      </c>
      <c r="I19" s="641" t="str">
        <f t="shared" ref="I19:I39" si="17">IF(ISNUMBER(VALUE(W19)), VALUE(W19),"")</f>
        <v/>
      </c>
      <c r="J19" s="255" t="s">
        <v>341</v>
      </c>
      <c r="K19" s="641" t="str">
        <f t="shared" si="2"/>
        <v>No</v>
      </c>
      <c r="L19" s="641"/>
      <c r="M19" s="641"/>
      <c r="N19" s="657"/>
      <c r="O19" s="258">
        <f t="shared" si="3"/>
        <v>0</v>
      </c>
      <c r="P19" s="640" t="str">
        <f t="shared" ref="P19:P39" si="18">CONCATENATE(R19, Q19)</f>
        <v/>
      </c>
      <c r="Q19" s="685" t="str">
        <f t="shared" si="10"/>
        <v/>
      </c>
      <c r="R19" s="685" t="str">
        <f t="shared" ref="R19:R39" si="19">IF(ISNUMBER(G19),CONCATENATE(G19,"BR",", ",I19,"BA"),IF(ISNUMBER(I19),CONCATENATE(G19,"BR",", ",I19,"BA"),""))</f>
        <v/>
      </c>
      <c r="S19" s="685" t="str">
        <f t="shared" ref="S19:S39" si="20">MID(U19,10,1)</f>
        <v/>
      </c>
      <c r="T19" s="685" t="str">
        <f t="shared" ref="T19:T39" si="21">IF(S19="S","Yes","No")</f>
        <v>No</v>
      </c>
      <c r="U19" s="640"/>
      <c r="V19" s="634" t="str">
        <f t="shared" ref="V19:V38" si="22">LEFT(U19,1)</f>
        <v/>
      </c>
      <c r="W19" s="634" t="str">
        <f t="shared" ref="W19:W39" si="23">MID(U19,6,1)</f>
        <v/>
      </c>
      <c r="X19" s="635" t="str">
        <f>IF(AND(M19&gt;0),IF('Project (A-C)'!$H$96="X","TRUE"),IF(M19="",""))</f>
        <v/>
      </c>
      <c r="Y19" s="635" t="str">
        <f>IF(AND(M19&gt;0),IF('Project (A-C)'!$H$97="X","TRUE"),IF(M19="",""))</f>
        <v/>
      </c>
      <c r="Z19" s="635" t="str">
        <f>IF(AND(M19&gt;0),IF('Project (A-C)'!$H$98="X","TRUE"),IF(M19="",""))</f>
        <v/>
      </c>
      <c r="AA19" s="635" t="str">
        <f>IF(AND(M19&gt;0),IF('Project (A-C)'!$H$99="X","TRUE"),IF(M19="",""))</f>
        <v/>
      </c>
      <c r="AB19" s="635" t="str">
        <f t="shared" si="11"/>
        <v/>
      </c>
      <c r="AC19" s="635" t="str">
        <f>IF(AND(M19&gt;0),IF('Project (A-C)'!$H$100="X","TRUE"),IF(M19="",""))</f>
        <v/>
      </c>
      <c r="AD19" s="635" t="str">
        <f>IF(AND(M19&gt;0),IF('Project (A-C)'!$H$101="X","TRUE"),IF(M19="",""))</f>
        <v/>
      </c>
      <c r="AE19" s="635" t="str">
        <f t="shared" si="12"/>
        <v/>
      </c>
      <c r="AF19" s="635" t="str">
        <f>IF(AND(M19&gt;0),IF('Project (A-C)'!$H$102="X","TRUE"),IF(M19="",""))</f>
        <v/>
      </c>
      <c r="AG19" s="635" t="str">
        <f t="shared" si="13"/>
        <v/>
      </c>
      <c r="AH19" s="635" t="str">
        <f>IF(AND(M19&gt;0),IF('Project (A-C)'!$H$103="X","TRUE"),IF(M19="",""))</f>
        <v/>
      </c>
      <c r="AI19" s="635" t="str">
        <f t="shared" si="14"/>
        <v/>
      </c>
      <c r="AJ19" s="635" t="str">
        <f>IF(AND(M19&gt;0),IF('Project (A-C)'!$H$104="X","TRUE"),IF(M19="",""))</f>
        <v/>
      </c>
      <c r="AK19" s="635" t="str">
        <f>IF(AND(M19&gt;0),IF('Project (A-C)'!$H$105="X","TRUE"),IF(M19="",""))</f>
        <v/>
      </c>
      <c r="AL19" s="635" t="str">
        <f>IF(AND(M19&gt;0),IF('Project (A-C)'!$H$106="X","TRUE"),IF(M19="",""))</f>
        <v/>
      </c>
      <c r="AM19" s="635" t="str">
        <f t="shared" si="15"/>
        <v/>
      </c>
      <c r="AN19" s="635" t="str">
        <f>IF(AND(M19&gt;0),IF('Project (A-C)'!$H$107="X","TRUE"),IF(M19="",""))</f>
        <v/>
      </c>
      <c r="AO19" s="50"/>
      <c r="AP19" s="50"/>
      <c r="AQ19" s="50"/>
    </row>
    <row r="20" spans="1:52" s="3" customFormat="1" ht="15" customHeight="1" x14ac:dyDescent="0.25">
      <c r="A20" s="77"/>
      <c r="B20" s="253"/>
      <c r="C20" s="77"/>
      <c r="D20" s="77"/>
      <c r="E20" s="658"/>
      <c r="F20" s="257" t="s">
        <v>341</v>
      </c>
      <c r="G20" s="641" t="str">
        <f t="shared" si="16"/>
        <v/>
      </c>
      <c r="H20" s="255" t="s">
        <v>341</v>
      </c>
      <c r="I20" s="641" t="str">
        <f t="shared" si="17"/>
        <v/>
      </c>
      <c r="J20" s="255" t="s">
        <v>341</v>
      </c>
      <c r="K20" s="641" t="str">
        <f t="shared" si="2"/>
        <v>No</v>
      </c>
      <c r="L20" s="641"/>
      <c r="M20" s="641"/>
      <c r="N20" s="657"/>
      <c r="O20" s="258">
        <f t="shared" si="3"/>
        <v>0</v>
      </c>
      <c r="P20" s="640" t="str">
        <f t="shared" si="18"/>
        <v/>
      </c>
      <c r="Q20" s="685" t="str">
        <f t="shared" si="10"/>
        <v/>
      </c>
      <c r="R20" s="685" t="str">
        <f t="shared" si="19"/>
        <v/>
      </c>
      <c r="S20" s="685" t="str">
        <f t="shared" si="20"/>
        <v/>
      </c>
      <c r="T20" s="685" t="str">
        <f t="shared" si="21"/>
        <v>No</v>
      </c>
      <c r="U20" s="640"/>
      <c r="V20" s="634" t="str">
        <f t="shared" si="22"/>
        <v/>
      </c>
      <c r="W20" s="634" t="str">
        <f t="shared" si="23"/>
        <v/>
      </c>
      <c r="X20" s="635" t="str">
        <f>IF(AND(M20&gt;0),IF('Project (A-C)'!$H$96="X","TRUE"),IF(M20="",""))</f>
        <v/>
      </c>
      <c r="Y20" s="635" t="str">
        <f>IF(AND(M20&gt;0),IF('Project (A-C)'!$H$97="X","TRUE"),IF(M20="",""))</f>
        <v/>
      </c>
      <c r="Z20" s="635" t="str">
        <f>IF(AND(M20&gt;0),IF('Project (A-C)'!$H$98="X","TRUE"),IF(M20="",""))</f>
        <v/>
      </c>
      <c r="AA20" s="635" t="str">
        <f>IF(AND(M20&gt;0),IF('Project (A-C)'!$H$99="X","TRUE"),IF(M20="",""))</f>
        <v/>
      </c>
      <c r="AB20" s="635" t="str">
        <f t="shared" si="11"/>
        <v/>
      </c>
      <c r="AC20" s="635" t="str">
        <f>IF(AND(M20&gt;0),IF('Project (A-C)'!$H$100="X","TRUE"),IF(M20="",""))</f>
        <v/>
      </c>
      <c r="AD20" s="635" t="str">
        <f>IF(AND(M20&gt;0),IF('Project (A-C)'!$H$101="X","TRUE"),IF(M20="",""))</f>
        <v/>
      </c>
      <c r="AE20" s="635" t="str">
        <f t="shared" si="12"/>
        <v/>
      </c>
      <c r="AF20" s="635" t="str">
        <f>IF(AND(M20&gt;0),IF('Project (A-C)'!$H$102="X","TRUE"),IF(M20="",""))</f>
        <v/>
      </c>
      <c r="AG20" s="635" t="str">
        <f t="shared" si="13"/>
        <v/>
      </c>
      <c r="AH20" s="635" t="str">
        <f>IF(AND(M20&gt;0),IF('Project (A-C)'!$H$103="X","TRUE"),IF(M20="",""))</f>
        <v/>
      </c>
      <c r="AI20" s="635" t="str">
        <f t="shared" si="14"/>
        <v/>
      </c>
      <c r="AJ20" s="635" t="str">
        <f>IF(AND(M20&gt;0),IF('Project (A-C)'!$H$104="X","TRUE"),IF(M20="",""))</f>
        <v/>
      </c>
      <c r="AK20" s="635" t="str">
        <f>IF(AND(M20&gt;0),IF('Project (A-C)'!$H$105="X","TRUE"),IF(M20="",""))</f>
        <v/>
      </c>
      <c r="AL20" s="635" t="str">
        <f>IF(AND(M20&gt;0),IF('Project (A-C)'!$H$106="X","TRUE"),IF(M20="",""))</f>
        <v/>
      </c>
      <c r="AM20" s="635" t="str">
        <f t="shared" si="15"/>
        <v/>
      </c>
      <c r="AN20" s="635" t="str">
        <f>IF(AND(M20&gt;0),IF('Project (A-C)'!$H$107="X","TRUE"),IF(M20="",""))</f>
        <v/>
      </c>
      <c r="AO20" s="50"/>
      <c r="AP20" s="50"/>
      <c r="AQ20" s="50"/>
    </row>
    <row r="21" spans="1:52" s="3" customFormat="1" ht="15" customHeight="1" x14ac:dyDescent="0.25">
      <c r="A21" s="77"/>
      <c r="B21" s="253"/>
      <c r="C21" s="77"/>
      <c r="D21" s="77"/>
      <c r="E21" s="658"/>
      <c r="F21" s="257" t="s">
        <v>341</v>
      </c>
      <c r="G21" s="641" t="str">
        <f t="shared" si="16"/>
        <v/>
      </c>
      <c r="H21" s="255" t="s">
        <v>341</v>
      </c>
      <c r="I21" s="641" t="str">
        <f t="shared" si="17"/>
        <v/>
      </c>
      <c r="J21" s="255" t="s">
        <v>341</v>
      </c>
      <c r="K21" s="641" t="str">
        <f t="shared" si="2"/>
        <v>No</v>
      </c>
      <c r="L21" s="641"/>
      <c r="M21" s="641"/>
      <c r="N21" s="657"/>
      <c r="O21" s="258">
        <f t="shared" si="3"/>
        <v>0</v>
      </c>
      <c r="P21" s="640" t="str">
        <f t="shared" si="18"/>
        <v/>
      </c>
      <c r="Q21" s="685" t="str">
        <f t="shared" si="10"/>
        <v/>
      </c>
      <c r="R21" s="685" t="str">
        <f t="shared" si="19"/>
        <v/>
      </c>
      <c r="S21" s="685" t="str">
        <f t="shared" si="20"/>
        <v/>
      </c>
      <c r="T21" s="685" t="str">
        <f t="shared" si="21"/>
        <v>No</v>
      </c>
      <c r="U21" s="640"/>
      <c r="V21" s="634" t="str">
        <f t="shared" si="22"/>
        <v/>
      </c>
      <c r="W21" s="634" t="str">
        <f t="shared" si="23"/>
        <v/>
      </c>
      <c r="X21" s="635" t="str">
        <f>IF(AND(M21&gt;0),IF('Project (A-C)'!$H$96="X","TRUE"),IF(M21="",""))</f>
        <v/>
      </c>
      <c r="Y21" s="635" t="str">
        <f>IF(AND(M21&gt;0),IF('Project (A-C)'!$H$97="X","TRUE"),IF(M21="",""))</f>
        <v/>
      </c>
      <c r="Z21" s="635" t="str">
        <f>IF(AND(M21&gt;0),IF('Project (A-C)'!$H$98="X","TRUE"),IF(M21="",""))</f>
        <v/>
      </c>
      <c r="AA21" s="635" t="str">
        <f>IF(AND(M21&gt;0),IF('Project (A-C)'!$H$99="X","TRUE"),IF(M21="",""))</f>
        <v/>
      </c>
      <c r="AB21" s="635" t="str">
        <f t="shared" si="11"/>
        <v/>
      </c>
      <c r="AC21" s="635" t="str">
        <f>IF(AND(M21&gt;0),IF('Project (A-C)'!$H$100="X","TRUE"),IF(M21="",""))</f>
        <v/>
      </c>
      <c r="AD21" s="635" t="str">
        <f>IF(AND(M21&gt;0),IF('Project (A-C)'!$H$101="X","TRUE"),IF(M21="",""))</f>
        <v/>
      </c>
      <c r="AE21" s="635" t="str">
        <f t="shared" si="12"/>
        <v/>
      </c>
      <c r="AF21" s="635" t="str">
        <f>IF(AND(M21&gt;0),IF('Project (A-C)'!$H$102="X","TRUE"),IF(M21="",""))</f>
        <v/>
      </c>
      <c r="AG21" s="635" t="str">
        <f t="shared" si="13"/>
        <v/>
      </c>
      <c r="AH21" s="635" t="str">
        <f>IF(AND(M21&gt;0),IF('Project (A-C)'!$H$103="X","TRUE"),IF(M21="",""))</f>
        <v/>
      </c>
      <c r="AI21" s="635" t="str">
        <f t="shared" si="14"/>
        <v/>
      </c>
      <c r="AJ21" s="635" t="str">
        <f>IF(AND(M21&gt;0),IF('Project (A-C)'!$H$104="X","TRUE"),IF(M21="",""))</f>
        <v/>
      </c>
      <c r="AK21" s="635" t="str">
        <f>IF(AND(M21&gt;0),IF('Project (A-C)'!$H$105="X","TRUE"),IF(M21="",""))</f>
        <v/>
      </c>
      <c r="AL21" s="635" t="str">
        <f>IF(AND(M21&gt;0),IF('Project (A-C)'!$H$106="X","TRUE"),IF(M21="",""))</f>
        <v/>
      </c>
      <c r="AM21" s="635" t="str">
        <f t="shared" si="15"/>
        <v/>
      </c>
      <c r="AN21" s="635" t="str">
        <f>IF(AND(M21&gt;0),IF('Project (A-C)'!$H$107="X","TRUE"),IF(M21="",""))</f>
        <v/>
      </c>
      <c r="AO21" s="50"/>
      <c r="AP21" s="50"/>
      <c r="AQ21" s="50"/>
    </row>
    <row r="22" spans="1:52" s="3" customFormat="1" ht="15" customHeight="1" x14ac:dyDescent="0.25">
      <c r="A22" s="77"/>
      <c r="B22" s="253"/>
      <c r="C22" s="77"/>
      <c r="D22" s="77"/>
      <c r="E22" s="658"/>
      <c r="F22" s="257" t="s">
        <v>341</v>
      </c>
      <c r="G22" s="641" t="str">
        <f t="shared" si="16"/>
        <v/>
      </c>
      <c r="H22" s="255" t="s">
        <v>341</v>
      </c>
      <c r="I22" s="641" t="str">
        <f t="shared" si="17"/>
        <v/>
      </c>
      <c r="J22" s="255" t="s">
        <v>341</v>
      </c>
      <c r="K22" s="641" t="str">
        <f t="shared" si="2"/>
        <v>No</v>
      </c>
      <c r="L22" s="641"/>
      <c r="M22" s="641"/>
      <c r="N22" s="657"/>
      <c r="O22" s="258">
        <f t="shared" si="3"/>
        <v>0</v>
      </c>
      <c r="P22" s="640" t="str">
        <f t="shared" si="18"/>
        <v/>
      </c>
      <c r="Q22" s="685" t="str">
        <f t="shared" si="10"/>
        <v/>
      </c>
      <c r="R22" s="685" t="str">
        <f t="shared" si="19"/>
        <v/>
      </c>
      <c r="S22" s="685" t="str">
        <f t="shared" si="20"/>
        <v/>
      </c>
      <c r="T22" s="685" t="str">
        <f t="shared" si="21"/>
        <v>No</v>
      </c>
      <c r="U22" s="640"/>
      <c r="V22" s="634" t="str">
        <f t="shared" si="22"/>
        <v/>
      </c>
      <c r="W22" s="634" t="str">
        <f t="shared" si="23"/>
        <v/>
      </c>
      <c r="X22" s="635" t="str">
        <f>IF(AND(M22&gt;0),IF('Project (A-C)'!$H$96="X","TRUE"),IF(M22="",""))</f>
        <v/>
      </c>
      <c r="Y22" s="635" t="str">
        <f>IF(AND(M22&gt;0),IF('Project (A-C)'!$H$97="X","TRUE"),IF(M22="",""))</f>
        <v/>
      </c>
      <c r="Z22" s="635" t="str">
        <f>IF(AND(M22&gt;0),IF('Project (A-C)'!$H$98="X","TRUE"),IF(M22="",""))</f>
        <v/>
      </c>
      <c r="AA22" s="635" t="str">
        <f>IF(AND(M22&gt;0),IF('Project (A-C)'!$H$99="X","TRUE"),IF(M22="",""))</f>
        <v/>
      </c>
      <c r="AB22" s="635" t="str">
        <f t="shared" si="11"/>
        <v/>
      </c>
      <c r="AC22" s="635" t="str">
        <f>IF(AND(M22&gt;0),IF('Project (A-C)'!$H$100="X","TRUE"),IF(M22="",""))</f>
        <v/>
      </c>
      <c r="AD22" s="635" t="str">
        <f>IF(AND(M22&gt;0),IF('Project (A-C)'!$H$101="X","TRUE"),IF(M22="",""))</f>
        <v/>
      </c>
      <c r="AE22" s="635" t="str">
        <f t="shared" si="12"/>
        <v/>
      </c>
      <c r="AF22" s="635" t="str">
        <f>IF(AND(M22&gt;0),IF('Project (A-C)'!$H$102="X","TRUE"),IF(M22="",""))</f>
        <v/>
      </c>
      <c r="AG22" s="635" t="str">
        <f t="shared" si="13"/>
        <v/>
      </c>
      <c r="AH22" s="635" t="str">
        <f>IF(AND(M22&gt;0),IF('Project (A-C)'!$H$103="X","TRUE"),IF(M22="",""))</f>
        <v/>
      </c>
      <c r="AI22" s="635" t="str">
        <f t="shared" si="14"/>
        <v/>
      </c>
      <c r="AJ22" s="635" t="str">
        <f>IF(AND(M22&gt;0),IF('Project (A-C)'!$H$104="X","TRUE"),IF(M22="",""))</f>
        <v/>
      </c>
      <c r="AK22" s="635" t="str">
        <f>IF(AND(M22&gt;0),IF('Project (A-C)'!$H$105="X","TRUE"),IF(M22="",""))</f>
        <v/>
      </c>
      <c r="AL22" s="635" t="str">
        <f>IF(AND(M22&gt;0),IF('Project (A-C)'!$H$106="X","TRUE"),IF(M22="",""))</f>
        <v/>
      </c>
      <c r="AM22" s="635" t="str">
        <f t="shared" si="15"/>
        <v/>
      </c>
      <c r="AN22" s="635" t="str">
        <f>IF(AND(M22&gt;0),IF('Project (A-C)'!$H$107="X","TRUE"),IF(M22="",""))</f>
        <v/>
      </c>
      <c r="AO22" s="50"/>
      <c r="AP22" s="50"/>
      <c r="AQ22" s="50"/>
    </row>
    <row r="23" spans="1:52" s="3" customFormat="1" ht="15" customHeight="1" x14ac:dyDescent="0.25">
      <c r="A23" s="77"/>
      <c r="B23" s="253"/>
      <c r="C23" s="77"/>
      <c r="D23" s="77"/>
      <c r="E23" s="658"/>
      <c r="F23" s="257" t="s">
        <v>341</v>
      </c>
      <c r="G23" s="641" t="str">
        <f t="shared" si="16"/>
        <v/>
      </c>
      <c r="H23" s="255" t="s">
        <v>341</v>
      </c>
      <c r="I23" s="641" t="str">
        <f t="shared" si="17"/>
        <v/>
      </c>
      <c r="J23" s="255" t="s">
        <v>341</v>
      </c>
      <c r="K23" s="641" t="str">
        <f t="shared" si="2"/>
        <v>No</v>
      </c>
      <c r="L23" s="641"/>
      <c r="M23" s="641"/>
      <c r="N23" s="657"/>
      <c r="O23" s="258">
        <f t="shared" si="3"/>
        <v>0</v>
      </c>
      <c r="P23" s="640" t="str">
        <f t="shared" si="18"/>
        <v/>
      </c>
      <c r="Q23" s="685" t="str">
        <f t="shared" si="10"/>
        <v/>
      </c>
      <c r="R23" s="685" t="str">
        <f t="shared" si="19"/>
        <v/>
      </c>
      <c r="S23" s="685" t="str">
        <f t="shared" si="20"/>
        <v/>
      </c>
      <c r="T23" s="685" t="str">
        <f t="shared" si="21"/>
        <v>No</v>
      </c>
      <c r="U23" s="640"/>
      <c r="V23" s="634" t="str">
        <f t="shared" si="22"/>
        <v/>
      </c>
      <c r="W23" s="634" t="str">
        <f t="shared" si="23"/>
        <v/>
      </c>
      <c r="X23" s="635" t="str">
        <f>IF(AND(M23&gt;0),IF('Project (A-C)'!$H$96="X","TRUE"),IF(M23="",""))</f>
        <v/>
      </c>
      <c r="Y23" s="635" t="str">
        <f>IF(AND(M23&gt;0),IF('Project (A-C)'!$H$97="X","TRUE"),IF(M23="",""))</f>
        <v/>
      </c>
      <c r="Z23" s="635" t="str">
        <f>IF(AND(M23&gt;0),IF('Project (A-C)'!$H$98="X","TRUE"),IF(M23="",""))</f>
        <v/>
      </c>
      <c r="AA23" s="635" t="str">
        <f>IF(AND(M23&gt;0),IF('Project (A-C)'!$H$99="X","TRUE"),IF(M23="",""))</f>
        <v/>
      </c>
      <c r="AB23" s="635" t="str">
        <f t="shared" si="11"/>
        <v/>
      </c>
      <c r="AC23" s="635" t="str">
        <f>IF(AND(M23&gt;0),IF('Project (A-C)'!$H$100="X","TRUE"),IF(M23="",""))</f>
        <v/>
      </c>
      <c r="AD23" s="635" t="str">
        <f>IF(AND(M23&gt;0),IF('Project (A-C)'!$H$101="X","TRUE"),IF(M23="",""))</f>
        <v/>
      </c>
      <c r="AE23" s="635" t="str">
        <f t="shared" si="12"/>
        <v/>
      </c>
      <c r="AF23" s="635" t="str">
        <f>IF(AND(M23&gt;0),IF('Project (A-C)'!$H$102="X","TRUE"),IF(M23="",""))</f>
        <v/>
      </c>
      <c r="AG23" s="635" t="str">
        <f t="shared" si="13"/>
        <v/>
      </c>
      <c r="AH23" s="635" t="str">
        <f>IF(AND(M23&gt;0),IF('Project (A-C)'!$H$103="X","TRUE"),IF(M23="",""))</f>
        <v/>
      </c>
      <c r="AI23" s="635" t="str">
        <f t="shared" si="14"/>
        <v/>
      </c>
      <c r="AJ23" s="635" t="str">
        <f>IF(AND(M23&gt;0),IF('Project (A-C)'!$H$104="X","TRUE"),IF(M23="",""))</f>
        <v/>
      </c>
      <c r="AK23" s="635" t="str">
        <f>IF(AND(M23&gt;0),IF('Project (A-C)'!$H$105="X","TRUE"),IF(M23="",""))</f>
        <v/>
      </c>
      <c r="AL23" s="635" t="str">
        <f>IF(AND(M23&gt;0),IF('Project (A-C)'!$H$106="X","TRUE"),IF(M23="",""))</f>
        <v/>
      </c>
      <c r="AM23" s="635" t="str">
        <f t="shared" si="15"/>
        <v/>
      </c>
      <c r="AN23" s="635" t="str">
        <f>IF(AND(M23&gt;0),IF('Project (A-C)'!$H$107="X","TRUE"),IF(M23="",""))</f>
        <v/>
      </c>
      <c r="AO23" s="50"/>
      <c r="AP23" s="50"/>
      <c r="AQ23" s="50"/>
    </row>
    <row r="24" spans="1:52" s="3" customFormat="1" ht="15" customHeight="1" x14ac:dyDescent="0.25">
      <c r="A24" s="77"/>
      <c r="B24" s="253"/>
      <c r="C24" s="77"/>
      <c r="D24" s="77"/>
      <c r="E24" s="658"/>
      <c r="F24" s="257" t="s">
        <v>341</v>
      </c>
      <c r="G24" s="641" t="str">
        <f t="shared" si="16"/>
        <v/>
      </c>
      <c r="H24" s="255" t="s">
        <v>341</v>
      </c>
      <c r="I24" s="641" t="str">
        <f t="shared" si="17"/>
        <v/>
      </c>
      <c r="J24" s="255" t="s">
        <v>341</v>
      </c>
      <c r="K24" s="641" t="str">
        <f t="shared" si="2"/>
        <v>No</v>
      </c>
      <c r="L24" s="641"/>
      <c r="M24" s="641"/>
      <c r="N24" s="657"/>
      <c r="O24" s="258">
        <f t="shared" si="3"/>
        <v>0</v>
      </c>
      <c r="P24" s="640" t="str">
        <f t="shared" si="18"/>
        <v/>
      </c>
      <c r="Q24" s="685" t="str">
        <f t="shared" si="10"/>
        <v/>
      </c>
      <c r="R24" s="685" t="str">
        <f t="shared" si="19"/>
        <v/>
      </c>
      <c r="S24" s="685" t="str">
        <f t="shared" si="20"/>
        <v/>
      </c>
      <c r="T24" s="685" t="str">
        <f t="shared" si="21"/>
        <v>No</v>
      </c>
      <c r="U24" s="640"/>
      <c r="V24" s="634" t="str">
        <f t="shared" si="22"/>
        <v/>
      </c>
      <c r="W24" s="634" t="str">
        <f t="shared" si="23"/>
        <v/>
      </c>
      <c r="X24" s="635" t="str">
        <f>IF(AND(M24&gt;0),IF('Project (A-C)'!$H$96="X","TRUE"),IF(M24="",""))</f>
        <v/>
      </c>
      <c r="Y24" s="635" t="str">
        <f>IF(AND(M24&gt;0),IF('Project (A-C)'!$H$97="X","TRUE"),IF(M24="",""))</f>
        <v/>
      </c>
      <c r="Z24" s="635" t="str">
        <f>IF(AND(M24&gt;0),IF('Project (A-C)'!$H$98="X","TRUE"),IF(M24="",""))</f>
        <v/>
      </c>
      <c r="AA24" s="635" t="str">
        <f>IF(AND(M24&gt;0),IF('Project (A-C)'!$H$99="X","TRUE"),IF(M24="",""))</f>
        <v/>
      </c>
      <c r="AB24" s="635" t="str">
        <f t="shared" si="11"/>
        <v/>
      </c>
      <c r="AC24" s="635" t="str">
        <f>IF(AND(M24&gt;0),IF('Project (A-C)'!$H$100="X","TRUE"),IF(M24="",""))</f>
        <v/>
      </c>
      <c r="AD24" s="635" t="str">
        <f>IF(AND(M24&gt;0),IF('Project (A-C)'!$H$101="X","TRUE"),IF(M24="",""))</f>
        <v/>
      </c>
      <c r="AE24" s="635" t="str">
        <f t="shared" si="12"/>
        <v/>
      </c>
      <c r="AF24" s="635" t="str">
        <f>IF(AND(M24&gt;0),IF('Project (A-C)'!$H$102="X","TRUE"),IF(M24="",""))</f>
        <v/>
      </c>
      <c r="AG24" s="635" t="str">
        <f t="shared" si="13"/>
        <v/>
      </c>
      <c r="AH24" s="635" t="str">
        <f>IF(AND(M24&gt;0),IF('Project (A-C)'!$H$103="X","TRUE"),IF(M24="",""))</f>
        <v/>
      </c>
      <c r="AI24" s="635" t="str">
        <f t="shared" si="14"/>
        <v/>
      </c>
      <c r="AJ24" s="635" t="str">
        <f>IF(AND(M24&gt;0),IF('Project (A-C)'!$H$104="X","TRUE"),IF(M24="",""))</f>
        <v/>
      </c>
      <c r="AK24" s="635" t="str">
        <f>IF(AND(M24&gt;0),IF('Project (A-C)'!$H$105="X","TRUE"),IF(M24="",""))</f>
        <v/>
      </c>
      <c r="AL24" s="635" t="str">
        <f>IF(AND(M24&gt;0),IF('Project (A-C)'!$H$106="X","TRUE"),IF(M24="",""))</f>
        <v/>
      </c>
      <c r="AM24" s="635" t="str">
        <f t="shared" si="15"/>
        <v/>
      </c>
      <c r="AN24" s="635" t="str">
        <f>IF(AND(M24&gt;0),IF('Project (A-C)'!$H$107="X","TRUE"),IF(M24="",""))</f>
        <v/>
      </c>
      <c r="AO24" s="50"/>
      <c r="AP24" s="50"/>
      <c r="AQ24" s="50"/>
    </row>
    <row r="25" spans="1:52" s="3" customFormat="1" ht="15" customHeight="1" x14ac:dyDescent="0.25">
      <c r="A25" s="77"/>
      <c r="B25" s="253"/>
      <c r="C25" s="77"/>
      <c r="D25" s="77"/>
      <c r="E25" s="658"/>
      <c r="F25" s="257" t="s">
        <v>341</v>
      </c>
      <c r="G25" s="641" t="str">
        <f t="shared" si="16"/>
        <v/>
      </c>
      <c r="H25" s="255" t="s">
        <v>341</v>
      </c>
      <c r="I25" s="641" t="str">
        <f t="shared" si="17"/>
        <v/>
      </c>
      <c r="J25" s="255" t="s">
        <v>341</v>
      </c>
      <c r="K25" s="641" t="str">
        <f t="shared" si="2"/>
        <v>No</v>
      </c>
      <c r="L25" s="641"/>
      <c r="M25" s="641"/>
      <c r="N25" s="657"/>
      <c r="O25" s="258">
        <f t="shared" si="3"/>
        <v>0</v>
      </c>
      <c r="P25" s="640" t="str">
        <f t="shared" si="18"/>
        <v/>
      </c>
      <c r="Q25" s="685" t="str">
        <f t="shared" si="10"/>
        <v/>
      </c>
      <c r="R25" s="685" t="str">
        <f t="shared" si="19"/>
        <v/>
      </c>
      <c r="S25" s="685" t="str">
        <f t="shared" si="20"/>
        <v/>
      </c>
      <c r="T25" s="685" t="str">
        <f t="shared" si="21"/>
        <v>No</v>
      </c>
      <c r="U25" s="640"/>
      <c r="V25" s="634" t="str">
        <f t="shared" si="22"/>
        <v/>
      </c>
      <c r="W25" s="634" t="str">
        <f t="shared" si="23"/>
        <v/>
      </c>
      <c r="X25" s="635" t="str">
        <f>IF(AND(M25&gt;0),IF('Project (A-C)'!$H$96="X","TRUE"),IF(M25="",""))</f>
        <v/>
      </c>
      <c r="Y25" s="635" t="str">
        <f>IF(AND(M25&gt;0),IF('Project (A-C)'!$H$97="X","TRUE"),IF(M25="",""))</f>
        <v/>
      </c>
      <c r="Z25" s="635" t="str">
        <f>IF(AND(M25&gt;0),IF('Project (A-C)'!$H$98="X","TRUE"),IF(M25="",""))</f>
        <v/>
      </c>
      <c r="AA25" s="635" t="str">
        <f>IF(AND(M25&gt;0),IF('Project (A-C)'!$H$99="X","TRUE"),IF(M25="",""))</f>
        <v/>
      </c>
      <c r="AB25" s="635" t="str">
        <f t="shared" si="11"/>
        <v/>
      </c>
      <c r="AC25" s="635" t="str">
        <f>IF(AND(M25&gt;0),IF('Project (A-C)'!$H$100="X","TRUE"),IF(M25="",""))</f>
        <v/>
      </c>
      <c r="AD25" s="635" t="str">
        <f>IF(AND(M25&gt;0),IF('Project (A-C)'!$H$101="X","TRUE"),IF(M25="",""))</f>
        <v/>
      </c>
      <c r="AE25" s="635" t="str">
        <f t="shared" si="12"/>
        <v/>
      </c>
      <c r="AF25" s="635" t="str">
        <f>IF(AND(M25&gt;0),IF('Project (A-C)'!$H$102="X","TRUE"),IF(M25="",""))</f>
        <v/>
      </c>
      <c r="AG25" s="635" t="str">
        <f t="shared" si="13"/>
        <v/>
      </c>
      <c r="AH25" s="635" t="str">
        <f>IF(AND(M25&gt;0),IF('Project (A-C)'!$H$103="X","TRUE"),IF(M25="",""))</f>
        <v/>
      </c>
      <c r="AI25" s="635" t="str">
        <f t="shared" si="14"/>
        <v/>
      </c>
      <c r="AJ25" s="635" t="str">
        <f>IF(AND(M25&gt;0),IF('Project (A-C)'!$H$104="X","TRUE"),IF(M25="",""))</f>
        <v/>
      </c>
      <c r="AK25" s="635" t="str">
        <f>IF(AND(M25&gt;0),IF('Project (A-C)'!$H$105="X","TRUE"),IF(M25="",""))</f>
        <v/>
      </c>
      <c r="AL25" s="635" t="str">
        <f>IF(AND(M25&gt;0),IF('Project (A-C)'!$H$106="X","TRUE"),IF(M25="",""))</f>
        <v/>
      </c>
      <c r="AM25" s="635" t="str">
        <f t="shared" si="15"/>
        <v/>
      </c>
      <c r="AN25" s="635" t="str">
        <f>IF(AND(M25&gt;0),IF('Project (A-C)'!$H$107="X","TRUE"),IF(M25="",""))</f>
        <v/>
      </c>
      <c r="AO25" s="50"/>
      <c r="AP25" s="50"/>
      <c r="AQ25" s="50"/>
    </row>
    <row r="26" spans="1:52" s="3" customFormat="1" ht="15" customHeight="1" x14ac:dyDescent="0.25">
      <c r="A26" s="77"/>
      <c r="B26" s="253"/>
      <c r="C26" s="77"/>
      <c r="D26" s="77"/>
      <c r="E26" s="658"/>
      <c r="F26" s="257" t="s">
        <v>341</v>
      </c>
      <c r="G26" s="641" t="str">
        <f t="shared" si="16"/>
        <v/>
      </c>
      <c r="H26" s="255" t="s">
        <v>341</v>
      </c>
      <c r="I26" s="641" t="str">
        <f t="shared" si="17"/>
        <v/>
      </c>
      <c r="J26" s="255" t="s">
        <v>341</v>
      </c>
      <c r="K26" s="641" t="str">
        <f t="shared" si="2"/>
        <v>No</v>
      </c>
      <c r="L26" s="641"/>
      <c r="M26" s="641"/>
      <c r="N26" s="657"/>
      <c r="O26" s="258">
        <f t="shared" si="3"/>
        <v>0</v>
      </c>
      <c r="P26" s="640" t="str">
        <f t="shared" si="18"/>
        <v/>
      </c>
      <c r="Q26" s="685" t="str">
        <f t="shared" si="10"/>
        <v/>
      </c>
      <c r="R26" s="685" t="str">
        <f t="shared" si="19"/>
        <v/>
      </c>
      <c r="S26" s="685" t="str">
        <f t="shared" si="20"/>
        <v/>
      </c>
      <c r="T26" s="685" t="str">
        <f t="shared" si="21"/>
        <v>No</v>
      </c>
      <c r="U26" s="640"/>
      <c r="V26" s="634" t="str">
        <f t="shared" si="22"/>
        <v/>
      </c>
      <c r="W26" s="634" t="str">
        <f t="shared" si="23"/>
        <v/>
      </c>
      <c r="X26" s="635" t="str">
        <f>IF(AND(M26&gt;0),IF('Project (A-C)'!$H$96="X","TRUE"),IF(M26="",""))</f>
        <v/>
      </c>
      <c r="Y26" s="635" t="str">
        <f>IF(AND(M26&gt;0),IF('Project (A-C)'!$H$97="X","TRUE"),IF(M26="",""))</f>
        <v/>
      </c>
      <c r="Z26" s="635" t="str">
        <f>IF(AND(M26&gt;0),IF('Project (A-C)'!$H$98="X","TRUE"),IF(M26="",""))</f>
        <v/>
      </c>
      <c r="AA26" s="635" t="str">
        <f>IF(AND(M26&gt;0),IF('Project (A-C)'!$H$99="X","TRUE"),IF(M26="",""))</f>
        <v/>
      </c>
      <c r="AB26" s="635" t="str">
        <f t="shared" si="11"/>
        <v/>
      </c>
      <c r="AC26" s="635" t="str">
        <f>IF(AND(M26&gt;0),IF('Project (A-C)'!$H$100="X","TRUE"),IF(M26="",""))</f>
        <v/>
      </c>
      <c r="AD26" s="635" t="str">
        <f>IF(AND(M26&gt;0),IF('Project (A-C)'!$H$101="X","TRUE"),IF(M26="",""))</f>
        <v/>
      </c>
      <c r="AE26" s="635" t="str">
        <f t="shared" si="12"/>
        <v/>
      </c>
      <c r="AF26" s="635" t="str">
        <f>IF(AND(M26&gt;0),IF('Project (A-C)'!$H$102="X","TRUE"),IF(M26="",""))</f>
        <v/>
      </c>
      <c r="AG26" s="635" t="str">
        <f t="shared" si="13"/>
        <v/>
      </c>
      <c r="AH26" s="635" t="str">
        <f>IF(AND(M26&gt;0),IF('Project (A-C)'!$H$103="X","TRUE"),IF(M26="",""))</f>
        <v/>
      </c>
      <c r="AI26" s="635" t="str">
        <f t="shared" si="14"/>
        <v/>
      </c>
      <c r="AJ26" s="635" t="str">
        <f>IF(AND(M26&gt;0),IF('Project (A-C)'!$H$104="X","TRUE"),IF(M26="",""))</f>
        <v/>
      </c>
      <c r="AK26" s="635" t="str">
        <f>IF(AND(M26&gt;0),IF('Project (A-C)'!$H$105="X","TRUE"),IF(M26="",""))</f>
        <v/>
      </c>
      <c r="AL26" s="635" t="str">
        <f>IF(AND(M26&gt;0),IF('Project (A-C)'!$H$106="X","TRUE"),IF(M26="",""))</f>
        <v/>
      </c>
      <c r="AM26" s="635" t="str">
        <f t="shared" si="15"/>
        <v/>
      </c>
      <c r="AN26" s="635" t="str">
        <f>IF(AND(M26&gt;0),IF('Project (A-C)'!$H$107="X","TRUE"),IF(M26="",""))</f>
        <v/>
      </c>
      <c r="AO26" s="50"/>
      <c r="AP26" s="50"/>
      <c r="AQ26" s="50"/>
    </row>
    <row r="27" spans="1:52" s="3" customFormat="1" ht="15" customHeight="1" x14ac:dyDescent="0.25">
      <c r="A27" s="77"/>
      <c r="B27" s="253"/>
      <c r="C27" s="77"/>
      <c r="D27" s="77"/>
      <c r="E27" s="658"/>
      <c r="F27" s="257" t="s">
        <v>341</v>
      </c>
      <c r="G27" s="641" t="str">
        <f t="shared" si="16"/>
        <v/>
      </c>
      <c r="H27" s="255" t="s">
        <v>341</v>
      </c>
      <c r="I27" s="641" t="str">
        <f t="shared" si="17"/>
        <v/>
      </c>
      <c r="J27" s="255" t="s">
        <v>341</v>
      </c>
      <c r="K27" s="641" t="str">
        <f t="shared" si="2"/>
        <v>No</v>
      </c>
      <c r="L27" s="641"/>
      <c r="M27" s="641"/>
      <c r="N27" s="657"/>
      <c r="O27" s="258">
        <f t="shared" si="3"/>
        <v>0</v>
      </c>
      <c r="P27" s="640" t="str">
        <f t="shared" si="18"/>
        <v/>
      </c>
      <c r="Q27" s="685" t="str">
        <f t="shared" si="10"/>
        <v/>
      </c>
      <c r="R27" s="685" t="str">
        <f t="shared" si="19"/>
        <v/>
      </c>
      <c r="S27" s="685" t="str">
        <f t="shared" si="20"/>
        <v/>
      </c>
      <c r="T27" s="685" t="str">
        <f t="shared" si="21"/>
        <v>No</v>
      </c>
      <c r="U27" s="640"/>
      <c r="V27" s="634" t="str">
        <f t="shared" si="22"/>
        <v/>
      </c>
      <c r="W27" s="634" t="str">
        <f t="shared" si="23"/>
        <v/>
      </c>
      <c r="X27" s="635" t="str">
        <f>IF(AND(M27&gt;0),IF('Project (A-C)'!$H$96="X","TRUE"),IF(M27="",""))</f>
        <v/>
      </c>
      <c r="Y27" s="635" t="str">
        <f>IF(AND(M27&gt;0),IF('Project (A-C)'!$H$97="X","TRUE"),IF(M27="",""))</f>
        <v/>
      </c>
      <c r="Z27" s="635" t="str">
        <f>IF(AND(M27&gt;0),IF('Project (A-C)'!$H$98="X","TRUE"),IF(M27="",""))</f>
        <v/>
      </c>
      <c r="AA27" s="635" t="str">
        <f>IF(AND(M27&gt;0),IF('Project (A-C)'!$H$99="X","TRUE"),IF(M27="",""))</f>
        <v/>
      </c>
      <c r="AB27" s="635" t="str">
        <f t="shared" si="11"/>
        <v/>
      </c>
      <c r="AC27" s="635" t="str">
        <f>IF(AND(M27&gt;0),IF('Project (A-C)'!$H$100="X","TRUE"),IF(M27="",""))</f>
        <v/>
      </c>
      <c r="AD27" s="635" t="str">
        <f>IF(AND(M27&gt;0),IF('Project (A-C)'!$H$101="X","TRUE"),IF(M27="",""))</f>
        <v/>
      </c>
      <c r="AE27" s="635" t="str">
        <f t="shared" si="12"/>
        <v/>
      </c>
      <c r="AF27" s="635" t="str">
        <f>IF(AND(M27&gt;0),IF('Project (A-C)'!$H$102="X","TRUE"),IF(M27="",""))</f>
        <v/>
      </c>
      <c r="AG27" s="635" t="str">
        <f t="shared" si="13"/>
        <v/>
      </c>
      <c r="AH27" s="635" t="str">
        <f>IF(AND(M27&gt;0),IF('Project (A-C)'!$H$103="X","TRUE"),IF(M27="",""))</f>
        <v/>
      </c>
      <c r="AI27" s="635" t="str">
        <f t="shared" si="14"/>
        <v/>
      </c>
      <c r="AJ27" s="635" t="str">
        <f>IF(AND(M27&gt;0),IF('Project (A-C)'!$H$104="X","TRUE"),IF(M27="",""))</f>
        <v/>
      </c>
      <c r="AK27" s="635" t="str">
        <f>IF(AND(M27&gt;0),IF('Project (A-C)'!$H$105="X","TRUE"),IF(M27="",""))</f>
        <v/>
      </c>
      <c r="AL27" s="635" t="str">
        <f>IF(AND(M27&gt;0),IF('Project (A-C)'!$H$106="X","TRUE"),IF(M27="",""))</f>
        <v/>
      </c>
      <c r="AM27" s="635" t="str">
        <f t="shared" si="15"/>
        <v/>
      </c>
      <c r="AN27" s="635" t="str">
        <f>IF(AND(M27&gt;0),IF('Project (A-C)'!$H$107="X","TRUE"),IF(M27="",""))</f>
        <v/>
      </c>
      <c r="AO27" s="50"/>
      <c r="AP27" s="50"/>
      <c r="AQ27" s="50"/>
    </row>
    <row r="28" spans="1:52" s="3" customFormat="1" ht="15" customHeight="1" x14ac:dyDescent="0.25">
      <c r="A28" s="77"/>
      <c r="B28" s="253"/>
      <c r="C28" s="77"/>
      <c r="D28" s="77"/>
      <c r="E28" s="658"/>
      <c r="F28" s="257" t="s">
        <v>341</v>
      </c>
      <c r="G28" s="641" t="str">
        <f t="shared" si="16"/>
        <v/>
      </c>
      <c r="H28" s="255" t="s">
        <v>341</v>
      </c>
      <c r="I28" s="641" t="str">
        <f t="shared" si="17"/>
        <v/>
      </c>
      <c r="J28" s="255" t="s">
        <v>341</v>
      </c>
      <c r="K28" s="641" t="str">
        <f t="shared" si="2"/>
        <v>No</v>
      </c>
      <c r="L28" s="641"/>
      <c r="M28" s="641"/>
      <c r="N28" s="657"/>
      <c r="O28" s="258">
        <f t="shared" si="3"/>
        <v>0</v>
      </c>
      <c r="P28" s="640" t="str">
        <f t="shared" si="18"/>
        <v/>
      </c>
      <c r="Q28" s="685" t="str">
        <f t="shared" si="10"/>
        <v/>
      </c>
      <c r="R28" s="685" t="str">
        <f t="shared" si="19"/>
        <v/>
      </c>
      <c r="S28" s="685" t="str">
        <f t="shared" si="20"/>
        <v/>
      </c>
      <c r="T28" s="685" t="str">
        <f t="shared" si="21"/>
        <v>No</v>
      </c>
      <c r="U28" s="640"/>
      <c r="V28" s="634" t="str">
        <f t="shared" si="22"/>
        <v/>
      </c>
      <c r="W28" s="634" t="str">
        <f t="shared" si="23"/>
        <v/>
      </c>
      <c r="X28" s="635" t="str">
        <f>IF(AND(M28&gt;0),IF('Project (A-C)'!$H$96="X","TRUE"),IF(M28="",""))</f>
        <v/>
      </c>
      <c r="Y28" s="635" t="str">
        <f>IF(AND(M28&gt;0),IF('Project (A-C)'!$H$97="X","TRUE"),IF(M28="",""))</f>
        <v/>
      </c>
      <c r="Z28" s="635" t="str">
        <f>IF(AND(M28&gt;0),IF('Project (A-C)'!$H$98="X","TRUE"),IF(M28="",""))</f>
        <v/>
      </c>
      <c r="AA28" s="635" t="str">
        <f>IF(AND(M28&gt;0),IF('Project (A-C)'!$H$99="X","TRUE"),IF(M28="",""))</f>
        <v/>
      </c>
      <c r="AB28" s="635" t="str">
        <f t="shared" si="11"/>
        <v/>
      </c>
      <c r="AC28" s="635" t="str">
        <f>IF(AND(M28&gt;0),IF('Project (A-C)'!$H$100="X","TRUE"),IF(M28="",""))</f>
        <v/>
      </c>
      <c r="AD28" s="635" t="str">
        <f>IF(AND(M28&gt;0),IF('Project (A-C)'!$H$101="X","TRUE"),IF(M28="",""))</f>
        <v/>
      </c>
      <c r="AE28" s="635" t="str">
        <f t="shared" si="12"/>
        <v/>
      </c>
      <c r="AF28" s="635" t="str">
        <f>IF(AND(M28&gt;0),IF('Project (A-C)'!$H$102="X","TRUE"),IF(M28="",""))</f>
        <v/>
      </c>
      <c r="AG28" s="635" t="str">
        <f t="shared" si="13"/>
        <v/>
      </c>
      <c r="AH28" s="635" t="str">
        <f>IF(AND(M28&gt;0),IF('Project (A-C)'!$H$103="X","TRUE"),IF(M28="",""))</f>
        <v/>
      </c>
      <c r="AI28" s="635" t="str">
        <f t="shared" si="14"/>
        <v/>
      </c>
      <c r="AJ28" s="635" t="str">
        <f>IF(AND(M28&gt;0),IF('Project (A-C)'!$H$104="X","TRUE"),IF(M28="",""))</f>
        <v/>
      </c>
      <c r="AK28" s="635" t="str">
        <f>IF(AND(M28&gt;0),IF('Project (A-C)'!$H$105="X","TRUE"),IF(M28="",""))</f>
        <v/>
      </c>
      <c r="AL28" s="635" t="str">
        <f>IF(AND(M28&gt;0),IF('Project (A-C)'!$H$106="X","TRUE"),IF(M28="",""))</f>
        <v/>
      </c>
      <c r="AM28" s="635" t="str">
        <f t="shared" si="15"/>
        <v/>
      </c>
      <c r="AN28" s="635" t="str">
        <f>IF(AND(M28&gt;0),IF('Project (A-C)'!$H$107="X","TRUE"),IF(M28="",""))</f>
        <v/>
      </c>
      <c r="AO28" s="50"/>
      <c r="AP28" s="50"/>
      <c r="AQ28" s="50"/>
    </row>
    <row r="29" spans="1:52" s="3" customFormat="1" ht="15" customHeight="1" x14ac:dyDescent="0.25">
      <c r="A29" s="77"/>
      <c r="B29" s="253"/>
      <c r="C29" s="77"/>
      <c r="D29" s="77"/>
      <c r="E29" s="658"/>
      <c r="F29" s="257" t="s">
        <v>341</v>
      </c>
      <c r="G29" s="641" t="str">
        <f t="shared" si="16"/>
        <v/>
      </c>
      <c r="H29" s="255" t="s">
        <v>341</v>
      </c>
      <c r="I29" s="641" t="str">
        <f t="shared" si="17"/>
        <v/>
      </c>
      <c r="J29" s="255" t="s">
        <v>341</v>
      </c>
      <c r="K29" s="641" t="str">
        <f t="shared" si="2"/>
        <v>No</v>
      </c>
      <c r="L29" s="641"/>
      <c r="M29" s="641"/>
      <c r="N29" s="657"/>
      <c r="O29" s="258">
        <f t="shared" si="3"/>
        <v>0</v>
      </c>
      <c r="P29" s="640" t="str">
        <f t="shared" si="18"/>
        <v/>
      </c>
      <c r="Q29" s="685" t="str">
        <f t="shared" si="10"/>
        <v/>
      </c>
      <c r="R29" s="685" t="str">
        <f t="shared" si="19"/>
        <v/>
      </c>
      <c r="S29" s="685" t="str">
        <f t="shared" si="20"/>
        <v/>
      </c>
      <c r="T29" s="685" t="str">
        <f t="shared" si="21"/>
        <v>No</v>
      </c>
      <c r="U29" s="640"/>
      <c r="V29" s="634" t="str">
        <f t="shared" si="22"/>
        <v/>
      </c>
      <c r="W29" s="634" t="str">
        <f t="shared" si="23"/>
        <v/>
      </c>
      <c r="X29" s="635" t="str">
        <f>IF(AND(M29&gt;0),IF('Project (A-C)'!$H$96="X","TRUE"),IF(M29="",""))</f>
        <v/>
      </c>
      <c r="Y29" s="635" t="str">
        <f>IF(AND(M29&gt;0),IF('Project (A-C)'!$H$97="X","TRUE"),IF(M29="",""))</f>
        <v/>
      </c>
      <c r="Z29" s="635" t="str">
        <f>IF(AND(M29&gt;0),IF('Project (A-C)'!$H$98="X","TRUE"),IF(M29="",""))</f>
        <v/>
      </c>
      <c r="AA29" s="635" t="str">
        <f>IF(AND(M29&gt;0),IF('Project (A-C)'!$H$99="X","TRUE"),IF(M29="",""))</f>
        <v/>
      </c>
      <c r="AB29" s="635" t="str">
        <f t="shared" si="11"/>
        <v/>
      </c>
      <c r="AC29" s="635" t="str">
        <f>IF(AND(M29&gt;0),IF('Project (A-C)'!$H$100="X","TRUE"),IF(M29="",""))</f>
        <v/>
      </c>
      <c r="AD29" s="635" t="str">
        <f>IF(AND(M29&gt;0),IF('Project (A-C)'!$H$101="X","TRUE"),IF(M29="",""))</f>
        <v/>
      </c>
      <c r="AE29" s="635" t="str">
        <f t="shared" si="12"/>
        <v/>
      </c>
      <c r="AF29" s="635" t="str">
        <f>IF(AND(M29&gt;0),IF('Project (A-C)'!$H$102="X","TRUE"),IF(M29="",""))</f>
        <v/>
      </c>
      <c r="AG29" s="635" t="str">
        <f t="shared" si="13"/>
        <v/>
      </c>
      <c r="AH29" s="635" t="str">
        <f>IF(AND(M29&gt;0),IF('Project (A-C)'!$H$103="X","TRUE"),IF(M29="",""))</f>
        <v/>
      </c>
      <c r="AI29" s="635" t="str">
        <f t="shared" si="14"/>
        <v/>
      </c>
      <c r="AJ29" s="635" t="str">
        <f>IF(AND(M29&gt;0),IF('Project (A-C)'!$H$104="X","TRUE"),IF(M29="",""))</f>
        <v/>
      </c>
      <c r="AK29" s="635" t="str">
        <f>IF(AND(M29&gt;0),IF('Project (A-C)'!$H$105="X","TRUE"),IF(M29="",""))</f>
        <v/>
      </c>
      <c r="AL29" s="635" t="str">
        <f>IF(AND(M29&gt;0),IF('Project (A-C)'!$H$106="X","TRUE"),IF(M29="",""))</f>
        <v/>
      </c>
      <c r="AM29" s="635" t="str">
        <f t="shared" si="15"/>
        <v/>
      </c>
      <c r="AN29" s="635" t="str">
        <f>IF(AND(M29&gt;0),IF('Project (A-C)'!$H$107="X","TRUE"),IF(M29="",""))</f>
        <v/>
      </c>
      <c r="AO29" s="50"/>
      <c r="AP29" s="50"/>
      <c r="AQ29" s="50"/>
    </row>
    <row r="30" spans="1:52" s="3" customFormat="1" ht="15" customHeight="1" x14ac:dyDescent="0.25">
      <c r="A30" s="77"/>
      <c r="B30" s="253"/>
      <c r="C30" s="77"/>
      <c r="D30" s="77"/>
      <c r="E30" s="658"/>
      <c r="F30" s="257" t="s">
        <v>341</v>
      </c>
      <c r="G30" s="641" t="str">
        <f t="shared" si="16"/>
        <v/>
      </c>
      <c r="H30" s="255" t="s">
        <v>341</v>
      </c>
      <c r="I30" s="641" t="str">
        <f t="shared" si="17"/>
        <v/>
      </c>
      <c r="J30" s="255" t="s">
        <v>341</v>
      </c>
      <c r="K30" s="641" t="str">
        <f t="shared" si="2"/>
        <v>No</v>
      </c>
      <c r="L30" s="641"/>
      <c r="M30" s="641"/>
      <c r="N30" s="657"/>
      <c r="O30" s="258">
        <f t="shared" si="3"/>
        <v>0</v>
      </c>
      <c r="P30" s="640" t="str">
        <f t="shared" si="18"/>
        <v/>
      </c>
      <c r="Q30" s="685" t="str">
        <f t="shared" si="10"/>
        <v/>
      </c>
      <c r="R30" s="685" t="str">
        <f t="shared" si="19"/>
        <v/>
      </c>
      <c r="S30" s="685" t="str">
        <f t="shared" si="20"/>
        <v/>
      </c>
      <c r="T30" s="685" t="str">
        <f t="shared" si="21"/>
        <v>No</v>
      </c>
      <c r="U30" s="640"/>
      <c r="V30" s="634" t="str">
        <f t="shared" si="22"/>
        <v/>
      </c>
      <c r="W30" s="634" t="str">
        <f t="shared" si="23"/>
        <v/>
      </c>
      <c r="X30" s="635" t="str">
        <f>IF(AND(M30&gt;0),IF('Project (A-C)'!$H$96="X","TRUE"),IF(M30="",""))</f>
        <v/>
      </c>
      <c r="Y30" s="635" t="str">
        <f>IF(AND(M30&gt;0),IF('Project (A-C)'!$H$97="X","TRUE"),IF(M30="",""))</f>
        <v/>
      </c>
      <c r="Z30" s="635" t="str">
        <f>IF(AND(M30&gt;0),IF('Project (A-C)'!$H$98="X","TRUE"),IF(M30="",""))</f>
        <v/>
      </c>
      <c r="AA30" s="635" t="str">
        <f>IF(AND(M30&gt;0),IF('Project (A-C)'!$H$99="X","TRUE"),IF(M30="",""))</f>
        <v/>
      </c>
      <c r="AB30" s="635" t="str">
        <f t="shared" si="11"/>
        <v/>
      </c>
      <c r="AC30" s="635" t="str">
        <f>IF(AND(M30&gt;0),IF('Project (A-C)'!$H$100="X","TRUE"),IF(M30="",""))</f>
        <v/>
      </c>
      <c r="AD30" s="635" t="str">
        <f>IF(AND(M30&gt;0),IF('Project (A-C)'!$H$101="X","TRUE"),IF(M30="",""))</f>
        <v/>
      </c>
      <c r="AE30" s="635" t="str">
        <f t="shared" si="12"/>
        <v/>
      </c>
      <c r="AF30" s="635" t="str">
        <f>IF(AND(M30&gt;0),IF('Project (A-C)'!$H$102="X","TRUE"),IF(M30="",""))</f>
        <v/>
      </c>
      <c r="AG30" s="635" t="str">
        <f t="shared" si="13"/>
        <v/>
      </c>
      <c r="AH30" s="635" t="str">
        <f>IF(AND(M30&gt;0),IF('Project (A-C)'!$H$103="X","TRUE"),IF(M30="",""))</f>
        <v/>
      </c>
      <c r="AI30" s="635" t="str">
        <f t="shared" si="14"/>
        <v/>
      </c>
      <c r="AJ30" s="635" t="str">
        <f>IF(AND(M30&gt;0),IF('Project (A-C)'!$H$104="X","TRUE"),IF(M30="",""))</f>
        <v/>
      </c>
      <c r="AK30" s="635" t="str">
        <f>IF(AND(M30&gt;0),IF('Project (A-C)'!$H$105="X","TRUE"),IF(M30="",""))</f>
        <v/>
      </c>
      <c r="AL30" s="635" t="str">
        <f>IF(AND(M30&gt;0),IF('Project (A-C)'!$H$106="X","TRUE"),IF(M30="",""))</f>
        <v/>
      </c>
      <c r="AM30" s="635" t="str">
        <f t="shared" si="15"/>
        <v/>
      </c>
      <c r="AN30" s="635" t="str">
        <f>IF(AND(M30&gt;0),IF('Project (A-C)'!$H$107="X","TRUE"),IF(M30="",""))</f>
        <v/>
      </c>
      <c r="AO30" s="50"/>
      <c r="AP30" s="50"/>
      <c r="AQ30" s="50"/>
    </row>
    <row r="31" spans="1:52" s="3" customFormat="1" ht="15" customHeight="1" x14ac:dyDescent="0.25">
      <c r="A31" s="77"/>
      <c r="B31" s="253"/>
      <c r="C31" s="77"/>
      <c r="D31" s="77"/>
      <c r="E31" s="658"/>
      <c r="F31" s="257" t="s">
        <v>341</v>
      </c>
      <c r="G31" s="641" t="str">
        <f t="shared" si="16"/>
        <v/>
      </c>
      <c r="H31" s="255" t="s">
        <v>341</v>
      </c>
      <c r="I31" s="641" t="str">
        <f t="shared" si="17"/>
        <v/>
      </c>
      <c r="J31" s="255" t="s">
        <v>341</v>
      </c>
      <c r="K31" s="641" t="str">
        <f t="shared" si="2"/>
        <v>No</v>
      </c>
      <c r="L31" s="641"/>
      <c r="M31" s="641"/>
      <c r="N31" s="657"/>
      <c r="O31" s="258">
        <f t="shared" si="3"/>
        <v>0</v>
      </c>
      <c r="P31" s="640" t="str">
        <f t="shared" si="18"/>
        <v/>
      </c>
      <c r="Q31" s="685" t="str">
        <f t="shared" si="10"/>
        <v/>
      </c>
      <c r="R31" s="685" t="str">
        <f t="shared" si="19"/>
        <v/>
      </c>
      <c r="S31" s="685" t="str">
        <f t="shared" si="20"/>
        <v/>
      </c>
      <c r="T31" s="685" t="str">
        <f t="shared" si="21"/>
        <v>No</v>
      </c>
      <c r="U31" s="640"/>
      <c r="V31" s="634" t="str">
        <f t="shared" si="22"/>
        <v/>
      </c>
      <c r="W31" s="634" t="str">
        <f t="shared" si="23"/>
        <v/>
      </c>
      <c r="X31" s="635" t="str">
        <f>IF(AND(M31&gt;0),IF('Project (A-C)'!$H$96="X","TRUE"),IF(M31="",""))</f>
        <v/>
      </c>
      <c r="Y31" s="635" t="str">
        <f>IF(AND(M31&gt;0),IF('Project (A-C)'!$H$97="X","TRUE"),IF(M31="",""))</f>
        <v/>
      </c>
      <c r="Z31" s="635" t="str">
        <f>IF(AND(M31&gt;0),IF('Project (A-C)'!$H$98="X","TRUE"),IF(M31="",""))</f>
        <v/>
      </c>
      <c r="AA31" s="635" t="str">
        <f>IF(AND(M31&gt;0),IF('Project (A-C)'!$H$99="X","TRUE"),IF(M31="",""))</f>
        <v/>
      </c>
      <c r="AB31" s="635" t="str">
        <f t="shared" si="11"/>
        <v/>
      </c>
      <c r="AC31" s="635" t="str">
        <f>IF(AND(M31&gt;0),IF('Project (A-C)'!$H$100="X","TRUE"),IF(M31="",""))</f>
        <v/>
      </c>
      <c r="AD31" s="635" t="str">
        <f>IF(AND(M31&gt;0),IF('Project (A-C)'!$H$101="X","TRUE"),IF(M31="",""))</f>
        <v/>
      </c>
      <c r="AE31" s="635" t="str">
        <f t="shared" si="12"/>
        <v/>
      </c>
      <c r="AF31" s="635" t="str">
        <f>IF(AND(M31&gt;0),IF('Project (A-C)'!$H$102="X","TRUE"),IF(M31="",""))</f>
        <v/>
      </c>
      <c r="AG31" s="635" t="str">
        <f t="shared" si="13"/>
        <v/>
      </c>
      <c r="AH31" s="635" t="str">
        <f>IF(AND(M31&gt;0),IF('Project (A-C)'!$H$103="X","TRUE"),IF(M31="",""))</f>
        <v/>
      </c>
      <c r="AI31" s="635" t="str">
        <f t="shared" si="14"/>
        <v/>
      </c>
      <c r="AJ31" s="635" t="str">
        <f>IF(AND(M31&gt;0),IF('Project (A-C)'!$H$104="X","TRUE"),IF(M31="",""))</f>
        <v/>
      </c>
      <c r="AK31" s="635" t="str">
        <f>IF(AND(M31&gt;0),IF('Project (A-C)'!$H$105="X","TRUE"),IF(M31="",""))</f>
        <v/>
      </c>
      <c r="AL31" s="635" t="str">
        <f>IF(AND(M31&gt;0),IF('Project (A-C)'!$H$106="X","TRUE"),IF(M31="",""))</f>
        <v/>
      </c>
      <c r="AM31" s="635" t="str">
        <f t="shared" si="15"/>
        <v/>
      </c>
      <c r="AN31" s="635" t="str">
        <f>IF(AND(M31&gt;0),IF('Project (A-C)'!$H$107="X","TRUE"),IF(M31="",""))</f>
        <v/>
      </c>
      <c r="AO31" s="50"/>
      <c r="AP31" s="50"/>
      <c r="AQ31" s="50"/>
    </row>
    <row r="32" spans="1:52" s="3" customFormat="1" ht="15" customHeight="1" x14ac:dyDescent="0.25">
      <c r="A32" s="77"/>
      <c r="B32" s="253"/>
      <c r="C32" s="77"/>
      <c r="D32" s="77"/>
      <c r="E32" s="658"/>
      <c r="F32" s="257" t="s">
        <v>341</v>
      </c>
      <c r="G32" s="641" t="str">
        <f t="shared" si="16"/>
        <v/>
      </c>
      <c r="H32" s="255" t="s">
        <v>341</v>
      </c>
      <c r="I32" s="641" t="str">
        <f t="shared" si="17"/>
        <v/>
      </c>
      <c r="J32" s="255" t="s">
        <v>341</v>
      </c>
      <c r="K32" s="641" t="str">
        <f t="shared" si="2"/>
        <v>No</v>
      </c>
      <c r="L32" s="641"/>
      <c r="M32" s="641"/>
      <c r="N32" s="657"/>
      <c r="O32" s="258">
        <f t="shared" si="3"/>
        <v>0</v>
      </c>
      <c r="P32" s="640" t="str">
        <f t="shared" si="18"/>
        <v/>
      </c>
      <c r="Q32" s="685" t="str">
        <f t="shared" si="10"/>
        <v/>
      </c>
      <c r="R32" s="685" t="str">
        <f t="shared" si="19"/>
        <v/>
      </c>
      <c r="S32" s="685" t="str">
        <f t="shared" si="20"/>
        <v/>
      </c>
      <c r="T32" s="685" t="str">
        <f t="shared" si="21"/>
        <v>No</v>
      </c>
      <c r="U32" s="640"/>
      <c r="V32" s="634" t="str">
        <f t="shared" si="22"/>
        <v/>
      </c>
      <c r="W32" s="634" t="str">
        <f t="shared" si="23"/>
        <v/>
      </c>
      <c r="X32" s="635" t="str">
        <f>IF(AND(M32&gt;0),IF('Project (A-C)'!$H$96="X","TRUE"),IF(M32="",""))</f>
        <v/>
      </c>
      <c r="Y32" s="635" t="str">
        <f>IF(AND(M32&gt;0),IF('Project (A-C)'!$H$97="X","TRUE"),IF(M32="",""))</f>
        <v/>
      </c>
      <c r="Z32" s="635" t="str">
        <f>IF(AND(M32&gt;0),IF('Project (A-C)'!$H$98="X","TRUE"),IF(M32="",""))</f>
        <v/>
      </c>
      <c r="AA32" s="635" t="str">
        <f>IF(AND(M32&gt;0),IF('Project (A-C)'!$H$99="X","TRUE"),IF(M32="",""))</f>
        <v/>
      </c>
      <c r="AB32" s="635" t="str">
        <f t="shared" si="11"/>
        <v/>
      </c>
      <c r="AC32" s="635" t="str">
        <f>IF(AND(M32&gt;0),IF('Project (A-C)'!$H$100="X","TRUE"),IF(M32="",""))</f>
        <v/>
      </c>
      <c r="AD32" s="635" t="str">
        <f>IF(AND(M32&gt;0),IF('Project (A-C)'!$H$101="X","TRUE"),IF(M32="",""))</f>
        <v/>
      </c>
      <c r="AE32" s="635" t="str">
        <f t="shared" si="12"/>
        <v/>
      </c>
      <c r="AF32" s="635" t="str">
        <f>IF(AND(M32&gt;0),IF('Project (A-C)'!$H$102="X","TRUE"),IF(M32="",""))</f>
        <v/>
      </c>
      <c r="AG32" s="635" t="str">
        <f t="shared" si="13"/>
        <v/>
      </c>
      <c r="AH32" s="635" t="str">
        <f>IF(AND(M32&gt;0),IF('Project (A-C)'!$H$103="X","TRUE"),IF(M32="",""))</f>
        <v/>
      </c>
      <c r="AI32" s="635" t="str">
        <f t="shared" si="14"/>
        <v/>
      </c>
      <c r="AJ32" s="635" t="str">
        <f>IF(AND(M32&gt;0),IF('Project (A-C)'!$H$104="X","TRUE"),IF(M32="",""))</f>
        <v/>
      </c>
      <c r="AK32" s="635" t="str">
        <f>IF(AND(M32&gt;0),IF('Project (A-C)'!$H$105="X","TRUE"),IF(M32="",""))</f>
        <v/>
      </c>
      <c r="AL32" s="635" t="str">
        <f>IF(AND(M32&gt;0),IF('Project (A-C)'!$H$106="X","TRUE"),IF(M32="",""))</f>
        <v/>
      </c>
      <c r="AM32" s="635" t="str">
        <f t="shared" si="15"/>
        <v/>
      </c>
      <c r="AN32" s="635" t="str">
        <f>IF(AND(M32&gt;0),IF('Project (A-C)'!$H$107="X","TRUE"),IF(M32="",""))</f>
        <v/>
      </c>
      <c r="AO32" s="50"/>
      <c r="AP32" s="50"/>
      <c r="AQ32" s="50"/>
    </row>
    <row r="33" spans="1:43" s="3" customFormat="1" ht="15" customHeight="1" x14ac:dyDescent="0.25">
      <c r="A33" s="77"/>
      <c r="B33" s="253"/>
      <c r="C33" s="77"/>
      <c r="D33" s="77"/>
      <c r="E33" s="658"/>
      <c r="F33" s="257" t="s">
        <v>341</v>
      </c>
      <c r="G33" s="641" t="str">
        <f t="shared" si="16"/>
        <v/>
      </c>
      <c r="H33" s="255" t="s">
        <v>341</v>
      </c>
      <c r="I33" s="641" t="str">
        <f t="shared" si="17"/>
        <v/>
      </c>
      <c r="J33" s="255" t="s">
        <v>341</v>
      </c>
      <c r="K33" s="641" t="str">
        <f t="shared" si="2"/>
        <v>No</v>
      </c>
      <c r="L33" s="641"/>
      <c r="M33" s="641"/>
      <c r="N33" s="657"/>
      <c r="O33" s="258">
        <f t="shared" si="3"/>
        <v>0</v>
      </c>
      <c r="P33" s="640" t="str">
        <f t="shared" si="18"/>
        <v/>
      </c>
      <c r="Q33" s="685" t="str">
        <f t="shared" si="10"/>
        <v/>
      </c>
      <c r="R33" s="685" t="str">
        <f t="shared" si="19"/>
        <v/>
      </c>
      <c r="S33" s="685" t="str">
        <f t="shared" si="20"/>
        <v/>
      </c>
      <c r="T33" s="685" t="str">
        <f t="shared" si="21"/>
        <v>No</v>
      </c>
      <c r="U33" s="640"/>
      <c r="V33" s="634" t="str">
        <f t="shared" si="22"/>
        <v/>
      </c>
      <c r="W33" s="634" t="str">
        <f t="shared" si="23"/>
        <v/>
      </c>
      <c r="X33" s="635" t="str">
        <f>IF(AND(M33&gt;0),IF('Project (A-C)'!$H$96="X","TRUE"),IF(M33="",""))</f>
        <v/>
      </c>
      <c r="Y33" s="635" t="str">
        <f>IF(AND(M33&gt;0),IF('Project (A-C)'!$H$97="X","TRUE"),IF(M33="",""))</f>
        <v/>
      </c>
      <c r="Z33" s="635" t="str">
        <f>IF(AND(M33&gt;0),IF('Project (A-C)'!$H$98="X","TRUE"),IF(M33="",""))</f>
        <v/>
      </c>
      <c r="AA33" s="635" t="str">
        <f>IF(AND(M33&gt;0),IF('Project (A-C)'!$H$99="X","TRUE"),IF(M33="",""))</f>
        <v/>
      </c>
      <c r="AB33" s="635" t="str">
        <f t="shared" si="11"/>
        <v/>
      </c>
      <c r="AC33" s="635" t="str">
        <f>IF(AND(M33&gt;0),IF('Project (A-C)'!$H$100="X","TRUE"),IF(M33="",""))</f>
        <v/>
      </c>
      <c r="AD33" s="635" t="str">
        <f>IF(AND(M33&gt;0),IF('Project (A-C)'!$H$101="X","TRUE"),IF(M33="",""))</f>
        <v/>
      </c>
      <c r="AE33" s="635" t="str">
        <f t="shared" si="12"/>
        <v/>
      </c>
      <c r="AF33" s="635" t="str">
        <f>IF(AND(M33&gt;0),IF('Project (A-C)'!$H$102="X","TRUE"),IF(M33="",""))</f>
        <v/>
      </c>
      <c r="AG33" s="635" t="str">
        <f t="shared" si="13"/>
        <v/>
      </c>
      <c r="AH33" s="635" t="str">
        <f>IF(AND(M33&gt;0),IF('Project (A-C)'!$H$103="X","TRUE"),IF(M33="",""))</f>
        <v/>
      </c>
      <c r="AI33" s="635" t="str">
        <f t="shared" si="14"/>
        <v/>
      </c>
      <c r="AJ33" s="635" t="str">
        <f>IF(AND(M33&gt;0),IF('Project (A-C)'!$H$104="X","TRUE"),IF(M33="",""))</f>
        <v/>
      </c>
      <c r="AK33" s="635" t="str">
        <f>IF(AND(M33&gt;0),IF('Project (A-C)'!$H$105="X","TRUE"),IF(M33="",""))</f>
        <v/>
      </c>
      <c r="AL33" s="635" t="str">
        <f>IF(AND(M33&gt;0),IF('Project (A-C)'!$H$106="X","TRUE"),IF(M33="",""))</f>
        <v/>
      </c>
      <c r="AM33" s="635" t="str">
        <f t="shared" si="15"/>
        <v/>
      </c>
      <c r="AN33" s="635" t="str">
        <f>IF(AND(M33&gt;0),IF('Project (A-C)'!$H$107="X","TRUE"),IF(M33="",""))</f>
        <v/>
      </c>
      <c r="AO33" s="50"/>
      <c r="AP33" s="50"/>
      <c r="AQ33" s="50"/>
    </row>
    <row r="34" spans="1:43" s="3" customFormat="1" ht="15" customHeight="1" x14ac:dyDescent="0.25">
      <c r="A34" s="77"/>
      <c r="B34" s="253"/>
      <c r="C34" s="77"/>
      <c r="D34" s="77"/>
      <c r="E34" s="658"/>
      <c r="F34" s="257" t="s">
        <v>341</v>
      </c>
      <c r="G34" s="641" t="str">
        <f t="shared" si="16"/>
        <v/>
      </c>
      <c r="H34" s="255" t="s">
        <v>341</v>
      </c>
      <c r="I34" s="641" t="str">
        <f t="shared" si="17"/>
        <v/>
      </c>
      <c r="J34" s="255" t="s">
        <v>341</v>
      </c>
      <c r="K34" s="641" t="str">
        <f t="shared" si="2"/>
        <v>No</v>
      </c>
      <c r="L34" s="641"/>
      <c r="M34" s="641"/>
      <c r="N34" s="657"/>
      <c r="O34" s="258">
        <f t="shared" si="3"/>
        <v>0</v>
      </c>
      <c r="P34" s="640" t="str">
        <f t="shared" si="18"/>
        <v/>
      </c>
      <c r="Q34" s="685" t="str">
        <f t="shared" si="10"/>
        <v/>
      </c>
      <c r="R34" s="685" t="str">
        <f t="shared" si="19"/>
        <v/>
      </c>
      <c r="S34" s="685" t="str">
        <f t="shared" si="20"/>
        <v/>
      </c>
      <c r="T34" s="685" t="str">
        <f t="shared" si="21"/>
        <v>No</v>
      </c>
      <c r="U34" s="640"/>
      <c r="V34" s="634" t="str">
        <f t="shared" si="22"/>
        <v/>
      </c>
      <c r="W34" s="634" t="str">
        <f t="shared" si="23"/>
        <v/>
      </c>
      <c r="X34" s="635" t="str">
        <f>IF(AND(M34&gt;0),IF('Project (A-C)'!$H$96="X","TRUE"),IF(M34="",""))</f>
        <v/>
      </c>
      <c r="Y34" s="635" t="str">
        <f>IF(AND(M34&gt;0),IF('Project (A-C)'!$H$97="X","TRUE"),IF(M34="",""))</f>
        <v/>
      </c>
      <c r="Z34" s="635" t="str">
        <f>IF(AND(M34&gt;0),IF('Project (A-C)'!$H$98="X","TRUE"),IF(M34="",""))</f>
        <v/>
      </c>
      <c r="AA34" s="635" t="str">
        <f>IF(AND(M34&gt;0),IF('Project (A-C)'!$H$99="X","TRUE"),IF(M34="",""))</f>
        <v/>
      </c>
      <c r="AB34" s="635" t="str">
        <f t="shared" si="11"/>
        <v/>
      </c>
      <c r="AC34" s="635" t="str">
        <f>IF(AND(M34&gt;0),IF('Project (A-C)'!$H$100="X","TRUE"),IF(M34="",""))</f>
        <v/>
      </c>
      <c r="AD34" s="635" t="str">
        <f>IF(AND(M34&gt;0),IF('Project (A-C)'!$H$101="X","TRUE"),IF(M34="",""))</f>
        <v/>
      </c>
      <c r="AE34" s="635" t="str">
        <f t="shared" si="12"/>
        <v/>
      </c>
      <c r="AF34" s="635" t="str">
        <f>IF(AND(M34&gt;0),IF('Project (A-C)'!$H$102="X","TRUE"),IF(M34="",""))</f>
        <v/>
      </c>
      <c r="AG34" s="635" t="str">
        <f t="shared" si="13"/>
        <v/>
      </c>
      <c r="AH34" s="635" t="str">
        <f>IF(AND(M34&gt;0),IF('Project (A-C)'!$H$103="X","TRUE"),IF(M34="",""))</f>
        <v/>
      </c>
      <c r="AI34" s="635" t="str">
        <f t="shared" si="14"/>
        <v/>
      </c>
      <c r="AJ34" s="635" t="str">
        <f>IF(AND(M34&gt;0),IF('Project (A-C)'!$H$104="X","TRUE"),IF(M34="",""))</f>
        <v/>
      </c>
      <c r="AK34" s="635" t="str">
        <f>IF(AND(M34&gt;0),IF('Project (A-C)'!$H$105="X","TRUE"),IF(M34="",""))</f>
        <v/>
      </c>
      <c r="AL34" s="635" t="str">
        <f>IF(AND(M34&gt;0),IF('Project (A-C)'!$H$106="X","TRUE"),IF(M34="",""))</f>
        <v/>
      </c>
      <c r="AM34" s="635" t="str">
        <f t="shared" si="15"/>
        <v/>
      </c>
      <c r="AN34" s="635" t="str">
        <f>IF(AND(M34&gt;0),IF('Project (A-C)'!$H$107="X","TRUE"),IF(M34="",""))</f>
        <v/>
      </c>
      <c r="AO34" s="50"/>
      <c r="AP34" s="50"/>
      <c r="AQ34" s="50"/>
    </row>
    <row r="35" spans="1:43" s="3" customFormat="1" ht="15" customHeight="1" x14ac:dyDescent="0.25">
      <c r="A35" s="77"/>
      <c r="B35" s="253"/>
      <c r="C35" s="77"/>
      <c r="D35" s="77"/>
      <c r="E35" s="658"/>
      <c r="F35" s="257" t="s">
        <v>341</v>
      </c>
      <c r="G35" s="641" t="str">
        <f t="shared" si="16"/>
        <v/>
      </c>
      <c r="H35" s="255" t="s">
        <v>341</v>
      </c>
      <c r="I35" s="641" t="str">
        <f t="shared" si="17"/>
        <v/>
      </c>
      <c r="J35" s="255" t="s">
        <v>341</v>
      </c>
      <c r="K35" s="641" t="str">
        <f t="shared" si="2"/>
        <v>No</v>
      </c>
      <c r="L35" s="641"/>
      <c r="M35" s="641"/>
      <c r="N35" s="657"/>
      <c r="O35" s="258">
        <f t="shared" si="3"/>
        <v>0</v>
      </c>
      <c r="P35" s="640" t="str">
        <f t="shared" si="18"/>
        <v/>
      </c>
      <c r="Q35" s="685" t="str">
        <f t="shared" si="10"/>
        <v/>
      </c>
      <c r="R35" s="685" t="str">
        <f t="shared" si="19"/>
        <v/>
      </c>
      <c r="S35" s="685" t="str">
        <f t="shared" si="20"/>
        <v/>
      </c>
      <c r="T35" s="685" t="str">
        <f t="shared" si="21"/>
        <v>No</v>
      </c>
      <c r="U35" s="640"/>
      <c r="V35" s="634" t="str">
        <f t="shared" si="22"/>
        <v/>
      </c>
      <c r="W35" s="634" t="str">
        <f t="shared" si="23"/>
        <v/>
      </c>
      <c r="X35" s="635" t="str">
        <f>IF(AND(M35&gt;0),IF('Project (A-C)'!$H$96="X","TRUE"),IF(M35="",""))</f>
        <v/>
      </c>
      <c r="Y35" s="635" t="str">
        <f>IF(AND(M35&gt;0),IF('Project (A-C)'!$H$97="X","TRUE"),IF(M35="",""))</f>
        <v/>
      </c>
      <c r="Z35" s="635" t="str">
        <f>IF(AND(M35&gt;0),IF('Project (A-C)'!$H$98="X","TRUE"),IF(M35="",""))</f>
        <v/>
      </c>
      <c r="AA35" s="635" t="str">
        <f>IF(AND(M35&gt;0),IF('Project (A-C)'!$H$99="X","TRUE"),IF(M35="",""))</f>
        <v/>
      </c>
      <c r="AB35" s="635" t="str">
        <f t="shared" si="11"/>
        <v/>
      </c>
      <c r="AC35" s="635" t="str">
        <f>IF(AND(M35&gt;0),IF('Project (A-C)'!$H$100="X","TRUE"),IF(M35="",""))</f>
        <v/>
      </c>
      <c r="AD35" s="635" t="str">
        <f>IF(AND(M35&gt;0),IF('Project (A-C)'!$H$101="X","TRUE"),IF(M35="",""))</f>
        <v/>
      </c>
      <c r="AE35" s="635" t="str">
        <f t="shared" si="12"/>
        <v/>
      </c>
      <c r="AF35" s="635" t="str">
        <f>IF(AND(M35&gt;0),IF('Project (A-C)'!$H$102="X","TRUE"),IF(M35="",""))</f>
        <v/>
      </c>
      <c r="AG35" s="635" t="str">
        <f t="shared" si="13"/>
        <v/>
      </c>
      <c r="AH35" s="635" t="str">
        <f>IF(AND(M35&gt;0),IF('Project (A-C)'!$H$103="X","TRUE"),IF(M35="",""))</f>
        <v/>
      </c>
      <c r="AI35" s="635" t="str">
        <f t="shared" si="14"/>
        <v/>
      </c>
      <c r="AJ35" s="635" t="str">
        <f>IF(AND(M35&gt;0),IF('Project (A-C)'!$H$104="X","TRUE"),IF(M35="",""))</f>
        <v/>
      </c>
      <c r="AK35" s="635" t="str">
        <f>IF(AND(M35&gt;0),IF('Project (A-C)'!$H$105="X","TRUE"),IF(M35="",""))</f>
        <v/>
      </c>
      <c r="AL35" s="635" t="str">
        <f>IF(AND(M35&gt;0),IF('Project (A-C)'!$H$106="X","TRUE"),IF(M35="",""))</f>
        <v/>
      </c>
      <c r="AM35" s="635" t="str">
        <f t="shared" si="15"/>
        <v/>
      </c>
      <c r="AN35" s="635" t="str">
        <f>IF(AND(M35&gt;0),IF('Project (A-C)'!$H$107="X","TRUE"),IF(M35="",""))</f>
        <v/>
      </c>
      <c r="AO35" s="50"/>
      <c r="AP35" s="50"/>
      <c r="AQ35" s="50"/>
    </row>
    <row r="36" spans="1:43" s="3" customFormat="1" ht="15" customHeight="1" x14ac:dyDescent="0.25">
      <c r="A36" s="77"/>
      <c r="B36" s="253"/>
      <c r="C36" s="77"/>
      <c r="D36" s="77"/>
      <c r="E36" s="658"/>
      <c r="F36" s="257" t="s">
        <v>341</v>
      </c>
      <c r="G36" s="641" t="str">
        <f t="shared" si="16"/>
        <v/>
      </c>
      <c r="H36" s="255" t="s">
        <v>341</v>
      </c>
      <c r="I36" s="641" t="str">
        <f t="shared" si="17"/>
        <v/>
      </c>
      <c r="J36" s="255" t="s">
        <v>341</v>
      </c>
      <c r="K36" s="641" t="str">
        <f t="shared" si="2"/>
        <v>No</v>
      </c>
      <c r="L36" s="641"/>
      <c r="M36" s="641"/>
      <c r="N36" s="657"/>
      <c r="O36" s="258">
        <f t="shared" si="3"/>
        <v>0</v>
      </c>
      <c r="P36" s="640" t="str">
        <f t="shared" si="18"/>
        <v/>
      </c>
      <c r="Q36" s="685" t="str">
        <f t="shared" si="10"/>
        <v/>
      </c>
      <c r="R36" s="685" t="str">
        <f t="shared" si="19"/>
        <v/>
      </c>
      <c r="S36" s="685" t="str">
        <f t="shared" si="20"/>
        <v/>
      </c>
      <c r="T36" s="685" t="str">
        <f t="shared" si="21"/>
        <v>No</v>
      </c>
      <c r="U36" s="640"/>
      <c r="V36" s="634" t="str">
        <f t="shared" si="22"/>
        <v/>
      </c>
      <c r="W36" s="634" t="str">
        <f t="shared" si="23"/>
        <v/>
      </c>
      <c r="X36" s="635" t="str">
        <f>IF(AND(M36&gt;0),IF('Project (A-C)'!$H$96="X","TRUE"),IF(M36="",""))</f>
        <v/>
      </c>
      <c r="Y36" s="635" t="str">
        <f>IF(AND(M36&gt;0),IF('Project (A-C)'!$H$97="X","TRUE"),IF(M36="",""))</f>
        <v/>
      </c>
      <c r="Z36" s="635" t="str">
        <f>IF(AND(M36&gt;0),IF('Project (A-C)'!$H$98="X","TRUE"),IF(M36="",""))</f>
        <v/>
      </c>
      <c r="AA36" s="635" t="str">
        <f>IF(AND(M36&gt;0),IF('Project (A-C)'!$H$99="X","TRUE"),IF(M36="",""))</f>
        <v/>
      </c>
      <c r="AB36" s="635" t="str">
        <f t="shared" si="11"/>
        <v/>
      </c>
      <c r="AC36" s="635" t="str">
        <f>IF(AND(M36&gt;0),IF('Project (A-C)'!$H$100="X","TRUE"),IF(M36="",""))</f>
        <v/>
      </c>
      <c r="AD36" s="635" t="str">
        <f>IF(AND(M36&gt;0),IF('Project (A-C)'!$H$101="X","TRUE"),IF(M36="",""))</f>
        <v/>
      </c>
      <c r="AE36" s="635" t="str">
        <f t="shared" si="12"/>
        <v/>
      </c>
      <c r="AF36" s="635" t="str">
        <f>IF(AND(M36&gt;0),IF('Project (A-C)'!$H$102="X","TRUE"),IF(M36="",""))</f>
        <v/>
      </c>
      <c r="AG36" s="635" t="str">
        <f t="shared" si="13"/>
        <v/>
      </c>
      <c r="AH36" s="635" t="str">
        <f>IF(AND(M36&gt;0),IF('Project (A-C)'!$H$103="X","TRUE"),IF(M36="",""))</f>
        <v/>
      </c>
      <c r="AI36" s="635" t="str">
        <f t="shared" si="14"/>
        <v/>
      </c>
      <c r="AJ36" s="635" t="str">
        <f>IF(AND(M36&gt;0),IF('Project (A-C)'!$H$104="X","TRUE"),IF(M36="",""))</f>
        <v/>
      </c>
      <c r="AK36" s="635" t="str">
        <f>IF(AND(M36&gt;0),IF('Project (A-C)'!$H$105="X","TRUE"),IF(M36="",""))</f>
        <v/>
      </c>
      <c r="AL36" s="635" t="str">
        <f>IF(AND(M36&gt;0),IF('Project (A-C)'!$H$106="X","TRUE"),IF(M36="",""))</f>
        <v/>
      </c>
      <c r="AM36" s="635" t="str">
        <f t="shared" si="15"/>
        <v/>
      </c>
      <c r="AN36" s="635" t="str">
        <f>IF(AND(M36&gt;0),IF('Project (A-C)'!$H$107="X","TRUE"),IF(M36="",""))</f>
        <v/>
      </c>
      <c r="AO36" s="50"/>
      <c r="AP36" s="50"/>
      <c r="AQ36" s="50"/>
    </row>
    <row r="37" spans="1:43" s="3" customFormat="1" ht="15" customHeight="1" x14ac:dyDescent="0.25">
      <c r="A37" s="77"/>
      <c r="B37" s="253"/>
      <c r="C37" s="77"/>
      <c r="D37" s="77"/>
      <c r="E37" s="658"/>
      <c r="F37" s="257" t="s">
        <v>341</v>
      </c>
      <c r="G37" s="641" t="str">
        <f t="shared" si="16"/>
        <v/>
      </c>
      <c r="H37" s="255" t="s">
        <v>341</v>
      </c>
      <c r="I37" s="641" t="str">
        <f t="shared" si="17"/>
        <v/>
      </c>
      <c r="J37" s="255" t="s">
        <v>341</v>
      </c>
      <c r="K37" s="641" t="str">
        <f t="shared" si="2"/>
        <v>No</v>
      </c>
      <c r="L37" s="641"/>
      <c r="M37" s="641"/>
      <c r="N37" s="657"/>
      <c r="O37" s="258">
        <f t="shared" si="3"/>
        <v>0</v>
      </c>
      <c r="P37" s="640" t="str">
        <f t="shared" si="18"/>
        <v/>
      </c>
      <c r="Q37" s="685" t="str">
        <f t="shared" si="10"/>
        <v/>
      </c>
      <c r="R37" s="685" t="str">
        <f t="shared" si="19"/>
        <v/>
      </c>
      <c r="S37" s="685" t="str">
        <f t="shared" si="20"/>
        <v/>
      </c>
      <c r="T37" s="685" t="str">
        <f t="shared" si="21"/>
        <v>No</v>
      </c>
      <c r="U37" s="640"/>
      <c r="V37" s="634" t="str">
        <f t="shared" si="22"/>
        <v/>
      </c>
      <c r="W37" s="634" t="str">
        <f t="shared" si="23"/>
        <v/>
      </c>
      <c r="X37" s="635" t="str">
        <f>IF(AND(M37&gt;0),IF('Project (A-C)'!$H$96="X","TRUE"),IF(M37="",""))</f>
        <v/>
      </c>
      <c r="Y37" s="635" t="str">
        <f>IF(AND(M37&gt;0),IF('Project (A-C)'!$H$97="X","TRUE"),IF(M37="",""))</f>
        <v/>
      </c>
      <c r="Z37" s="635" t="str">
        <f>IF(AND(M37&gt;0),IF('Project (A-C)'!$H$98="X","TRUE"),IF(M37="",""))</f>
        <v/>
      </c>
      <c r="AA37" s="635" t="str">
        <f>IF(AND(M37&gt;0),IF('Project (A-C)'!$H$99="X","TRUE"),IF(M37="",""))</f>
        <v/>
      </c>
      <c r="AB37" s="635" t="str">
        <f t="shared" si="11"/>
        <v/>
      </c>
      <c r="AC37" s="635" t="str">
        <f>IF(AND(M37&gt;0),IF('Project (A-C)'!$H$100="X","TRUE"),IF(M37="",""))</f>
        <v/>
      </c>
      <c r="AD37" s="635" t="str">
        <f>IF(AND(M37&gt;0),IF('Project (A-C)'!$H$101="X","TRUE"),IF(M37="",""))</f>
        <v/>
      </c>
      <c r="AE37" s="635" t="str">
        <f t="shared" si="12"/>
        <v/>
      </c>
      <c r="AF37" s="635" t="str">
        <f>IF(AND(M37&gt;0),IF('Project (A-C)'!$H$102="X","TRUE"),IF(M37="",""))</f>
        <v/>
      </c>
      <c r="AG37" s="635" t="str">
        <f t="shared" si="13"/>
        <v/>
      </c>
      <c r="AH37" s="635" t="str">
        <f>IF(AND(M37&gt;0),IF('Project (A-C)'!$H$103="X","TRUE"),IF(M37="",""))</f>
        <v/>
      </c>
      <c r="AI37" s="635" t="str">
        <f t="shared" si="14"/>
        <v/>
      </c>
      <c r="AJ37" s="635" t="str">
        <f>IF(AND(M37&gt;0),IF('Project (A-C)'!$H$104="X","TRUE"),IF(M37="",""))</f>
        <v/>
      </c>
      <c r="AK37" s="635" t="str">
        <f>IF(AND(M37&gt;0),IF('Project (A-C)'!$H$105="X","TRUE"),IF(M37="",""))</f>
        <v/>
      </c>
      <c r="AL37" s="635" t="str">
        <f>IF(AND(M37&gt;0),IF('Project (A-C)'!$H$106="X","TRUE"),IF(M37="",""))</f>
        <v/>
      </c>
      <c r="AM37" s="635" t="str">
        <f t="shared" si="15"/>
        <v/>
      </c>
      <c r="AN37" s="635" t="str">
        <f>IF(AND(M37&gt;0),IF('Project (A-C)'!$H$107="X","TRUE"),IF(M37="",""))</f>
        <v/>
      </c>
      <c r="AO37" s="50"/>
      <c r="AP37" s="50"/>
      <c r="AQ37" s="50"/>
    </row>
    <row r="38" spans="1:43" s="3" customFormat="1" ht="15" customHeight="1" x14ac:dyDescent="0.25">
      <c r="A38" s="77"/>
      <c r="B38" s="253"/>
      <c r="C38" s="77"/>
      <c r="D38" s="77"/>
      <c r="E38" s="658"/>
      <c r="F38" s="257" t="s">
        <v>341</v>
      </c>
      <c r="G38" s="641" t="str">
        <f t="shared" si="16"/>
        <v/>
      </c>
      <c r="H38" s="255" t="s">
        <v>341</v>
      </c>
      <c r="I38" s="641" t="str">
        <f t="shared" si="17"/>
        <v/>
      </c>
      <c r="J38" s="255" t="s">
        <v>341</v>
      </c>
      <c r="K38" s="641" t="str">
        <f t="shared" si="2"/>
        <v>No</v>
      </c>
      <c r="L38" s="641"/>
      <c r="M38" s="641"/>
      <c r="N38" s="657"/>
      <c r="O38" s="258">
        <f t="shared" si="3"/>
        <v>0</v>
      </c>
      <c r="P38" s="640" t="str">
        <f t="shared" si="18"/>
        <v/>
      </c>
      <c r="Q38" s="685" t="str">
        <f t="shared" si="10"/>
        <v/>
      </c>
      <c r="R38" s="685" t="str">
        <f t="shared" si="19"/>
        <v/>
      </c>
      <c r="S38" s="685" t="str">
        <f t="shared" si="20"/>
        <v/>
      </c>
      <c r="T38" s="685" t="str">
        <f t="shared" si="21"/>
        <v>No</v>
      </c>
      <c r="U38" s="640"/>
      <c r="V38" s="634" t="str">
        <f t="shared" si="22"/>
        <v/>
      </c>
      <c r="W38" s="634" t="str">
        <f t="shared" si="23"/>
        <v/>
      </c>
      <c r="X38" s="635" t="str">
        <f>IF(AND(M38&gt;0),IF('Project (A-C)'!$H$96="X","TRUE"),IF(M38="",""))</f>
        <v/>
      </c>
      <c r="Y38" s="635" t="str">
        <f>IF(AND(M38&gt;0),IF('Project (A-C)'!$H$97="X","TRUE"),IF(M38="",""))</f>
        <v/>
      </c>
      <c r="Z38" s="635" t="str">
        <f>IF(AND(M38&gt;0),IF('Project (A-C)'!$H$98="X","TRUE"),IF(M38="",""))</f>
        <v/>
      </c>
      <c r="AA38" s="635" t="str">
        <f>IF(AND(M38&gt;0),IF('Project (A-C)'!$H$99="X","TRUE"),IF(M38="",""))</f>
        <v/>
      </c>
      <c r="AB38" s="635" t="str">
        <f t="shared" si="11"/>
        <v/>
      </c>
      <c r="AC38" s="635" t="str">
        <f>IF(AND(M38&gt;0),IF('Project (A-C)'!$H$100="X","TRUE"),IF(M38="",""))</f>
        <v/>
      </c>
      <c r="AD38" s="635" t="str">
        <f>IF(AND(M38&gt;0),IF('Project (A-C)'!$H$101="X","TRUE"),IF(M38="",""))</f>
        <v/>
      </c>
      <c r="AE38" s="635" t="str">
        <f t="shared" si="12"/>
        <v/>
      </c>
      <c r="AF38" s="635" t="str">
        <f>IF(AND(M38&gt;0),IF('Project (A-C)'!$H$102="X","TRUE"),IF(M38="",""))</f>
        <v/>
      </c>
      <c r="AG38" s="635" t="str">
        <f t="shared" si="13"/>
        <v/>
      </c>
      <c r="AH38" s="635" t="str">
        <f>IF(AND(M38&gt;0),IF('Project (A-C)'!$H$103="X","TRUE"),IF(M38="",""))</f>
        <v/>
      </c>
      <c r="AI38" s="635" t="str">
        <f t="shared" si="14"/>
        <v/>
      </c>
      <c r="AJ38" s="635" t="str">
        <f>IF(AND(M38&gt;0),IF('Project (A-C)'!$H$104="X","TRUE"),IF(M38="",""))</f>
        <v/>
      </c>
      <c r="AK38" s="635" t="str">
        <f>IF(AND(M38&gt;0),IF('Project (A-C)'!$H$105="X","TRUE"),IF(M38="",""))</f>
        <v/>
      </c>
      <c r="AL38" s="635" t="str">
        <f>IF(AND(M38&gt;0),IF('Project (A-C)'!$H$106="X","TRUE"),IF(M38="",""))</f>
        <v/>
      </c>
      <c r="AM38" s="635" t="str">
        <f t="shared" si="15"/>
        <v/>
      </c>
      <c r="AN38" s="635" t="str">
        <f>IF(AND(M38&gt;0),IF('Project (A-C)'!$H$107="X","TRUE"),IF(M38="",""))</f>
        <v/>
      </c>
      <c r="AO38" s="50"/>
      <c r="AP38" s="50"/>
      <c r="AQ38" s="50"/>
    </row>
    <row r="39" spans="1:43" s="3" customFormat="1" ht="15" customHeight="1" thickBot="1" x14ac:dyDescent="0.3">
      <c r="A39" s="77"/>
      <c r="B39" s="253"/>
      <c r="C39" s="77"/>
      <c r="D39" s="77"/>
      <c r="E39" s="658"/>
      <c r="F39" s="259" t="s">
        <v>341</v>
      </c>
      <c r="G39" s="641" t="str">
        <f t="shared" si="16"/>
        <v/>
      </c>
      <c r="H39" s="255" t="s">
        <v>341</v>
      </c>
      <c r="I39" s="641" t="str">
        <f t="shared" si="17"/>
        <v/>
      </c>
      <c r="J39" s="255" t="s">
        <v>341</v>
      </c>
      <c r="K39" s="641" t="str">
        <f t="shared" si="2"/>
        <v>No</v>
      </c>
      <c r="L39" s="641"/>
      <c r="M39" s="641"/>
      <c r="N39" s="657"/>
      <c r="O39" s="260">
        <f t="shared" si="3"/>
        <v>0</v>
      </c>
      <c r="P39" s="640" t="str">
        <f t="shared" si="18"/>
        <v/>
      </c>
      <c r="Q39" s="685" t="str">
        <f t="shared" si="10"/>
        <v/>
      </c>
      <c r="R39" s="685" t="str">
        <f t="shared" si="19"/>
        <v/>
      </c>
      <c r="S39" s="685" t="str">
        <f t="shared" si="20"/>
        <v/>
      </c>
      <c r="T39" s="685" t="str">
        <f t="shared" si="21"/>
        <v>No</v>
      </c>
      <c r="U39" s="640"/>
      <c r="V39" s="634" t="str">
        <f t="shared" ref="V39" si="24">LEFT(U39,1)</f>
        <v/>
      </c>
      <c r="W39" s="634" t="str">
        <f t="shared" si="23"/>
        <v/>
      </c>
      <c r="X39" s="635" t="str">
        <f>IF(AND(M39&gt;0),IF('Project (A-C)'!$H$96="X","TRUE"),IF(M39="",""))</f>
        <v/>
      </c>
      <c r="Y39" s="635" t="str">
        <f>IF(AND(M39&gt;0),IF('Project (A-C)'!$H$97="X","TRUE"),IF(M39="",""))</f>
        <v/>
      </c>
      <c r="Z39" s="635" t="str">
        <f>IF(AND(M39&gt;0),IF('Project (A-C)'!$H$98="X","TRUE"),IF(M39="",""))</f>
        <v/>
      </c>
      <c r="AA39" s="635" t="str">
        <f>IF(AND(M39&gt;0),IF('Project (A-C)'!$H$99="X","TRUE"),IF(M39="",""))</f>
        <v/>
      </c>
      <c r="AB39" s="635" t="str">
        <f t="shared" si="11"/>
        <v/>
      </c>
      <c r="AC39" s="635" t="str">
        <f>IF(AND(M39&gt;0),IF('Project (A-C)'!$H$100="X","TRUE"),IF(M39="",""))</f>
        <v/>
      </c>
      <c r="AD39" s="635" t="str">
        <f>IF(AND(M39&gt;0),IF('Project (A-C)'!$H$101="X","TRUE"),IF(M39="",""))</f>
        <v/>
      </c>
      <c r="AE39" s="635" t="str">
        <f t="shared" si="12"/>
        <v/>
      </c>
      <c r="AF39" s="635" t="str">
        <f>IF(AND(M39&gt;0),IF('Project (A-C)'!$H$102="X","TRUE"),IF(M39="",""))</f>
        <v/>
      </c>
      <c r="AG39" s="635" t="str">
        <f t="shared" si="13"/>
        <v/>
      </c>
      <c r="AH39" s="635" t="str">
        <f>IF(AND(M39&gt;0),IF('Project (A-C)'!$H$103="X","TRUE"),IF(M39="",""))</f>
        <v/>
      </c>
      <c r="AI39" s="635" t="str">
        <f t="shared" si="14"/>
        <v/>
      </c>
      <c r="AJ39" s="635" t="str">
        <f>IF(AND(M39&gt;0),IF('Project (A-C)'!$H$104="X","TRUE"),IF(M39="",""))</f>
        <v/>
      </c>
      <c r="AK39" s="635" t="str">
        <f>IF(AND(M39&gt;0),IF('Project (A-C)'!$H$105="X","TRUE"),IF(M39="",""))</f>
        <v/>
      </c>
      <c r="AL39" s="635" t="str">
        <f>IF(AND(M39&gt;0),IF('Project (A-C)'!$H$106="X","TRUE"),IF(M39="",""))</f>
        <v/>
      </c>
      <c r="AM39" s="635" t="str">
        <f t="shared" si="15"/>
        <v/>
      </c>
      <c r="AN39" s="635" t="str">
        <f>IF(AND(M39&gt;0),IF('Project (A-C)'!$H$107="X","TRUE"),IF(M39="",""))</f>
        <v/>
      </c>
      <c r="AO39" s="50"/>
      <c r="AP39" s="50"/>
      <c r="AQ39" s="50"/>
    </row>
    <row r="40" spans="1:43" s="299" customFormat="1" ht="20.100000000000001" customHeight="1" thickBot="1" x14ac:dyDescent="0.3">
      <c r="A40" s="287"/>
      <c r="B40" s="298"/>
      <c r="C40" s="287"/>
      <c r="D40" s="287"/>
      <c r="E40" s="271" t="s">
        <v>38</v>
      </c>
      <c r="F40" s="272"/>
      <c r="G40" s="481">
        <f>SUMIF(G15:G39, "&lt;&gt;", G15:G39) * SUMIF(M15:M39, "&lt;&gt;", M15:M39)</f>
        <v>0</v>
      </c>
      <c r="H40" s="273"/>
      <c r="I40" s="271"/>
      <c r="J40" s="272"/>
      <c r="K40" s="272"/>
      <c r="L40" s="274" t="e">
        <f>O52/O45</f>
        <v>#DIV/0!</v>
      </c>
      <c r="M40" s="275">
        <f>SUM(M15:M39)</f>
        <v>0</v>
      </c>
      <c r="N40" s="276" t="e">
        <f>(O40/M40)/12</f>
        <v>#DIV/0!</v>
      </c>
      <c r="O40" s="629">
        <f>SUMIF(O15:O39, "&gt;0")</f>
        <v>0</v>
      </c>
      <c r="P40" s="686"/>
      <c r="Q40" s="686"/>
      <c r="R40" s="123"/>
      <c r="S40" s="696"/>
      <c r="T40" s="696"/>
      <c r="U40" s="57"/>
      <c r="V40" s="57"/>
      <c r="W40" s="57"/>
      <c r="X40" s="57"/>
      <c r="Y40" s="57"/>
    </row>
    <row r="41" spans="1:43" s="50" customFormat="1" ht="15" customHeight="1" thickBot="1" x14ac:dyDescent="0.25">
      <c r="A41" s="57"/>
      <c r="B41" s="123"/>
      <c r="C41" s="57"/>
      <c r="D41" s="57"/>
      <c r="E41" s="57"/>
      <c r="F41" s="57"/>
      <c r="G41" s="57"/>
      <c r="H41" s="57"/>
      <c r="I41" s="57"/>
      <c r="J41" s="57"/>
      <c r="K41" s="57"/>
      <c r="L41" s="57"/>
      <c r="M41" s="57"/>
      <c r="N41" s="277"/>
      <c r="O41" s="278"/>
      <c r="P41" s="278"/>
      <c r="Q41" s="278"/>
      <c r="R41" s="278"/>
      <c r="S41" s="696"/>
      <c r="T41" s="696"/>
      <c r="U41" s="278"/>
      <c r="V41" s="278"/>
      <c r="W41" s="278"/>
      <c r="X41" s="39"/>
      <c r="Y41" s="39"/>
      <c r="Z41" s="39"/>
    </row>
    <row r="42" spans="1:43" s="50" customFormat="1" ht="15" customHeight="1" thickBot="1" x14ac:dyDescent="0.25">
      <c r="A42" s="57"/>
      <c r="B42" s="123" t="s">
        <v>239</v>
      </c>
      <c r="C42" s="57"/>
      <c r="D42" s="57"/>
      <c r="E42" s="281" t="s">
        <v>278</v>
      </c>
      <c r="F42" s="57"/>
      <c r="G42" s="57"/>
      <c r="H42" s="57"/>
      <c r="I42" s="57"/>
      <c r="J42" s="57"/>
      <c r="K42" s="57"/>
      <c r="L42" s="57"/>
      <c r="M42" s="57"/>
      <c r="N42" s="57"/>
      <c r="O42" s="57"/>
      <c r="P42" s="57"/>
      <c r="Q42" s="57"/>
      <c r="R42" s="57"/>
      <c r="S42" s="696"/>
      <c r="T42" s="696"/>
      <c r="U42" s="57"/>
      <c r="V42" s="57"/>
      <c r="W42" s="57"/>
      <c r="X42" s="39"/>
      <c r="Y42" s="39"/>
      <c r="Z42" s="39"/>
    </row>
    <row r="43" spans="1:43" s="50" customFormat="1" ht="9" customHeight="1" thickBot="1" x14ac:dyDescent="0.25">
      <c r="A43" s="57"/>
      <c r="B43" s="123"/>
      <c r="C43" s="57"/>
      <c r="D43" s="57"/>
      <c r="E43" s="57"/>
      <c r="F43" s="57"/>
      <c r="G43" s="57"/>
      <c r="H43" s="57"/>
      <c r="I43" s="57"/>
      <c r="J43" s="57"/>
      <c r="K43" s="57"/>
      <c r="L43" s="57"/>
      <c r="M43" s="57"/>
      <c r="N43" s="57"/>
      <c r="O43" s="57"/>
      <c r="P43" s="57"/>
      <c r="Q43" s="57"/>
      <c r="R43" s="57"/>
      <c r="S43" s="696"/>
      <c r="T43" s="696"/>
      <c r="U43" s="57"/>
      <c r="V43" s="57"/>
      <c r="W43" s="57"/>
      <c r="X43" s="39"/>
      <c r="Y43" s="39"/>
      <c r="Z43" s="39"/>
    </row>
    <row r="44" spans="1:43" s="50" customFormat="1" ht="15" customHeight="1" thickBot="1" x14ac:dyDescent="0.25">
      <c r="A44" s="57"/>
      <c r="B44" s="123"/>
      <c r="C44" s="57"/>
      <c r="D44" s="57"/>
      <c r="E44" s="281" t="s">
        <v>281</v>
      </c>
      <c r="F44" s="282"/>
      <c r="G44" s="513">
        <f>SUMIF(E15:E39,"30%",M15:M39)</f>
        <v>0</v>
      </c>
      <c r="H44" s="57"/>
      <c r="I44" s="280"/>
      <c r="J44" s="280"/>
      <c r="K44" s="280"/>
      <c r="L44" s="57"/>
      <c r="M44" s="57"/>
      <c r="N44" s="280"/>
      <c r="O44" s="57"/>
      <c r="P44" s="57"/>
      <c r="Q44" s="57"/>
      <c r="R44" s="57"/>
      <c r="S44" s="696"/>
      <c r="T44" s="696"/>
      <c r="U44" s="57"/>
      <c r="V44" s="57"/>
      <c r="W44" s="57"/>
      <c r="X44" s="39"/>
      <c r="Y44" s="39"/>
      <c r="Z44" s="39"/>
    </row>
    <row r="45" spans="1:43" s="50" customFormat="1" ht="12.75" customHeight="1" thickBot="1" x14ac:dyDescent="0.25">
      <c r="A45" s="57"/>
      <c r="B45" s="123"/>
      <c r="C45" s="57"/>
      <c r="D45" s="57"/>
      <c r="E45" s="281" t="s">
        <v>831</v>
      </c>
      <c r="F45" s="282"/>
      <c r="G45" s="513">
        <f>SUMIF(E15:E39,"35%",M15:M39)</f>
        <v>0</v>
      </c>
      <c r="H45" s="156"/>
      <c r="I45" s="280"/>
      <c r="J45" s="280"/>
      <c r="K45" s="280"/>
      <c r="L45" s="57"/>
      <c r="M45" s="57"/>
      <c r="N45" s="283" t="s">
        <v>100</v>
      </c>
      <c r="O45" s="630">
        <f>SUMPRODUCT(L15:L39, M15:M39)</f>
        <v>0</v>
      </c>
      <c r="P45" s="687"/>
      <c r="Q45" s="687"/>
      <c r="R45" s="57"/>
      <c r="S45" s="696"/>
      <c r="T45" s="696"/>
      <c r="U45" s="57"/>
      <c r="V45" s="57"/>
      <c r="W45" s="57"/>
      <c r="X45" s="39"/>
      <c r="Y45" s="39"/>
      <c r="Z45" s="39"/>
    </row>
    <row r="46" spans="1:43" s="50" customFormat="1" ht="15" customHeight="1" thickBot="1" x14ac:dyDescent="0.25">
      <c r="A46" s="57"/>
      <c r="B46" s="123"/>
      <c r="C46" s="57"/>
      <c r="D46" s="57"/>
      <c r="E46" s="281" t="s">
        <v>280</v>
      </c>
      <c r="F46" s="282"/>
      <c r="G46" s="513">
        <f>SUMIF(E15:E39,"40%",M15:M39)</f>
        <v>0</v>
      </c>
      <c r="H46" s="156"/>
      <c r="I46" s="280"/>
      <c r="J46" s="280"/>
      <c r="K46" s="280"/>
      <c r="L46" s="57"/>
      <c r="M46" s="57"/>
      <c r="N46" s="501" t="s">
        <v>101</v>
      </c>
      <c r="O46" s="630">
        <f>'Project (A-C)'!H43</f>
        <v>0</v>
      </c>
      <c r="P46" s="687"/>
      <c r="Q46" s="687"/>
      <c r="R46" s="57"/>
      <c r="S46" s="696"/>
      <c r="T46" s="696"/>
      <c r="U46" s="57"/>
      <c r="V46" s="57"/>
      <c r="W46" s="57"/>
      <c r="X46" s="39"/>
      <c r="Y46" s="39"/>
      <c r="Z46" s="39"/>
    </row>
    <row r="47" spans="1:43" s="50" customFormat="1" ht="15" customHeight="1" thickBot="1" x14ac:dyDescent="0.25">
      <c r="A47" s="57"/>
      <c r="B47" s="123"/>
      <c r="C47" s="57"/>
      <c r="D47" s="57"/>
      <c r="E47" s="281" t="s">
        <v>832</v>
      </c>
      <c r="F47" s="282"/>
      <c r="G47" s="513">
        <f>SUMIF(E15:E39,"45%",M15:M39)</f>
        <v>0</v>
      </c>
      <c r="H47" s="156"/>
      <c r="I47" s="280"/>
      <c r="J47" s="280"/>
      <c r="K47" s="280"/>
      <c r="L47" s="57"/>
      <c r="M47" s="57"/>
      <c r="N47" s="283" t="s">
        <v>276</v>
      </c>
      <c r="O47" s="630">
        <f>'Project (A-C)'!H42</f>
        <v>0</v>
      </c>
      <c r="P47" s="687"/>
      <c r="Q47" s="687"/>
      <c r="R47" s="57"/>
      <c r="S47" s="696"/>
      <c r="T47" s="696"/>
      <c r="U47" s="57"/>
      <c r="V47" s="57"/>
      <c r="W47" s="57"/>
      <c r="X47" s="39"/>
      <c r="Y47" s="39"/>
      <c r="Z47" s="39"/>
    </row>
    <row r="48" spans="1:43" s="50" customFormat="1" ht="15" customHeight="1" thickBot="1" x14ac:dyDescent="0.25">
      <c r="A48" s="57"/>
      <c r="B48" s="123"/>
      <c r="C48" s="57"/>
      <c r="D48" s="57"/>
      <c r="E48" s="281" t="s">
        <v>282</v>
      </c>
      <c r="F48" s="282"/>
      <c r="G48" s="513">
        <f>SUMIF(E15:E39,"50%",M15:M39)</f>
        <v>0</v>
      </c>
      <c r="H48" s="156"/>
      <c r="I48" s="280"/>
      <c r="J48" s="280"/>
      <c r="K48" s="280"/>
      <c r="L48" s="136"/>
      <c r="M48" s="57"/>
      <c r="N48" s="283" t="s">
        <v>358</v>
      </c>
      <c r="O48" s="630">
        <f>SUM(O45:O47)</f>
        <v>0</v>
      </c>
      <c r="P48" s="687"/>
      <c r="Q48" s="687"/>
      <c r="R48" s="57"/>
      <c r="S48" s="696"/>
      <c r="T48" s="696"/>
      <c r="U48" s="57"/>
      <c r="V48" s="57"/>
      <c r="W48" s="57"/>
      <c r="X48" s="39"/>
      <c r="Y48" s="39"/>
      <c r="Z48" s="39"/>
    </row>
    <row r="49" spans="1:26" s="50" customFormat="1" ht="15" customHeight="1" thickBot="1" x14ac:dyDescent="0.25">
      <c r="A49" s="57"/>
      <c r="B49" s="123"/>
      <c r="C49" s="57"/>
      <c r="D49" s="57"/>
      <c r="E49" s="281" t="s">
        <v>833</v>
      </c>
      <c r="F49" s="282"/>
      <c r="G49" s="513">
        <f>SUMIF(E16:E39,"55%",M16:M39)</f>
        <v>0</v>
      </c>
      <c r="H49" s="280"/>
      <c r="I49" s="280"/>
      <c r="J49" s="280"/>
      <c r="K49" s="280"/>
      <c r="L49" s="136"/>
      <c r="M49" s="57"/>
      <c r="N49" s="280"/>
      <c r="O49" s="57"/>
      <c r="P49" s="57"/>
      <c r="Q49" s="57"/>
      <c r="R49" s="57"/>
      <c r="S49" s="696"/>
      <c r="T49" s="696"/>
      <c r="U49" s="57"/>
      <c r="V49" s="57"/>
      <c r="W49" s="57"/>
      <c r="X49" s="39"/>
      <c r="Y49" s="39"/>
      <c r="Z49" s="39"/>
    </row>
    <row r="50" spans="1:26" s="50" customFormat="1" ht="15" customHeight="1" thickBot="1" x14ac:dyDescent="0.25">
      <c r="A50" s="57"/>
      <c r="B50" s="123"/>
      <c r="C50" s="57"/>
      <c r="D50" s="57"/>
      <c r="E50" s="281" t="s">
        <v>283</v>
      </c>
      <c r="F50" s="282"/>
      <c r="G50" s="513">
        <f>SUMIF(E15:E39,"60%",M15:M39)</f>
        <v>0</v>
      </c>
      <c r="H50" s="280"/>
      <c r="I50" s="280"/>
      <c r="J50" s="280"/>
      <c r="K50" s="280"/>
      <c r="L50" s="39"/>
      <c r="M50" s="57"/>
      <c r="N50" s="501" t="s">
        <v>277</v>
      </c>
      <c r="O50" s="631">
        <f>SUMIF(E15:E39,"Market",L15:L39)</f>
        <v>0</v>
      </c>
      <c r="P50" s="688"/>
      <c r="Q50" s="688"/>
      <c r="R50" s="57"/>
      <c r="S50" s="696"/>
      <c r="T50" s="696"/>
      <c r="U50" s="57"/>
      <c r="V50" s="57"/>
      <c r="W50" s="57"/>
      <c r="X50" s="39"/>
      <c r="Y50" s="39"/>
      <c r="Z50" s="39"/>
    </row>
    <row r="51" spans="1:26" s="50" customFormat="1" ht="15" customHeight="1" thickBot="1" x14ac:dyDescent="0.25">
      <c r="A51" s="57"/>
      <c r="B51" s="123"/>
      <c r="C51" s="57"/>
      <c r="D51" s="57"/>
      <c r="E51" s="281" t="s">
        <v>284</v>
      </c>
      <c r="F51" s="282"/>
      <c r="G51" s="513">
        <f>SUMIF(E16:E40,"80%",M15:M39)</f>
        <v>0</v>
      </c>
      <c r="H51" s="280"/>
      <c r="I51" s="280"/>
      <c r="J51" s="280"/>
      <c r="K51" s="280"/>
      <c r="L51" s="39"/>
      <c r="M51" s="57"/>
      <c r="N51" s="283" t="s">
        <v>829</v>
      </c>
      <c r="O51" s="632">
        <f>SUMIF(E15:E39,"Employee",M15:M39)</f>
        <v>0</v>
      </c>
      <c r="P51" s="689"/>
      <c r="Q51" s="689"/>
      <c r="R51" s="57"/>
      <c r="S51" s="696"/>
      <c r="T51" s="696"/>
      <c r="U51" s="57"/>
      <c r="V51" s="57"/>
      <c r="W51" s="57"/>
      <c r="X51" s="39"/>
      <c r="Y51" s="39"/>
      <c r="Z51" s="39"/>
    </row>
    <row r="52" spans="1:26" s="50" customFormat="1" ht="15" customHeight="1" thickBot="1" x14ac:dyDescent="0.25">
      <c r="A52" s="57"/>
      <c r="B52" s="123"/>
      <c r="C52" s="57"/>
      <c r="D52" s="57"/>
      <c r="E52" s="281" t="s">
        <v>640</v>
      </c>
      <c r="F52" s="282"/>
      <c r="G52" s="513">
        <f ca="1">SUMIF(E15:E41,"100%",M15:M39)</f>
        <v>0</v>
      </c>
      <c r="H52" s="280"/>
      <c r="I52" s="280"/>
      <c r="J52" s="280"/>
      <c r="K52" s="280"/>
      <c r="L52" s="39"/>
      <c r="M52" s="57"/>
      <c r="N52" s="501" t="s">
        <v>759</v>
      </c>
      <c r="O52" s="631">
        <f>SUM(M15:M39)</f>
        <v>0</v>
      </c>
      <c r="P52" s="688"/>
      <c r="Q52" s="688"/>
      <c r="R52" s="57"/>
      <c r="S52" s="696"/>
      <c r="T52" s="696"/>
      <c r="U52" s="57"/>
      <c r="V52" s="57"/>
      <c r="W52" s="57"/>
      <c r="X52" s="39"/>
      <c r="Y52" s="39"/>
      <c r="Z52" s="39"/>
    </row>
    <row r="53" spans="1:26" s="50" customFormat="1" ht="15" customHeight="1" thickBot="1" x14ac:dyDescent="0.25">
      <c r="A53" s="57"/>
      <c r="B53" s="123"/>
      <c r="C53" s="57"/>
      <c r="D53" s="57"/>
      <c r="E53" s="281" t="s">
        <v>615</v>
      </c>
      <c r="F53" s="282"/>
      <c r="G53" s="513">
        <f>SUMIF(E15:E39,"120%",M15:M39)</f>
        <v>0</v>
      </c>
      <c r="H53" s="280"/>
      <c r="I53" s="280"/>
      <c r="J53" s="280"/>
      <c r="K53" s="280"/>
      <c r="L53" s="39"/>
      <c r="M53" s="57"/>
      <c r="N53" s="501" t="s">
        <v>326</v>
      </c>
      <c r="O53" s="633" t="e">
        <f>SUM(G44:G51)/(O52)</f>
        <v>#DIV/0!</v>
      </c>
      <c r="P53" s="690"/>
      <c r="Q53" s="690"/>
      <c r="R53" s="57"/>
      <c r="S53" s="696"/>
      <c r="T53" s="696"/>
      <c r="U53" s="57"/>
      <c r="V53" s="57"/>
      <c r="W53" s="57"/>
      <c r="X53" s="39"/>
      <c r="Y53" s="39"/>
      <c r="Z53" s="39"/>
    </row>
    <row r="54" spans="1:26" s="50" customFormat="1" ht="8.25" customHeight="1" thickBot="1" x14ac:dyDescent="0.25">
      <c r="A54" s="57"/>
      <c r="B54" s="123"/>
      <c r="C54" s="57"/>
      <c r="D54" s="57"/>
      <c r="E54" s="57"/>
      <c r="F54" s="57"/>
      <c r="G54" s="57"/>
      <c r="H54" s="156"/>
      <c r="I54" s="280"/>
      <c r="J54" s="280"/>
      <c r="K54" s="280"/>
      <c r="L54" s="39"/>
      <c r="M54" s="57"/>
      <c r="N54" s="502"/>
      <c r="O54" s="57"/>
      <c r="P54" s="57"/>
      <c r="Q54" s="57"/>
      <c r="R54" s="57"/>
      <c r="S54" s="696"/>
      <c r="T54" s="696"/>
      <c r="U54" s="57"/>
      <c r="V54" s="57"/>
      <c r="W54" s="57"/>
      <c r="X54" s="39"/>
      <c r="Y54" s="39"/>
      <c r="Z54" s="39"/>
    </row>
    <row r="55" spans="1:26" s="50" customFormat="1" ht="15" customHeight="1" thickBot="1" x14ac:dyDescent="0.3">
      <c r="A55" s="57"/>
      <c r="B55" s="123"/>
      <c r="C55" s="57"/>
      <c r="D55" s="57"/>
      <c r="E55" s="281" t="s">
        <v>102</v>
      </c>
      <c r="F55" s="282"/>
      <c r="G55" s="513">
        <f>SUMIFS($M$15:$M$39, $G$15:$G$39, "0", $K$15:$K$39, "&lt;&gt;YES")</f>
        <v>0</v>
      </c>
      <c r="H55" s="156"/>
      <c r="I55" s="280"/>
      <c r="J55" s="280"/>
      <c r="K55" s="280"/>
      <c r="L55" s="2"/>
      <c r="M55" s="57"/>
      <c r="N55" s="57"/>
      <c r="O55" s="57"/>
      <c r="P55" s="57"/>
      <c r="Q55" s="57"/>
      <c r="R55" s="57"/>
      <c r="S55" s="696"/>
      <c r="T55" s="696"/>
      <c r="U55" s="57"/>
      <c r="V55" s="57"/>
      <c r="W55" s="57"/>
      <c r="X55" s="39"/>
      <c r="Y55" s="39"/>
      <c r="Z55" s="39"/>
    </row>
    <row r="56" spans="1:26" s="50" customFormat="1" ht="15" customHeight="1" thickBot="1" x14ac:dyDescent="0.3">
      <c r="A56" s="57"/>
      <c r="B56" s="123"/>
      <c r="C56" s="57"/>
      <c r="D56" s="57"/>
      <c r="E56" s="281" t="s">
        <v>103</v>
      </c>
      <c r="F56" s="282"/>
      <c r="G56" s="513">
        <f>SUMIFS($M$15:$M$39, $G$15:$G$39, "1", $K$15:$K$39, "&lt;&gt;YES")</f>
        <v>0</v>
      </c>
      <c r="H56" s="57"/>
      <c r="I56" s="280"/>
      <c r="J56" s="280"/>
      <c r="K56" s="280"/>
      <c r="L56" s="2"/>
      <c r="M56" s="156"/>
      <c r="N56" s="57"/>
      <c r="O56" s="57"/>
      <c r="P56" s="57"/>
      <c r="Q56" s="57"/>
      <c r="R56" s="57"/>
      <c r="S56" s="696"/>
      <c r="T56" s="696"/>
      <c r="U56" s="57"/>
      <c r="V56" s="57"/>
      <c r="W56" s="57"/>
      <c r="X56" s="39"/>
      <c r="Y56" s="39"/>
      <c r="Z56" s="39"/>
    </row>
    <row r="57" spans="1:26" s="50" customFormat="1" ht="15" customHeight="1" thickBot="1" x14ac:dyDescent="0.3">
      <c r="A57" s="57"/>
      <c r="B57" s="123"/>
      <c r="C57" s="57"/>
      <c r="D57" s="57"/>
      <c r="E57" s="281" t="s">
        <v>104</v>
      </c>
      <c r="F57" s="282"/>
      <c r="G57" s="513">
        <f>SUMIFS($M$15:$M$39, $G$15:$G$39, "2", $K$15:$K$39, "&lt;&gt;YES")</f>
        <v>0</v>
      </c>
      <c r="H57" s="57"/>
      <c r="I57" s="280"/>
      <c r="J57" s="280"/>
      <c r="K57" s="280"/>
      <c r="L57" s="3"/>
      <c r="M57" s="280"/>
      <c r="N57" s="57"/>
      <c r="O57" s="57"/>
      <c r="P57" s="57"/>
      <c r="Q57" s="57"/>
      <c r="R57" s="57"/>
      <c r="S57" s="696"/>
      <c r="T57" s="696"/>
      <c r="U57" s="57"/>
      <c r="V57" s="57"/>
      <c r="W57" s="57"/>
      <c r="X57" s="39"/>
      <c r="Y57" s="39"/>
      <c r="Z57" s="39"/>
    </row>
    <row r="58" spans="1:26" s="50" customFormat="1" ht="15" customHeight="1" thickBot="1" x14ac:dyDescent="0.3">
      <c r="A58" s="57"/>
      <c r="B58" s="123"/>
      <c r="C58" s="57"/>
      <c r="D58" s="57"/>
      <c r="E58" s="281" t="s">
        <v>105</v>
      </c>
      <c r="F58" s="282"/>
      <c r="G58" s="513">
        <f>SUMIFS($M$15:$M$39, $G$15:$G$39, "3", $K$15:$K$39, "&lt;&gt;YES")</f>
        <v>0</v>
      </c>
      <c r="H58" s="57"/>
      <c r="I58" s="57"/>
      <c r="J58" s="57"/>
      <c r="K58" s="57"/>
      <c r="L58" s="3"/>
      <c r="M58" s="280"/>
      <c r="N58" s="106"/>
      <c r="O58" s="57"/>
      <c r="P58" s="57"/>
      <c r="Q58" s="57"/>
      <c r="R58" s="57"/>
      <c r="S58" s="696"/>
      <c r="T58" s="696"/>
      <c r="U58" s="57"/>
      <c r="V58" s="57"/>
      <c r="W58" s="57"/>
      <c r="X58" s="39"/>
      <c r="Y58" s="39"/>
      <c r="Z58" s="39"/>
    </row>
    <row r="59" spans="1:26" s="50" customFormat="1" ht="15" customHeight="1" thickBot="1" x14ac:dyDescent="0.45">
      <c r="A59" s="57"/>
      <c r="B59" s="123"/>
      <c r="C59" s="57"/>
      <c r="D59" s="57"/>
      <c r="E59" s="281" t="s">
        <v>106</v>
      </c>
      <c r="F59" s="282"/>
      <c r="G59" s="513">
        <f>SUMIFS($M$15:$M$39, $G$15:$G$39, "4", $K$15:$K$39, "&lt;&gt;YES")</f>
        <v>0</v>
      </c>
      <c r="H59" s="57"/>
      <c r="I59" s="57"/>
      <c r="J59" s="57"/>
      <c r="K59" s="57"/>
      <c r="L59" s="3"/>
      <c r="M59" s="280"/>
      <c r="N59" s="107"/>
      <c r="O59" s="111"/>
      <c r="P59" s="111"/>
      <c r="Q59" s="111"/>
      <c r="R59" s="57"/>
      <c r="S59" s="696"/>
      <c r="T59" s="696"/>
      <c r="U59" s="684"/>
      <c r="V59" s="57"/>
      <c r="W59" s="57"/>
      <c r="X59" s="39"/>
      <c r="Y59" s="39"/>
      <c r="Z59" s="39"/>
    </row>
    <row r="60" spans="1:26" s="50" customFormat="1" ht="15" customHeight="1" thickBot="1" x14ac:dyDescent="0.3">
      <c r="A60" s="57"/>
      <c r="B60" s="123"/>
      <c r="C60" s="57"/>
      <c r="D60" s="57"/>
      <c r="E60" s="281" t="s">
        <v>279</v>
      </c>
      <c r="F60" s="282"/>
      <c r="G60" s="513">
        <f>SUMIFS($M$15:$M$39, $G$15:$G$39, "5", $K$15:$K$39, "&lt;&gt;YES")</f>
        <v>0</v>
      </c>
      <c r="H60" s="57"/>
      <c r="I60" s="57"/>
      <c r="J60" s="57"/>
      <c r="K60" s="57"/>
      <c r="L60" s="3"/>
      <c r="M60" s="280"/>
      <c r="N60" s="284"/>
      <c r="O60" s="111"/>
      <c r="P60" s="111"/>
      <c r="Q60" s="111"/>
      <c r="R60" s="57"/>
      <c r="S60" s="696"/>
      <c r="T60" s="696"/>
      <c r="U60" s="57"/>
      <c r="V60" s="57"/>
      <c r="W60" s="57"/>
      <c r="X60" s="39"/>
      <c r="Y60" s="39"/>
      <c r="Z60" s="39"/>
    </row>
    <row r="61" spans="1:26" s="50" customFormat="1" ht="6.75" customHeight="1" thickBot="1" x14ac:dyDescent="0.35">
      <c r="A61" s="57"/>
      <c r="B61" s="123"/>
      <c r="C61" s="57"/>
      <c r="D61" s="57"/>
      <c r="E61" s="136"/>
      <c r="F61" s="136"/>
      <c r="G61" s="136"/>
      <c r="H61" s="57"/>
      <c r="I61" s="57"/>
      <c r="J61" s="57"/>
      <c r="K61" s="57"/>
      <c r="L61" s="3"/>
      <c r="M61" s="280"/>
      <c r="N61" s="285"/>
      <c r="O61" s="9"/>
      <c r="P61" s="9"/>
      <c r="Q61" s="9"/>
      <c r="R61" s="57"/>
      <c r="S61" s="696"/>
      <c r="T61" s="696"/>
      <c r="U61" s="683"/>
      <c r="V61" s="57"/>
      <c r="W61" s="57"/>
      <c r="X61" s="39"/>
      <c r="Y61" s="39"/>
      <c r="Z61" s="39"/>
    </row>
    <row r="62" spans="1:26" s="50" customFormat="1" ht="15" customHeight="1" thickBot="1" x14ac:dyDescent="0.3">
      <c r="A62" s="57"/>
      <c r="B62" s="123"/>
      <c r="C62" s="57"/>
      <c r="D62" s="57"/>
      <c r="E62" s="281" t="s">
        <v>780</v>
      </c>
      <c r="F62" s="282"/>
      <c r="G62" s="513">
        <f>SUMIFS($M$15:$M$39, $G$15:$G$39, "0", $K$15:$K$39, "HOME",K15:K39,"NHTF")</f>
        <v>0</v>
      </c>
      <c r="H62" s="156"/>
      <c r="I62" s="280"/>
      <c r="J62" s="280"/>
      <c r="K62" s="280"/>
      <c r="L62" s="2"/>
      <c r="M62" s="57"/>
      <c r="N62" s="57"/>
      <c r="O62" s="57"/>
      <c r="P62" s="57"/>
      <c r="Q62" s="57"/>
      <c r="R62" s="57"/>
      <c r="S62" s="696"/>
      <c r="T62" s="696"/>
      <c r="U62" s="57"/>
      <c r="V62" s="57"/>
      <c r="W62" s="57"/>
      <c r="X62" s="39"/>
      <c r="Y62" s="39"/>
      <c r="Z62" s="39"/>
    </row>
    <row r="63" spans="1:26" s="50" customFormat="1" ht="15" customHeight="1" thickBot="1" x14ac:dyDescent="0.3">
      <c r="A63" s="57"/>
      <c r="B63" s="123"/>
      <c r="C63" s="57"/>
      <c r="D63" s="57"/>
      <c r="E63" s="281" t="s">
        <v>781</v>
      </c>
      <c r="F63" s="282"/>
      <c r="G63" s="513">
        <f>SUMIFS($M$15:$M$39, $G$15:$G$39, "1", $K$15:$K$39, "HOME", K15:K39, "NHTF")</f>
        <v>0</v>
      </c>
      <c r="H63" s="156"/>
      <c r="I63" s="280"/>
      <c r="J63" s="280"/>
      <c r="K63" s="280"/>
      <c r="L63" s="2"/>
      <c r="M63" s="57"/>
      <c r="N63" s="57"/>
      <c r="O63" s="57"/>
      <c r="P63" s="57"/>
      <c r="Q63" s="57"/>
      <c r="R63" s="57"/>
      <c r="S63" s="696"/>
      <c r="T63" s="696"/>
      <c r="U63" s="57"/>
      <c r="V63" s="57"/>
      <c r="W63" s="57"/>
      <c r="X63" s="39"/>
      <c r="Y63" s="39"/>
      <c r="Z63" s="39"/>
    </row>
    <row r="64" spans="1:26" s="50" customFormat="1" ht="15" customHeight="1" thickBot="1" x14ac:dyDescent="0.3">
      <c r="A64" s="57"/>
      <c r="B64" s="123"/>
      <c r="C64" s="57"/>
      <c r="D64" s="57"/>
      <c r="E64" s="281" t="s">
        <v>782</v>
      </c>
      <c r="F64" s="282"/>
      <c r="G64" s="513">
        <f>SUMIFS($M$15:$M$39, $G$15:$G$39, "2", $K$15:$K$39, "HOME", K15:K39, "NHTF")</f>
        <v>0</v>
      </c>
      <c r="H64" s="156"/>
      <c r="I64" s="280"/>
      <c r="J64" s="280"/>
      <c r="K64" s="280"/>
      <c r="L64" s="2"/>
      <c r="M64" s="57"/>
      <c r="N64" s="57"/>
      <c r="O64" s="57"/>
      <c r="P64" s="57"/>
      <c r="Q64" s="57"/>
      <c r="R64" s="57"/>
      <c r="S64" s="696"/>
      <c r="T64" s="696"/>
      <c r="U64" s="57"/>
      <c r="V64" s="57"/>
      <c r="W64" s="57"/>
      <c r="X64" s="39"/>
      <c r="Y64" s="39"/>
      <c r="Z64" s="39"/>
    </row>
    <row r="65" spans="1:26" s="50" customFormat="1" ht="15" customHeight="1" thickBot="1" x14ac:dyDescent="0.3">
      <c r="A65" s="57"/>
      <c r="B65" s="123"/>
      <c r="C65" s="57"/>
      <c r="D65" s="57"/>
      <c r="E65" s="281" t="s">
        <v>783</v>
      </c>
      <c r="F65" s="282"/>
      <c r="G65" s="513">
        <f>SUMIFS($M$15:$M$39, $G$15:$G$39, "3", $K$15:$K$39, "HOME", K15:K39, "NHTF")</f>
        <v>0</v>
      </c>
      <c r="H65" s="156"/>
      <c r="I65" s="280"/>
      <c r="J65" s="280"/>
      <c r="K65" s="280"/>
      <c r="L65" s="2"/>
      <c r="M65" s="57"/>
      <c r="N65" s="57"/>
      <c r="O65" s="57"/>
      <c r="P65" s="57"/>
      <c r="Q65" s="57"/>
      <c r="R65" s="57"/>
      <c r="S65" s="696"/>
      <c r="T65" s="696"/>
      <c r="U65" s="57"/>
      <c r="V65" s="57"/>
      <c r="W65" s="57"/>
      <c r="X65" s="39"/>
      <c r="Y65" s="39"/>
      <c r="Z65" s="39"/>
    </row>
    <row r="66" spans="1:26" s="50" customFormat="1" ht="15" customHeight="1" thickBot="1" x14ac:dyDescent="0.3">
      <c r="A66" s="57"/>
      <c r="B66" s="123"/>
      <c r="C66" s="57"/>
      <c r="D66" s="57"/>
      <c r="E66" s="281" t="s">
        <v>784</v>
      </c>
      <c r="F66" s="282"/>
      <c r="G66" s="513">
        <f>SUMIFS($M$15:$M$39,$G$15:$G$39,"4",$K$15:$K$39,"HOME",K15:K39,"NHTF")</f>
        <v>0</v>
      </c>
      <c r="H66" s="156"/>
      <c r="I66" s="280"/>
      <c r="J66" s="280"/>
      <c r="K66" s="280"/>
      <c r="L66" s="2"/>
      <c r="M66" s="57"/>
      <c r="N66" s="57"/>
      <c r="O66" s="57"/>
      <c r="P66" s="57"/>
      <c r="Q66" s="57"/>
      <c r="R66" s="57"/>
      <c r="S66" s="696"/>
      <c r="T66" s="696"/>
      <c r="U66" s="57"/>
      <c r="V66" s="57"/>
      <c r="W66" s="57"/>
      <c r="X66" s="39"/>
      <c r="Y66" s="39"/>
      <c r="Z66" s="39"/>
    </row>
    <row r="67" spans="1:26" s="50" customFormat="1" ht="15" customHeight="1" thickBot="1" x14ac:dyDescent="0.3">
      <c r="A67" s="57"/>
      <c r="B67" s="123"/>
      <c r="C67" s="57"/>
      <c r="D67" s="57"/>
      <c r="E67" s="281" t="s">
        <v>785</v>
      </c>
      <c r="F67" s="282"/>
      <c r="G67" s="513">
        <f>SUMIFS($M$15:$M$39, $G$15:$G$39, "5", $K$15:$K$39, "HOME", K15:K39, "NHTF")</f>
        <v>0</v>
      </c>
      <c r="H67" s="156"/>
      <c r="I67" s="280"/>
      <c r="J67" s="280"/>
      <c r="K67" s="280"/>
      <c r="L67" s="2"/>
      <c r="M67" s="57"/>
      <c r="N67" s="57"/>
      <c r="O67" s="57"/>
      <c r="P67" s="57"/>
      <c r="Q67" s="57"/>
      <c r="R67" s="57"/>
      <c r="S67" s="696"/>
      <c r="T67" s="696"/>
      <c r="U67" s="57"/>
      <c r="V67" s="57"/>
      <c r="W67" s="57"/>
      <c r="X67" s="39"/>
      <c r="Y67" s="39"/>
      <c r="Z67" s="39"/>
    </row>
    <row r="68" spans="1:26" ht="26.25" customHeight="1" x14ac:dyDescent="0.25">
      <c r="E68" s="1">
        <v>2</v>
      </c>
      <c r="F68" s="1"/>
      <c r="G68" s="514">
        <v>0.5</v>
      </c>
      <c r="H68" s="526"/>
      <c r="I68" s="526"/>
      <c r="J68" s="526"/>
      <c r="K68" s="526"/>
      <c r="L68" s="526"/>
      <c r="M68" s="467"/>
      <c r="N68" s="467"/>
      <c r="R68" s="6"/>
      <c r="S68" s="697"/>
      <c r="T68" s="697"/>
      <c r="U68" s="6"/>
      <c r="V68" s="6"/>
      <c r="W68" s="6"/>
      <c r="X68" s="6"/>
      <c r="Y68" s="6"/>
    </row>
    <row r="69" spans="1:26" x14ac:dyDescent="0.25">
      <c r="E69" s="1">
        <v>3</v>
      </c>
      <c r="F69" s="1"/>
      <c r="G69" s="514">
        <v>0.6</v>
      </c>
      <c r="H69" s="526"/>
      <c r="I69" s="526"/>
      <c r="J69" s="526"/>
      <c r="K69" s="526"/>
      <c r="L69" s="526"/>
      <c r="M69" s="526"/>
      <c r="N69" s="467"/>
      <c r="R69" s="6"/>
      <c r="S69" s="697"/>
      <c r="T69" s="697"/>
      <c r="U69" s="6"/>
      <c r="V69" s="6"/>
      <c r="W69" s="6"/>
      <c r="X69" s="6"/>
      <c r="Y69" s="6"/>
      <c r="Z69" s="6"/>
    </row>
    <row r="70" spans="1:26" x14ac:dyDescent="0.25">
      <c r="E70" s="1">
        <v>4</v>
      </c>
      <c r="F70" s="1"/>
      <c r="G70" s="514">
        <v>0.8</v>
      </c>
      <c r="H70" s="526"/>
      <c r="I70" s="526"/>
      <c r="J70" s="526"/>
      <c r="K70" s="526"/>
      <c r="L70" s="526"/>
      <c r="M70" s="526"/>
      <c r="N70" s="467"/>
      <c r="R70" s="6"/>
      <c r="S70" s="697"/>
      <c r="T70" s="697"/>
      <c r="U70" s="6"/>
      <c r="V70" s="6"/>
      <c r="W70" s="6"/>
      <c r="X70" s="6"/>
      <c r="Y70" s="6"/>
      <c r="Z70" s="6"/>
    </row>
    <row r="71" spans="1:26" x14ac:dyDescent="0.25">
      <c r="E71" s="1">
        <v>5</v>
      </c>
      <c r="F71" s="1"/>
      <c r="G71" s="514">
        <v>0.7</v>
      </c>
      <c r="H71" s="526"/>
      <c r="I71" s="526"/>
      <c r="J71" s="526"/>
      <c r="K71" s="526"/>
      <c r="L71" s="526"/>
      <c r="M71" s="526"/>
      <c r="N71" s="467"/>
      <c r="R71" s="6"/>
      <c r="S71" s="697"/>
      <c r="T71" s="697"/>
      <c r="U71" s="6"/>
      <c r="V71" s="6"/>
      <c r="W71" s="6"/>
      <c r="X71" s="6"/>
      <c r="Y71" s="6"/>
      <c r="Z71" s="6"/>
    </row>
    <row r="72" spans="1:26" x14ac:dyDescent="0.25">
      <c r="E72" s="1"/>
      <c r="F72" s="1"/>
      <c r="G72" s="514">
        <v>1</v>
      </c>
      <c r="H72" s="526"/>
      <c r="I72" s="526"/>
      <c r="J72" s="526"/>
      <c r="K72" s="526"/>
      <c r="L72" s="526"/>
      <c r="M72" s="526"/>
      <c r="N72" s="467"/>
      <c r="R72" s="6"/>
      <c r="S72" s="697"/>
      <c r="T72" s="697"/>
      <c r="U72" s="6"/>
      <c r="V72" s="6"/>
      <c r="W72" s="6"/>
      <c r="X72" s="6"/>
      <c r="Y72" s="6"/>
      <c r="Z72" s="6"/>
    </row>
    <row r="73" spans="1:26" x14ac:dyDescent="0.25">
      <c r="E73" s="1"/>
      <c r="F73" s="1"/>
      <c r="G73" s="514">
        <v>1.2</v>
      </c>
      <c r="H73" s="526"/>
      <c r="I73" s="526"/>
      <c r="J73" s="526"/>
      <c r="K73" s="526"/>
      <c r="L73" s="526"/>
      <c r="M73" s="526"/>
      <c r="N73" s="467"/>
      <c r="R73" s="6"/>
      <c r="S73" s="697"/>
      <c r="T73" s="697"/>
      <c r="U73" s="6"/>
      <c r="V73" s="6"/>
      <c r="W73" s="6"/>
      <c r="X73" s="6"/>
      <c r="Y73" s="6"/>
      <c r="Z73" s="6"/>
    </row>
    <row r="74" spans="1:26" x14ac:dyDescent="0.25">
      <c r="E74" s="1"/>
      <c r="F74" s="1"/>
      <c r="G74" s="1" t="s">
        <v>599</v>
      </c>
      <c r="H74" s="526"/>
      <c r="I74" s="526"/>
      <c r="J74" s="526"/>
      <c r="K74" s="526"/>
      <c r="L74" s="526"/>
      <c r="M74" s="526"/>
      <c r="N74" s="467"/>
      <c r="R74" s="6"/>
      <c r="S74" s="697"/>
      <c r="T74" s="697"/>
      <c r="U74" s="6"/>
      <c r="V74" s="6"/>
      <c r="W74" s="6"/>
      <c r="X74" s="6"/>
      <c r="Y74" s="6"/>
      <c r="Z74" s="6"/>
    </row>
    <row r="75" spans="1:26" x14ac:dyDescent="0.25">
      <c r="E75" s="1"/>
      <c r="F75" s="1"/>
      <c r="G75" s="1" t="s">
        <v>600</v>
      </c>
      <c r="H75" s="526"/>
      <c r="I75" s="526"/>
      <c r="J75" s="526"/>
      <c r="K75" s="526"/>
      <c r="L75" s="526"/>
      <c r="M75" s="526"/>
      <c r="N75" s="467"/>
      <c r="R75" s="6"/>
      <c r="S75" s="697"/>
      <c r="T75" s="697"/>
      <c r="U75" s="6"/>
      <c r="V75" s="6"/>
      <c r="W75" s="6"/>
      <c r="X75" s="6"/>
      <c r="Y75" s="6"/>
      <c r="Z75" s="6"/>
    </row>
    <row r="76" spans="1:26" x14ac:dyDescent="0.25">
      <c r="E76" s="498"/>
      <c r="F76" s="498"/>
      <c r="G76" s="498"/>
      <c r="H76" s="526"/>
      <c r="I76" s="526"/>
      <c r="J76" s="526"/>
      <c r="K76" s="526"/>
      <c r="L76" s="526"/>
      <c r="M76" s="526"/>
      <c r="N76" s="467"/>
      <c r="R76" s="6"/>
      <c r="S76" s="697"/>
      <c r="T76" s="697"/>
      <c r="U76" s="6"/>
      <c r="V76" s="6"/>
      <c r="W76" s="6"/>
      <c r="X76" s="6"/>
      <c r="Y76" s="6"/>
      <c r="Z76" s="6"/>
    </row>
    <row r="77" spans="1:26" x14ac:dyDescent="0.25">
      <c r="E77" s="498"/>
      <c r="F77" s="498"/>
      <c r="G77" s="498"/>
      <c r="H77" s="526"/>
      <c r="I77" s="526"/>
      <c r="J77" s="526"/>
      <c r="K77" s="526"/>
      <c r="L77" s="526"/>
      <c r="M77" s="526"/>
      <c r="N77" s="467"/>
      <c r="R77" s="6"/>
      <c r="S77" s="697"/>
      <c r="T77" s="697"/>
      <c r="U77" s="6"/>
      <c r="V77" s="6"/>
      <c r="W77" s="6"/>
      <c r="X77" s="6"/>
      <c r="Y77" s="6"/>
      <c r="Z77" s="6"/>
    </row>
    <row r="78" spans="1:26" x14ac:dyDescent="0.25">
      <c r="E78" s="498"/>
      <c r="F78" s="498"/>
      <c r="G78" s="498"/>
      <c r="H78" s="526"/>
      <c r="I78" s="526"/>
      <c r="J78" s="526"/>
      <c r="K78" s="526"/>
      <c r="L78" s="526"/>
      <c r="M78" s="526"/>
      <c r="N78" s="467"/>
    </row>
    <row r="79" spans="1:26" x14ac:dyDescent="0.25">
      <c r="E79" s="498"/>
      <c r="F79" s="498"/>
      <c r="G79" s="498"/>
      <c r="H79" s="526"/>
      <c r="I79" s="526"/>
      <c r="J79" s="526"/>
      <c r="K79" s="526"/>
      <c r="L79" s="526"/>
      <c r="M79" s="526"/>
      <c r="N79" s="467"/>
    </row>
    <row r="80" spans="1:26" x14ac:dyDescent="0.25">
      <c r="E80" s="526"/>
      <c r="F80" s="526"/>
      <c r="G80" s="526"/>
      <c r="H80" s="526"/>
      <c r="I80" s="526"/>
      <c r="J80" s="526"/>
      <c r="K80" s="526"/>
      <c r="L80" s="526"/>
      <c r="M80" s="526"/>
      <c r="N80" s="467"/>
    </row>
    <row r="81" spans="5:13" x14ac:dyDescent="0.25">
      <c r="E81" s="526"/>
      <c r="F81" s="526"/>
      <c r="G81" s="526"/>
      <c r="H81" s="526"/>
      <c r="I81" s="526"/>
      <c r="J81" s="526"/>
      <c r="K81" s="526"/>
      <c r="L81" s="526"/>
      <c r="M81" s="526"/>
    </row>
    <row r="82" spans="5:13" x14ac:dyDescent="0.25">
      <c r="E82" s="526"/>
      <c r="F82" s="526"/>
      <c r="G82" s="526"/>
      <c r="H82" s="526"/>
      <c r="I82" s="526"/>
      <c r="J82" s="526"/>
      <c r="K82" s="526"/>
      <c r="L82" s="526"/>
      <c r="M82" s="526"/>
    </row>
    <row r="83" spans="5:13" x14ac:dyDescent="0.25">
      <c r="E83" s="526"/>
      <c r="F83" s="526"/>
      <c r="G83" s="526"/>
      <c r="H83" s="526"/>
      <c r="I83" s="526"/>
      <c r="J83" s="526"/>
      <c r="K83" s="526"/>
      <c r="L83" s="526"/>
      <c r="M83" s="526"/>
    </row>
    <row r="84" spans="5:13" x14ac:dyDescent="0.25">
      <c r="E84" s="526"/>
      <c r="F84" s="526"/>
      <c r="G84" s="526"/>
      <c r="H84" s="526"/>
      <c r="I84" s="526"/>
      <c r="J84" s="526"/>
      <c r="K84" s="526"/>
      <c r="L84" s="526"/>
      <c r="M84" s="526"/>
    </row>
    <row r="85" spans="5:13" x14ac:dyDescent="0.25">
      <c r="E85" s="526"/>
      <c r="F85" s="526"/>
      <c r="G85" s="526"/>
      <c r="H85" s="526"/>
      <c r="I85" s="526"/>
      <c r="J85" s="526"/>
      <c r="K85" s="526"/>
      <c r="L85" s="526"/>
      <c r="M85" s="526"/>
    </row>
    <row r="86" spans="5:13" x14ac:dyDescent="0.25">
      <c r="H86" s="526"/>
      <c r="I86" s="526"/>
      <c r="J86" s="526"/>
      <c r="K86" s="526"/>
      <c r="L86" s="526"/>
      <c r="M86" s="526"/>
    </row>
    <row r="87" spans="5:13" x14ac:dyDescent="0.25">
      <c r="H87" s="526"/>
      <c r="I87" s="526"/>
      <c r="J87" s="526"/>
      <c r="K87" s="526"/>
      <c r="L87" s="526"/>
      <c r="M87" s="526"/>
    </row>
    <row r="88" spans="5:13" x14ac:dyDescent="0.25">
      <c r="H88" s="526"/>
      <c r="I88" s="526"/>
      <c r="J88" s="526"/>
      <c r="K88" s="526"/>
      <c r="L88" s="526"/>
      <c r="M88" s="526"/>
    </row>
  </sheetData>
  <sheetProtection algorithmName="SHA-512" hashValue="mxcnkYIS4Xqq9m1rhnhgcJ2po4pdHSChZ2QUtIULvGitGQechVjuBp3S7LDB2Glv3ndHqNXMj1lAxGgJqnfPdA==" saltValue="GvSIZbnO8K/JuZmUvJQEgg==" spinCount="100000" sheet="1" objects="1" scenarios="1"/>
  <mergeCells count="3">
    <mergeCell ref="A1:W1"/>
    <mergeCell ref="G13:I13"/>
    <mergeCell ref="C3:E3"/>
  </mergeCells>
  <dataValidations count="5">
    <dataValidation errorStyle="warning" allowBlank="1" showInputMessage="1" showErrorMessage="1" sqref="O16" xr:uid="{00000000-0002-0000-0600-000001000000}"/>
    <dataValidation type="list" allowBlank="1" showInputMessage="1" showErrorMessage="1" sqref="G5 K15:K39" xr:uid="{B5F2C45D-42EF-4552-8619-DDEB3953CACD}">
      <formula1>$U$5:$U$7</formula1>
    </dataValidation>
    <dataValidation type="list" errorStyle="warning" allowBlank="1" showInputMessage="1" showErrorMessage="1" sqref="G15:G39" xr:uid="{C05F574C-F49F-4DBD-85C1-D368D120B92E}">
      <formula1>$P$6:$P$10</formula1>
    </dataValidation>
    <dataValidation type="list" allowBlank="1" showInputMessage="1" showErrorMessage="1" sqref="I15:I39" xr:uid="{3405CB53-EA65-411E-8A68-988F1618DA60}">
      <formula1>$Q$6:$Q$7</formula1>
    </dataValidation>
    <dataValidation type="list" errorStyle="warning" showInputMessage="1" showErrorMessage="1" errorTitle="SmartDox" error="The value you entered for the dropdown is not valid." sqref="U15:U39 P16:P39 P15" xr:uid="{AB9A71C5-9598-4823-B893-B1538E2D50A4}">
      <formula1>SD_D_PL_UnitType_Name</formula1>
    </dataValidation>
  </dataValidations>
  <hyperlinks>
    <hyperlink ref="C3" r:id="rId1" display="CHFA Income and Rent Limit Tables" xr:uid="{00000000-0004-0000-0600-000000000000}"/>
    <hyperlink ref="C3:E3" r:id="rId2" display="Income and Rent Limit Calculator" xr:uid="{539744D6-DB5F-49A5-8DEC-1A79D67D8545}"/>
  </hyperlinks>
  <pageMargins left="0.7" right="0.7" top="0.75" bottom="0.75" header="0.3" footer="0.3"/>
  <pageSetup scale="65" orientation="portrait" verticalDpi="4294967295" r:id="rId3"/>
  <extLst>
    <ext xmlns:x14="http://schemas.microsoft.com/office/spreadsheetml/2009/9/main" uri="{CCE6A557-97BC-4b89-ADB6-D9C93CAAB3DF}">
      <x14:dataValidations xmlns:xm="http://schemas.microsoft.com/office/excel/2006/main" count="1">
        <x14:dataValidation type="list" errorStyle="warning" showInputMessage="1" showErrorMessage="1" errorTitle="SmartDox" error="The value you entered for the dropdown is not valid." xr:uid="{3A7E83A4-237A-4DF6-BFB9-1A5B7212F23F}">
          <x14:formula1>
            <xm:f>SD_Dropdowns!$GG$2:$GG$12</xm:f>
          </x14:formula1>
          <xm:sqref>E15:E39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245966"/>
    <pageSetUpPr fitToPage="1"/>
  </sheetPr>
  <dimension ref="A1:AI29"/>
  <sheetViews>
    <sheetView showGridLines="0" showRowColHeaders="0" zoomScaleNormal="100" workbookViewId="0">
      <selection activeCell="AG18" sqref="AG18"/>
    </sheetView>
  </sheetViews>
  <sheetFormatPr defaultColWidth="9.140625" defaultRowHeight="15" x14ac:dyDescent="0.25"/>
  <cols>
    <col min="1" max="1" width="4.85546875" style="54" customWidth="1"/>
    <col min="2" max="2" width="5.28515625" style="59" customWidth="1"/>
    <col min="3" max="3" width="34" style="59" bestFit="1" customWidth="1"/>
    <col min="4" max="4" width="3" style="59" customWidth="1"/>
    <col min="5" max="5" width="15.7109375" style="59" customWidth="1"/>
    <col min="6" max="6" width="13" style="59" customWidth="1"/>
    <col min="7" max="7" width="13.28515625" style="59" customWidth="1"/>
    <col min="8" max="8" width="20" style="59" bestFit="1" customWidth="1"/>
    <col min="9" max="9" width="9.140625" style="54"/>
    <col min="10" max="10" width="0" style="59" hidden="1" customWidth="1"/>
    <col min="11" max="16384" width="9.140625" style="59"/>
  </cols>
  <sheetData>
    <row r="1" spans="1:35" s="164" customFormat="1" ht="24.95" customHeight="1" x14ac:dyDescent="0.25">
      <c r="A1" s="738" t="s">
        <v>460</v>
      </c>
      <c r="B1" s="738"/>
      <c r="C1" s="738"/>
      <c r="D1" s="738"/>
      <c r="E1" s="738"/>
      <c r="F1" s="738"/>
      <c r="G1" s="738"/>
      <c r="H1" s="738"/>
      <c r="AG1" s="485"/>
    </row>
    <row r="2" spans="1:35" s="80" customFormat="1" ht="8.25" customHeight="1" x14ac:dyDescent="0.25">
      <c r="C2"/>
      <c r="D2"/>
      <c r="E2"/>
      <c r="F2"/>
      <c r="G2"/>
      <c r="H2"/>
      <c r="I2"/>
      <c r="J2"/>
      <c r="K2"/>
      <c r="L2"/>
      <c r="M2"/>
      <c r="N2"/>
      <c r="O2"/>
      <c r="P2"/>
      <c r="Q2"/>
      <c r="R2"/>
      <c r="S2"/>
    </row>
    <row r="3" spans="1:35" s="80" customFormat="1" ht="14.25" customHeight="1" x14ac:dyDescent="0.2">
      <c r="B3" s="123" t="s">
        <v>236</v>
      </c>
      <c r="C3" s="384" t="s">
        <v>653</v>
      </c>
      <c r="D3" s="384"/>
      <c r="E3" s="384"/>
      <c r="F3" s="384"/>
      <c r="G3" s="384"/>
      <c r="H3" s="385">
        <f>'Unit Mix (J)'!O40</f>
        <v>0</v>
      </c>
    </row>
    <row r="4" spans="1:35" s="155" customFormat="1" ht="15" customHeight="1" x14ac:dyDescent="0.2">
      <c r="A4" s="111"/>
      <c r="B4" s="80"/>
      <c r="C4" s="80"/>
      <c r="D4" s="80"/>
      <c r="E4" s="80"/>
      <c r="F4" s="80"/>
      <c r="G4" s="58"/>
      <c r="H4" s="80"/>
      <c r="I4" s="111"/>
    </row>
    <row r="5" spans="1:35" s="155" customFormat="1" ht="15" customHeight="1" thickBot="1" x14ac:dyDescent="0.3">
      <c r="A5" s="123"/>
      <c r="B5" s="123" t="s">
        <v>237</v>
      </c>
      <c r="C5" s="57" t="s">
        <v>107</v>
      </c>
      <c r="D5" s="57"/>
      <c r="E5" s="56"/>
      <c r="F5" s="57"/>
      <c r="G5" s="57"/>
      <c r="H5"/>
      <c r="I5" s="57"/>
      <c r="J5"/>
      <c r="K5"/>
      <c r="L5"/>
      <c r="M5"/>
      <c r="N5"/>
    </row>
    <row r="6" spans="1:35" s="168" customFormat="1" ht="24.95" customHeight="1" thickBot="1" x14ac:dyDescent="0.3">
      <c r="A6" s="167"/>
      <c r="B6" s="167"/>
      <c r="C6" s="388"/>
      <c r="D6" s="556"/>
      <c r="E6" s="389"/>
      <c r="F6" s="390" t="s">
        <v>207</v>
      </c>
      <c r="G6" s="391" t="s">
        <v>208</v>
      </c>
      <c r="H6"/>
      <c r="I6" s="167"/>
      <c r="J6"/>
      <c r="K6"/>
      <c r="L6"/>
      <c r="M6"/>
      <c r="N6"/>
      <c r="AE6" s="723"/>
      <c r="AF6" s="723"/>
      <c r="AG6" s="723"/>
      <c r="AH6" s="723"/>
      <c r="AI6" s="723"/>
    </row>
    <row r="7" spans="1:35" s="155" customFormat="1" ht="15" customHeight="1" x14ac:dyDescent="0.25">
      <c r="A7" s="57"/>
      <c r="B7" s="57"/>
      <c r="C7" s="392" t="s">
        <v>58</v>
      </c>
      <c r="D7" s="557"/>
      <c r="E7" s="393"/>
      <c r="F7" s="662">
        <v>0</v>
      </c>
      <c r="G7" s="300">
        <f>F7/12</f>
        <v>0</v>
      </c>
      <c r="H7"/>
      <c r="I7" s="57"/>
      <c r="J7"/>
      <c r="K7"/>
      <c r="L7"/>
      <c r="M7"/>
      <c r="N7"/>
      <c r="AE7" s="724"/>
      <c r="AF7" s="724"/>
      <c r="AG7" s="724"/>
      <c r="AH7" s="724"/>
      <c r="AI7" s="724"/>
    </row>
    <row r="8" spans="1:35" s="155" customFormat="1" ht="15" customHeight="1" x14ac:dyDescent="0.25">
      <c r="A8" s="57"/>
      <c r="B8" s="57"/>
      <c r="C8" s="394" t="s">
        <v>59</v>
      </c>
      <c r="D8" s="547"/>
      <c r="E8" s="395"/>
      <c r="F8" s="663">
        <v>0</v>
      </c>
      <c r="G8" s="301">
        <f>F8/12</f>
        <v>0</v>
      </c>
      <c r="H8" s="57"/>
      <c r="I8" s="57"/>
      <c r="J8"/>
      <c r="K8"/>
      <c r="L8"/>
      <c r="M8"/>
      <c r="N8"/>
      <c r="AE8" s="724"/>
      <c r="AF8" s="724"/>
      <c r="AG8" s="724"/>
      <c r="AH8" s="724"/>
      <c r="AI8" s="724"/>
    </row>
    <row r="9" spans="1:35" s="155" customFormat="1" ht="15" customHeight="1" x14ac:dyDescent="0.25">
      <c r="A9" s="57"/>
      <c r="B9" s="57"/>
      <c r="C9" s="554" t="s">
        <v>9</v>
      </c>
      <c r="D9" s="558"/>
      <c r="E9" s="395"/>
      <c r="F9" s="663">
        <v>0</v>
      </c>
      <c r="G9" s="301">
        <f>F9/12</f>
        <v>0</v>
      </c>
      <c r="H9" s="57"/>
      <c r="I9" s="57"/>
      <c r="J9"/>
      <c r="K9"/>
      <c r="L9"/>
      <c r="M9"/>
      <c r="N9"/>
      <c r="AB9" s="480"/>
      <c r="AC9" s="480"/>
      <c r="AD9" s="480"/>
      <c r="AE9" s="724"/>
      <c r="AF9" s="724"/>
      <c r="AG9" s="724"/>
      <c r="AH9" s="724"/>
      <c r="AI9" s="724"/>
    </row>
    <row r="10" spans="1:35" s="155" customFormat="1" ht="15" customHeight="1" x14ac:dyDescent="0.2">
      <c r="A10" s="57"/>
      <c r="B10" s="57"/>
      <c r="C10" s="554" t="s">
        <v>9</v>
      </c>
      <c r="D10" s="558"/>
      <c r="E10" s="395"/>
      <c r="F10" s="663">
        <v>0</v>
      </c>
      <c r="G10" s="301">
        <f>F10/12</f>
        <v>0</v>
      </c>
      <c r="H10" s="57"/>
      <c r="I10" s="57"/>
      <c r="AB10" s="480"/>
      <c r="AC10" s="480"/>
      <c r="AD10" s="480"/>
      <c r="AE10" s="724"/>
      <c r="AF10" s="724"/>
      <c r="AG10" s="721">
        <v>7.0000000000000007E-2</v>
      </c>
      <c r="AH10" s="724"/>
      <c r="AI10" s="724"/>
    </row>
    <row r="11" spans="1:35" s="155" customFormat="1" ht="15" customHeight="1" x14ac:dyDescent="0.2">
      <c r="A11" s="57"/>
      <c r="B11" s="57"/>
      <c r="C11" s="57"/>
      <c r="D11" s="57"/>
      <c r="E11" s="57"/>
      <c r="F11" s="57"/>
      <c r="G11" s="302"/>
      <c r="H11" s="57"/>
      <c r="I11" s="57"/>
      <c r="AB11" s="480"/>
      <c r="AC11" s="480"/>
      <c r="AD11" s="480"/>
      <c r="AE11" s="724"/>
      <c r="AF11" s="724"/>
      <c r="AG11" s="721">
        <v>0.08</v>
      </c>
      <c r="AH11" s="724"/>
      <c r="AI11" s="724"/>
    </row>
    <row r="12" spans="1:35" s="168" customFormat="1" ht="15" customHeight="1" x14ac:dyDescent="0.25">
      <c r="A12" s="167"/>
      <c r="B12" s="167"/>
      <c r="C12" s="306" t="s">
        <v>652</v>
      </c>
      <c r="D12" s="306"/>
      <c r="E12" s="306"/>
      <c r="F12" s="306"/>
      <c r="G12" s="306"/>
      <c r="H12" s="307">
        <f>SUM(F7:F10)</f>
        <v>0</v>
      </c>
      <c r="I12" s="167"/>
      <c r="J12" s="442" t="s">
        <v>577</v>
      </c>
      <c r="AB12" s="518"/>
      <c r="AC12" s="518"/>
      <c r="AD12" s="518"/>
      <c r="AE12" s="723"/>
      <c r="AF12" s="723"/>
      <c r="AG12" s="722">
        <v>0.1</v>
      </c>
      <c r="AH12" s="723"/>
      <c r="AI12" s="723"/>
    </row>
    <row r="13" spans="1:35" s="168" customFormat="1" ht="15" customHeight="1" x14ac:dyDescent="0.25">
      <c r="A13" s="167"/>
      <c r="B13" s="167"/>
      <c r="C13" s="305" t="s">
        <v>651</v>
      </c>
      <c r="D13" s="305"/>
      <c r="E13" s="305"/>
      <c r="F13" s="305"/>
      <c r="G13" s="305"/>
      <c r="H13" s="308">
        <f>SUM(H12,H3)</f>
        <v>0</v>
      </c>
      <c r="I13" s="517"/>
      <c r="AB13" s="518"/>
      <c r="AC13" s="518"/>
      <c r="AD13" s="518"/>
      <c r="AE13" s="723"/>
      <c r="AF13" s="723"/>
      <c r="AG13" s="723"/>
      <c r="AH13" s="723"/>
      <c r="AI13" s="723"/>
    </row>
    <row r="14" spans="1:35" s="168" customFormat="1" ht="15" customHeight="1" x14ac:dyDescent="0.2">
      <c r="A14" s="167"/>
      <c r="B14" s="167"/>
      <c r="C14" s="661">
        <v>7.0000000000000007E-2</v>
      </c>
      <c r="D14" s="160" t="s">
        <v>341</v>
      </c>
      <c r="E14" s="305" t="s">
        <v>264</v>
      </c>
      <c r="F14" s="305"/>
      <c r="G14" s="305"/>
      <c r="H14" s="308">
        <f>-(C14*H13)</f>
        <v>0</v>
      </c>
      <c r="I14" s="517" t="str">
        <f>IF(C14=5%,"May only use 5% vacancy if 100% of units are subject to a HAP contract.","")</f>
        <v/>
      </c>
      <c r="K14" s="517"/>
      <c r="AB14" s="518"/>
      <c r="AC14" s="518"/>
      <c r="AD14" s="518"/>
      <c r="AE14" s="723"/>
      <c r="AF14" s="723"/>
      <c r="AG14" s="723"/>
      <c r="AH14" s="723"/>
      <c r="AI14" s="723"/>
    </row>
    <row r="15" spans="1:35" s="155" customFormat="1" ht="15" customHeight="1" x14ac:dyDescent="0.2">
      <c r="A15" s="57"/>
      <c r="B15" s="57"/>
      <c r="C15" s="303"/>
      <c r="D15" s="303"/>
      <c r="E15" s="57"/>
      <c r="F15" s="57"/>
      <c r="G15" s="57"/>
      <c r="H15" s="304"/>
      <c r="I15" s="57"/>
      <c r="AB15" s="480"/>
      <c r="AC15" s="480"/>
      <c r="AD15" s="480"/>
      <c r="AE15" s="724"/>
      <c r="AF15" s="724"/>
      <c r="AG15" s="724"/>
      <c r="AH15" s="724"/>
      <c r="AI15" s="724"/>
    </row>
    <row r="16" spans="1:35" s="168" customFormat="1" ht="15" customHeight="1" x14ac:dyDescent="0.25">
      <c r="A16" s="167"/>
      <c r="B16" s="167"/>
      <c r="C16" s="384" t="s">
        <v>78</v>
      </c>
      <c r="D16" s="384"/>
      <c r="E16" s="384"/>
      <c r="F16" s="384"/>
      <c r="G16" s="384"/>
      <c r="H16" s="385">
        <f>SUM(H13:H14)</f>
        <v>0</v>
      </c>
      <c r="I16" s="167"/>
      <c r="AE16" s="723"/>
      <c r="AF16" s="723"/>
      <c r="AG16" s="723"/>
      <c r="AH16" s="723"/>
      <c r="AI16" s="723"/>
    </row>
    <row r="17" spans="1:35" s="155" customFormat="1" ht="15" customHeight="1" x14ac:dyDescent="0.25">
      <c r="A17" s="111"/>
      <c r="B17" s="136"/>
      <c r="C17" s="59"/>
      <c r="D17" s="59"/>
      <c r="E17" s="59"/>
      <c r="F17" s="59"/>
      <c r="G17" s="59"/>
      <c r="H17" s="136"/>
      <c r="I17" s="111"/>
      <c r="AE17" s="724"/>
      <c r="AF17" s="724"/>
      <c r="AG17" s="724"/>
      <c r="AH17" s="724"/>
      <c r="AI17" s="724"/>
    </row>
    <row r="18" spans="1:35" s="155" customFormat="1" ht="15" customHeight="1" x14ac:dyDescent="0.25">
      <c r="A18" s="111"/>
      <c r="B18" s="136"/>
      <c r="C18" s="59"/>
      <c r="D18" s="59"/>
      <c r="E18" s="59"/>
      <c r="F18" s="59"/>
      <c r="G18" s="59"/>
      <c r="H18" s="136"/>
      <c r="I18" s="111"/>
    </row>
    <row r="19" spans="1:35" ht="15" customHeight="1" x14ac:dyDescent="0.25">
      <c r="B19" s="483"/>
      <c r="H19" s="483"/>
    </row>
    <row r="20" spans="1:35" ht="15" customHeight="1" x14ac:dyDescent="0.25">
      <c r="B20" s="483"/>
      <c r="H20" s="483"/>
    </row>
    <row r="21" spans="1:35" ht="15" customHeight="1" x14ac:dyDescent="0.25">
      <c r="B21" s="483"/>
      <c r="H21" s="483"/>
    </row>
    <row r="22" spans="1:35" ht="15" customHeight="1" x14ac:dyDescent="0.25">
      <c r="B22" s="483"/>
      <c r="H22" s="483"/>
    </row>
    <row r="23" spans="1:35" x14ac:dyDescent="0.25">
      <c r="B23" s="483"/>
      <c r="H23" s="483"/>
    </row>
    <row r="24" spans="1:35" x14ac:dyDescent="0.25">
      <c r="B24" s="483"/>
      <c r="H24" s="483"/>
    </row>
    <row r="25" spans="1:35" x14ac:dyDescent="0.25">
      <c r="B25" s="484"/>
      <c r="H25" s="484"/>
    </row>
    <row r="26" spans="1:35" x14ac:dyDescent="0.25">
      <c r="B26" s="484"/>
      <c r="H26" s="484"/>
    </row>
    <row r="27" spans="1:35" x14ac:dyDescent="0.25">
      <c r="B27" s="484"/>
      <c r="H27" s="484"/>
    </row>
    <row r="28" spans="1:35" x14ac:dyDescent="0.25">
      <c r="B28" s="484"/>
      <c r="H28" s="484"/>
    </row>
    <row r="29" spans="1:35" x14ac:dyDescent="0.25">
      <c r="B29" s="484"/>
      <c r="H29" s="484"/>
    </row>
  </sheetData>
  <sheetProtection algorithmName="SHA-512" hashValue="8jUoov504dek0/gKrZmqtXh8Q6CqKUn3c5+jhNXXs/H9VBvDa7aPGwn/ZRDw7e/D3yoTa8po3gQebNrxnUjrSQ==" saltValue="1SpTvpHmXkAcklYyZwyghA==" spinCount="100000" sheet="1" objects="1" scenarios="1"/>
  <mergeCells count="1">
    <mergeCell ref="A1:H1"/>
  </mergeCells>
  <dataValidations count="1">
    <dataValidation type="list" allowBlank="1" showInputMessage="1" showErrorMessage="1" sqref="C14" xr:uid="{00000000-0002-0000-0700-000000000000}">
      <formula1>$AG$10:$AG$12</formula1>
    </dataValidation>
  </dataValidation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E5ACFA4F21B246B6D40C28DEA49304" ma:contentTypeVersion="16" ma:contentTypeDescription="Create a new document." ma:contentTypeScope="" ma:versionID="929b116bca0e0ed0acccb1def4e3972e">
  <xsd:schema xmlns:xsd="http://www.w3.org/2001/XMLSchema" xmlns:xs="http://www.w3.org/2001/XMLSchema" xmlns:p="http://schemas.microsoft.com/office/2006/metadata/properties" xmlns:ns2="d68949f6-66e5-432f-94b1-a7b2f6768cce" xmlns:ns3="09725aa4-003f-4d6a-903f-509224957f7e" targetNamespace="http://schemas.microsoft.com/office/2006/metadata/properties" ma:root="true" ma:fieldsID="d003ae452b84bd5e57b16fbb25b0e55d" ns2:_="" ns3:_="">
    <xsd:import namespace="d68949f6-66e5-432f-94b1-a7b2f6768cce"/>
    <xsd:import namespace="09725aa4-003f-4d6a-903f-509224957f7e"/>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8949f6-66e5-432f-94b1-a7b2f6768cc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725aa4-003f-4d6a-903f-509224957f7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B5F464-EFE1-40C0-9B32-2EA7A56C1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8949f6-66e5-432f-94b1-a7b2f6768cce"/>
    <ds:schemaRef ds:uri="09725aa4-003f-4d6a-903f-509224957f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D506BD-5D6C-4B4F-8BA8-022CC80E9F51}">
  <ds:schemaRefs>
    <ds:schemaRef ds:uri="http://schemas.microsoft.com/office/2006/documentManagement/types"/>
    <ds:schemaRef ds:uri="09725aa4-003f-4d6a-903f-509224957f7e"/>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d68949f6-66e5-432f-94b1-a7b2f6768cce"/>
    <ds:schemaRef ds:uri="http://www.w3.org/XML/1998/namespace"/>
    <ds:schemaRef ds:uri="http://purl.org/dc/dcmitype/"/>
  </ds:schemaRefs>
</ds:datastoreItem>
</file>

<file path=customXml/itemProps3.xml><?xml version="1.0" encoding="utf-8"?>
<ds:datastoreItem xmlns:ds="http://schemas.openxmlformats.org/officeDocument/2006/customXml" ds:itemID="{C09E2621-AB3C-4215-A7E6-34B0C7645D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Admin-Change Log</vt:lpstr>
      <vt:lpstr>Project (A-C)</vt:lpstr>
      <vt:lpstr> Team (D-E)</vt:lpstr>
      <vt:lpstr>Dev Budget (F)</vt:lpstr>
      <vt:lpstr>SD_Dropdowns</vt:lpstr>
      <vt:lpstr>Sources &amp; Uses (I)</vt:lpstr>
      <vt:lpstr>Sources of Funds (G-H)</vt:lpstr>
      <vt:lpstr>Unit Mix (J)</vt:lpstr>
      <vt:lpstr>Operating Income (K)</vt:lpstr>
      <vt:lpstr>Operating Expenses (L)</vt:lpstr>
      <vt:lpstr>15 Year Projection (M)</vt:lpstr>
      <vt:lpstr>Lease Up Projection (N)</vt:lpstr>
      <vt:lpstr>REO (O)</vt:lpstr>
      <vt:lpstr>Certification (P)</vt:lpstr>
      <vt:lpstr>AMI</vt:lpstr>
      <vt:lpstr>County</vt:lpstr>
      <vt:lpstr>LoanTermMos</vt:lpstr>
      <vt:lpstr>LoanTermRequestedYears</vt:lpstr>
      <vt:lpstr>' Team (D-E)'!Print_Area</vt:lpstr>
      <vt:lpstr>'15 Year Projection (M)'!Print_Area</vt:lpstr>
      <vt:lpstr>'Certification (P)'!Print_Area</vt:lpstr>
      <vt:lpstr>'Dev Budget (F)'!Print_Area</vt:lpstr>
      <vt:lpstr>'Lease Up Projection (N)'!Print_Area</vt:lpstr>
      <vt:lpstr>'Operating Expenses (L)'!Print_Area</vt:lpstr>
      <vt:lpstr>'Operating Income (K)'!Print_Area</vt:lpstr>
      <vt:lpstr>'Project (A-C)'!Print_Area</vt:lpstr>
      <vt:lpstr>'REO (O)'!Print_Area</vt:lpstr>
      <vt:lpstr>'Sources of Funds (G-H)'!Print_Area</vt:lpstr>
      <vt:lpstr>'Unit Mix (J)'!Print_Area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Tessa Hayne</dc:creator>
  <cp:lastModifiedBy>Casey More</cp:lastModifiedBy>
  <cp:lastPrinted>2019-06-12T17:42:51Z</cp:lastPrinted>
  <dcterms:created xsi:type="dcterms:W3CDTF">2016-06-17T15:24:42Z</dcterms:created>
  <dcterms:modified xsi:type="dcterms:W3CDTF">2020-07-24T14:41:20Z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0x01010015E5ACFA4F21B246B6D40C28DEA49304</vt:lpwstr>
  </property>
  <property fmtid="{D5CDD505-2E9C-101B-9397-08002B2CF9AE}" pid="3" name="SchemaType">
    <vt:lpwstr>Development</vt:lpwstr>
  </property>
  <property fmtid="{D5CDD505-2E9C-101B-9397-08002B2CF9AE}" pid="4" name="SD_RESERVED_IsProtected">
    <vt:lpwstr>False</vt:lpwstr>
  </property>
  <property fmtid="{D5CDD505-2E9C-101B-9397-08002B2CF9AE}" pid="5" name="SmartDoxTemplateName">
    <vt:lpwstr/>
  </property>
  <property fmtid="{D5CDD505-2E9C-101B-9397-08002B2CF9AE}" pid="6" name="BeforeGetVBAMethod">
    <vt:lpwstr/>
  </property>
  <property fmtid="{D5CDD505-2E9C-101B-9397-08002B2CF9AE}" pid="7" name="AfterGetVBAMethod">
    <vt:lpwstr/>
  </property>
  <property fmtid="{D5CDD505-2E9C-101B-9397-08002B2CF9AE}" pid="8" name="BeforeSendVBAMethod">
    <vt:lpwstr/>
  </property>
  <property fmtid="{D5CDD505-2E9C-101B-9397-08002B2CF9AE}" pid="9" name="AfterSendVBAMethod">
    <vt:lpwstr/>
  </property>
  <property fmtid="{D5CDD505-2E9C-101B-9397-08002B2CF9AE}" pid="10" name="AuthorIds_UIVersion_2560">
    <vt:lpwstr>16</vt:lpwstr>
  </property>
  <property fmtid="{D5CDD505-2E9C-101B-9397-08002B2CF9AE}" pid="11" name="AuthorIds_UIVersion_4096">
    <vt:lpwstr>16</vt:lpwstr>
  </property>
  <property fmtid="{D5CDD505-2E9C-101B-9397-08002B2CF9AE}" pid="12" name="SD_RESERVED_Protection0«bZBRa4MwEMe/ypGnjCGyh/XJCM5q52ZrWNpJ9xb0tBkzkailH39Ku4XBXo673+/PcVzABXBGMEtzUcXn+6TrP+zm+L462V3LGIGs5Akjo51w6YUbooiRFYGSix9S8pKRRn4NSMKgFHu+1DCqO6W9+CR1i5CbNvBnuAhuzSdWI9DIi+9+KexRdkDXXuLYGs/wNNUtzuHUYWEmW+EApoF00vUAdOM9O33QaoStugB">
    <vt:lpwstr>SD_RESERVED_Protection1«9cbDo0cpR6RYyXZkOgb7+J5NLj3qYd9Pc6YdHOKK0cDtcGQ1063SOckA49H/8zvm3pABauDlGO6pGVfKa5DfjXz/ncxF+Aw==§</vt:lpwstr>
  </property>
</Properties>
</file>